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g-y\MOG Dropbox\MOG Team Folder\製造・品質管理部\☆毎日必ず☆\"/>
    </mc:Choice>
  </mc:AlternateContent>
  <xr:revisionPtr revIDLastSave="0" documentId="13_ncr:1_{5476E45B-B0CB-40BF-ACA7-200AA821FD01}" xr6:coauthVersionLast="47" xr6:coauthVersionMax="47" xr10:uidLastSave="{00000000-0000-0000-0000-000000000000}"/>
  <bookViews>
    <workbookView xWindow="-120" yWindow="-120" windowWidth="23280" windowHeight="15000" activeTab="3" xr2:uid="{00000000-000D-0000-FFFF-FFFF00000000}"/>
  </bookViews>
  <sheets>
    <sheet name="Sheet1" sheetId="1" r:id="rId1"/>
    <sheet name="にら袋1Kg入り4kg" sheetId="2" r:id="rId2"/>
    <sheet name="にら1kｇ入り袋10kg" sheetId="3" r:id="rId3"/>
    <sheet name="にら40束" sheetId="4" r:id="rId4"/>
    <sheet name="にら50束" sheetId="5" r:id="rId5"/>
    <sheet name="Sheet3" sheetId="41" state="hidden" r:id="rId6"/>
    <sheet name="Sheet4" sheetId="42" state="hidden" r:id="rId7"/>
    <sheet name="Sheet5" sheetId="43" state="hidden" r:id="rId8"/>
    <sheet name="Sheet6" sheetId="44" state="hidden" r:id="rId9"/>
    <sheet name="Sheet7" sheetId="45" state="hidden" r:id="rId10"/>
    <sheet name="Sheet8" sheetId="46" state="hidden" r:id="rId11"/>
    <sheet name="Sheet9" sheetId="47" state="hidden" r:id="rId12"/>
    <sheet name="Sheet10" sheetId="48" state="hidden" r:id="rId13"/>
    <sheet name="Sheet11" sheetId="49" state="hidden" r:id="rId14"/>
    <sheet name="にら10kg" sheetId="6" r:id="rId15"/>
    <sheet name="月シフト" sheetId="7" state="hidden" r:id="rId16"/>
    <sheet name="1日" sheetId="9" r:id="rId17"/>
    <sheet name="2日" sheetId="10" r:id="rId18"/>
    <sheet name="3日" sheetId="11" r:id="rId19"/>
    <sheet name="4日" sheetId="12" r:id="rId20"/>
    <sheet name="5日" sheetId="13" r:id="rId21"/>
    <sheet name="6日" sheetId="14" r:id="rId22"/>
    <sheet name="7日" sheetId="15" r:id="rId23"/>
    <sheet name="8日" sheetId="16" r:id="rId24"/>
    <sheet name="9日" sheetId="17" r:id="rId25"/>
    <sheet name="10日" sheetId="18" r:id="rId26"/>
    <sheet name="11日" sheetId="19" r:id="rId27"/>
    <sheet name="12日" sheetId="20" r:id="rId28"/>
    <sheet name="13日" sheetId="21" r:id="rId29"/>
    <sheet name="14日" sheetId="22" r:id="rId30"/>
    <sheet name="15日" sheetId="23" r:id="rId31"/>
    <sheet name="16日" sheetId="24" r:id="rId32"/>
    <sheet name="17日" sheetId="25" r:id="rId33"/>
    <sheet name="18日" sheetId="26" r:id="rId34"/>
    <sheet name="19日" sheetId="27" r:id="rId35"/>
    <sheet name="20日" sheetId="28" r:id="rId36"/>
    <sheet name="21日" sheetId="29" r:id="rId37"/>
    <sheet name="22日" sheetId="30" r:id="rId38"/>
    <sheet name="23日" sheetId="31" r:id="rId39"/>
    <sheet name="24日" sheetId="32" r:id="rId40"/>
    <sheet name="25日" sheetId="33" r:id="rId41"/>
    <sheet name="26日" sheetId="34" r:id="rId42"/>
    <sheet name="27日" sheetId="35" r:id="rId43"/>
    <sheet name="28日" sheetId="36" r:id="rId44"/>
    <sheet name="29日" sheetId="37" r:id="rId45"/>
    <sheet name="Sheet2" sheetId="40" state="hidden" r:id="rId46"/>
    <sheet name="30日" sheetId="38" r:id="rId47"/>
    <sheet name="31日" sheetId="39" r:id="rId4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9" i="39" l="1"/>
  <c r="L19" i="39"/>
  <c r="K19" i="39"/>
  <c r="J19" i="39"/>
  <c r="I19" i="39"/>
  <c r="S18" i="39"/>
  <c r="R18" i="39"/>
  <c r="Q18" i="39"/>
  <c r="P18" i="39"/>
  <c r="O18" i="39"/>
  <c r="H18" i="39" a="1"/>
  <c r="H18" i="39" s="1"/>
  <c r="F18" i="39"/>
  <c r="E18" i="39"/>
  <c r="D18" i="39"/>
  <c r="C18" i="39"/>
  <c r="B18" i="39"/>
  <c r="S17" i="39"/>
  <c r="R17" i="39"/>
  <c r="Q17" i="39"/>
  <c r="P17" i="39"/>
  <c r="O17" i="39"/>
  <c r="H17" i="39" a="1"/>
  <c r="H17" i="39" s="1"/>
  <c r="S16" i="39"/>
  <c r="R16" i="39"/>
  <c r="Q16" i="39"/>
  <c r="P16" i="39"/>
  <c r="O16" i="39"/>
  <c r="H16" i="39" a="1"/>
  <c r="H16" i="39" s="1"/>
  <c r="S15" i="39"/>
  <c r="R15" i="39"/>
  <c r="Q15" i="39"/>
  <c r="P15" i="39"/>
  <c r="O15" i="39"/>
  <c r="H15" i="39" a="1"/>
  <c r="H15" i="39" s="1"/>
  <c r="S14" i="39"/>
  <c r="R14" i="39"/>
  <c r="Q14" i="39"/>
  <c r="P14" i="39"/>
  <c r="O14" i="39"/>
  <c r="H14" i="39" a="1"/>
  <c r="H14" i="39"/>
  <c r="S13" i="39"/>
  <c r="R13" i="39"/>
  <c r="Q13" i="39"/>
  <c r="P13" i="39"/>
  <c r="O13" i="39"/>
  <c r="H13" i="39" a="1"/>
  <c r="H13" i="39" s="1"/>
  <c r="S12" i="39"/>
  <c r="R12" i="39"/>
  <c r="Q12" i="39"/>
  <c r="P12" i="39"/>
  <c r="O12" i="39"/>
  <c r="H12" i="39" a="1"/>
  <c r="H12" i="39" s="1"/>
  <c r="S11" i="39"/>
  <c r="R11" i="39"/>
  <c r="Q11" i="39"/>
  <c r="P11" i="39"/>
  <c r="O11" i="39"/>
  <c r="H11" i="39" a="1"/>
  <c r="H11" i="39" s="1"/>
  <c r="S10" i="39"/>
  <c r="R10" i="39"/>
  <c r="Q10" i="39"/>
  <c r="P10" i="39"/>
  <c r="O10" i="39"/>
  <c r="H10" i="39" a="1"/>
  <c r="H10" i="39" s="1"/>
  <c r="S9" i="39"/>
  <c r="R9" i="39"/>
  <c r="Q9" i="39"/>
  <c r="P9" i="39"/>
  <c r="O9" i="39"/>
  <c r="H9" i="39" a="1"/>
  <c r="H9" i="39"/>
  <c r="S8" i="39"/>
  <c r="R8" i="39"/>
  <c r="Q8" i="39"/>
  <c r="P8" i="39"/>
  <c r="O8" i="39"/>
  <c r="H8" i="39" a="1"/>
  <c r="H8" i="39" s="1"/>
  <c r="S7" i="39"/>
  <c r="R7" i="39"/>
  <c r="Q7" i="39"/>
  <c r="P7" i="39"/>
  <c r="O7" i="39"/>
  <c r="H7" i="39" a="1"/>
  <c r="H7" i="39" s="1"/>
  <c r="F7" i="39"/>
  <c r="E7" i="39"/>
  <c r="D7" i="39"/>
  <c r="C7" i="39"/>
  <c r="B7" i="39"/>
  <c r="S6" i="39"/>
  <c r="R6" i="39"/>
  <c r="Q6" i="39"/>
  <c r="P6" i="39"/>
  <c r="O6" i="39"/>
  <c r="H6" i="39" a="1"/>
  <c r="H6" i="39" s="1"/>
  <c r="F6" i="39"/>
  <c r="E6" i="39"/>
  <c r="D6" i="39"/>
  <c r="C6" i="39"/>
  <c r="B6" i="39"/>
  <c r="S5" i="39"/>
  <c r="R5" i="39"/>
  <c r="Q5" i="39"/>
  <c r="P5" i="39"/>
  <c r="O5" i="39"/>
  <c r="H5" i="39" a="1"/>
  <c r="H5" i="39" s="1"/>
  <c r="S4" i="39"/>
  <c r="R4" i="39"/>
  <c r="Q4" i="39"/>
  <c r="P4" i="39"/>
  <c r="O4" i="39"/>
  <c r="H4" i="39" a="1"/>
  <c r="H4" i="39" s="1"/>
  <c r="M19" i="38"/>
  <c r="F7" i="38" s="1"/>
  <c r="L19" i="38"/>
  <c r="K19" i="38"/>
  <c r="J19" i="38"/>
  <c r="C7" i="38" s="1"/>
  <c r="I19" i="38"/>
  <c r="S18" i="38"/>
  <c r="R18" i="38"/>
  <c r="Q18" i="38"/>
  <c r="P18" i="38"/>
  <c r="O18" i="38"/>
  <c r="H18" i="38" a="1"/>
  <c r="H18" i="38" s="1"/>
  <c r="F18" i="38"/>
  <c r="E18" i="38"/>
  <c r="D18" i="38"/>
  <c r="C18" i="38"/>
  <c r="B18" i="38"/>
  <c r="S17" i="38"/>
  <c r="R17" i="38"/>
  <c r="Q17" i="38"/>
  <c r="P17" i="38"/>
  <c r="O17" i="38"/>
  <c r="H17" i="38" a="1"/>
  <c r="H17" i="38" s="1"/>
  <c r="S16" i="38"/>
  <c r="R16" i="38"/>
  <c r="Q16" i="38"/>
  <c r="P16" i="38"/>
  <c r="O16" i="38"/>
  <c r="H16" i="38" a="1"/>
  <c r="H16" i="38" s="1"/>
  <c r="S15" i="38"/>
  <c r="R15" i="38"/>
  <c r="Q15" i="38"/>
  <c r="P15" i="38"/>
  <c r="O15" i="38"/>
  <c r="H15" i="38" a="1"/>
  <c r="H15" i="38" s="1"/>
  <c r="S14" i="38"/>
  <c r="R14" i="38"/>
  <c r="Q14" i="38"/>
  <c r="P14" i="38"/>
  <c r="O14" i="38"/>
  <c r="H14" i="38" a="1"/>
  <c r="H14" i="38" s="1"/>
  <c r="S13" i="38"/>
  <c r="R13" i="38"/>
  <c r="Q13" i="38"/>
  <c r="P13" i="38"/>
  <c r="O13" i="38"/>
  <c r="H13" i="38" a="1"/>
  <c r="H13" i="38" s="1"/>
  <c r="S12" i="38"/>
  <c r="R12" i="38"/>
  <c r="Q12" i="38"/>
  <c r="P12" i="38"/>
  <c r="O12" i="38"/>
  <c r="H12" i="38" a="1"/>
  <c r="H12" i="38" s="1"/>
  <c r="S11" i="38"/>
  <c r="R11" i="38"/>
  <c r="Q11" i="38"/>
  <c r="P11" i="38"/>
  <c r="O11" i="38"/>
  <c r="H11" i="38" a="1"/>
  <c r="H11" i="38"/>
  <c r="S10" i="38"/>
  <c r="R10" i="38"/>
  <c r="Q10" i="38"/>
  <c r="P10" i="38"/>
  <c r="O10" i="38"/>
  <c r="H10" i="38" a="1"/>
  <c r="H10" i="38"/>
  <c r="S9" i="38"/>
  <c r="R9" i="38"/>
  <c r="Q9" i="38"/>
  <c r="P9" i="38"/>
  <c r="O9" i="38"/>
  <c r="H9" i="38" a="1"/>
  <c r="H9" i="38" s="1"/>
  <c r="S8" i="38"/>
  <c r="R8" i="38"/>
  <c r="Q8" i="38"/>
  <c r="P8" i="38"/>
  <c r="O8" i="38"/>
  <c r="H8" i="38" a="1"/>
  <c r="H8" i="38"/>
  <c r="S7" i="38"/>
  <c r="R7" i="38"/>
  <c r="Q7" i="38"/>
  <c r="P7" i="38"/>
  <c r="O7" i="38"/>
  <c r="H7" i="38" a="1"/>
  <c r="H7" i="38" s="1"/>
  <c r="E7" i="38"/>
  <c r="D7" i="38"/>
  <c r="B7" i="38"/>
  <c r="S6" i="38"/>
  <c r="R6" i="38"/>
  <c r="Q6" i="38"/>
  <c r="P6" i="38"/>
  <c r="O6" i="38"/>
  <c r="H6" i="38" a="1"/>
  <c r="H6" i="38"/>
  <c r="F6" i="38"/>
  <c r="E6" i="38"/>
  <c r="D6" i="38"/>
  <c r="C6" i="38"/>
  <c r="B6" i="38"/>
  <c r="S5" i="38"/>
  <c r="R5" i="38"/>
  <c r="Q5" i="38"/>
  <c r="P5" i="38"/>
  <c r="O5" i="38"/>
  <c r="H5" i="38" a="1"/>
  <c r="H5" i="38" s="1"/>
  <c r="S4" i="38"/>
  <c r="R4" i="38"/>
  <c r="Q4" i="38"/>
  <c r="P4" i="38"/>
  <c r="O4" i="38"/>
  <c r="O19" i="38" s="1"/>
  <c r="B8" i="38" s="1"/>
  <c r="B10" i="38" s="1"/>
  <c r="B12" i="38" s="1"/>
  <c r="H4" i="38" a="1"/>
  <c r="H4" i="38" s="1"/>
  <c r="M19" i="37"/>
  <c r="L19" i="37"/>
  <c r="E7" i="37" s="1"/>
  <c r="K19" i="37"/>
  <c r="D7" i="37" s="1"/>
  <c r="J19" i="37"/>
  <c r="C7" i="37" s="1"/>
  <c r="I19" i="37"/>
  <c r="B7" i="37" s="1"/>
  <c r="S18" i="37"/>
  <c r="R18" i="37"/>
  <c r="Q18" i="37"/>
  <c r="P18" i="37"/>
  <c r="O18" i="37"/>
  <c r="H18" i="37" a="1"/>
  <c r="H18" i="37"/>
  <c r="F18" i="37"/>
  <c r="E18" i="37"/>
  <c r="D18" i="37"/>
  <c r="C18" i="37"/>
  <c r="B18" i="37"/>
  <c r="S17" i="37"/>
  <c r="R17" i="37"/>
  <c r="Q17" i="37"/>
  <c r="P17" i="37"/>
  <c r="O17" i="37"/>
  <c r="H17" i="37" a="1"/>
  <c r="H17" i="37" s="1"/>
  <c r="S16" i="37"/>
  <c r="R16" i="37"/>
  <c r="Q16" i="37"/>
  <c r="P16" i="37"/>
  <c r="O16" i="37"/>
  <c r="H16" i="37" a="1"/>
  <c r="H16" i="37" s="1"/>
  <c r="S15" i="37"/>
  <c r="R15" i="37"/>
  <c r="Q15" i="37"/>
  <c r="P15" i="37"/>
  <c r="O15" i="37"/>
  <c r="H15" i="37" a="1"/>
  <c r="H15" i="37" s="1"/>
  <c r="S14" i="37"/>
  <c r="R14" i="37"/>
  <c r="Q14" i="37"/>
  <c r="P14" i="37"/>
  <c r="O14" i="37"/>
  <c r="H14" i="37" a="1"/>
  <c r="H14" i="37"/>
  <c r="S13" i="37"/>
  <c r="R13" i="37"/>
  <c r="Q13" i="37"/>
  <c r="P13" i="37"/>
  <c r="O13" i="37"/>
  <c r="H13" i="37" a="1"/>
  <c r="H13" i="37" s="1"/>
  <c r="S12" i="37"/>
  <c r="R12" i="37"/>
  <c r="Q12" i="37"/>
  <c r="P12" i="37"/>
  <c r="O12" i="37"/>
  <c r="H12" i="37" a="1"/>
  <c r="H12" i="37" s="1"/>
  <c r="S11" i="37"/>
  <c r="R11" i="37"/>
  <c r="Q11" i="37"/>
  <c r="P11" i="37"/>
  <c r="O11" i="37"/>
  <c r="H11" i="37" a="1"/>
  <c r="H11" i="37" s="1"/>
  <c r="S10" i="37"/>
  <c r="R10" i="37"/>
  <c r="Q10" i="37"/>
  <c r="P10" i="37"/>
  <c r="O10" i="37"/>
  <c r="H10" i="37" a="1"/>
  <c r="H10" i="37" s="1"/>
  <c r="S9" i="37"/>
  <c r="R9" i="37"/>
  <c r="Q9" i="37"/>
  <c r="P9" i="37"/>
  <c r="O9" i="37"/>
  <c r="H9" i="37" a="1"/>
  <c r="H9" i="37" s="1"/>
  <c r="S8" i="37"/>
  <c r="R8" i="37"/>
  <c r="Q8" i="37"/>
  <c r="P8" i="37"/>
  <c r="O8" i="37"/>
  <c r="H8" i="37" a="1"/>
  <c r="H8" i="37" s="1"/>
  <c r="S7" i="37"/>
  <c r="R7" i="37"/>
  <c r="Q7" i="37"/>
  <c r="P7" i="37"/>
  <c r="O7" i="37"/>
  <c r="H7" i="37" a="1"/>
  <c r="H7" i="37" s="1"/>
  <c r="F7" i="37"/>
  <c r="S6" i="37"/>
  <c r="R6" i="37"/>
  <c r="Q6" i="37"/>
  <c r="P6" i="37"/>
  <c r="O6" i="37"/>
  <c r="H6" i="37" a="1"/>
  <c r="H6" i="37" s="1"/>
  <c r="F6" i="37"/>
  <c r="E6" i="37"/>
  <c r="D6" i="37"/>
  <c r="C6" i="37"/>
  <c r="B6" i="37"/>
  <c r="S5" i="37"/>
  <c r="R5" i="37"/>
  <c r="Q5" i="37"/>
  <c r="P5" i="37"/>
  <c r="O5" i="37"/>
  <c r="H5" i="37" a="1"/>
  <c r="H5" i="37"/>
  <c r="S4" i="37"/>
  <c r="R4" i="37"/>
  <c r="R19" i="37" s="1"/>
  <c r="E8" i="37" s="1"/>
  <c r="E9" i="37" s="1"/>
  <c r="E12" i="37" s="1"/>
  <c r="Q4" i="37"/>
  <c r="P4" i="37"/>
  <c r="O4" i="37"/>
  <c r="H4" i="37" a="1"/>
  <c r="H4" i="37"/>
  <c r="M19" i="36"/>
  <c r="F7" i="36" s="1"/>
  <c r="L19" i="36"/>
  <c r="E7" i="36" s="1"/>
  <c r="K19" i="36"/>
  <c r="D7" i="36" s="1"/>
  <c r="J19" i="36"/>
  <c r="C7" i="36" s="1"/>
  <c r="I19" i="36"/>
  <c r="S18" i="36"/>
  <c r="R18" i="36"/>
  <c r="Q18" i="36"/>
  <c r="P18" i="36"/>
  <c r="O18" i="36"/>
  <c r="H18" i="36" a="1"/>
  <c r="H18" i="36" s="1"/>
  <c r="F18" i="36"/>
  <c r="E18" i="36"/>
  <c r="D18" i="36"/>
  <c r="C18" i="36"/>
  <c r="B18" i="36"/>
  <c r="S17" i="36"/>
  <c r="R17" i="36"/>
  <c r="Q17" i="36"/>
  <c r="P17" i="36"/>
  <c r="O17" i="36"/>
  <c r="H17" i="36" a="1"/>
  <c r="H17" i="36"/>
  <c r="S16" i="36"/>
  <c r="R16" i="36"/>
  <c r="Q16" i="36"/>
  <c r="P16" i="36"/>
  <c r="O16" i="36"/>
  <c r="H16" i="36" a="1"/>
  <c r="H16" i="36" s="1"/>
  <c r="S15" i="36"/>
  <c r="R15" i="36"/>
  <c r="Q15" i="36"/>
  <c r="P15" i="36"/>
  <c r="O15" i="36"/>
  <c r="H15" i="36" a="1"/>
  <c r="H15" i="36" s="1"/>
  <c r="S14" i="36"/>
  <c r="R14" i="36"/>
  <c r="Q14" i="36"/>
  <c r="P14" i="36"/>
  <c r="O14" i="36"/>
  <c r="H14" i="36" a="1"/>
  <c r="H14" i="36" s="1"/>
  <c r="S13" i="36"/>
  <c r="R13" i="36"/>
  <c r="Q13" i="36"/>
  <c r="P13" i="36"/>
  <c r="O13" i="36"/>
  <c r="H13" i="36" a="1"/>
  <c r="H13" i="36" s="1"/>
  <c r="S12" i="36"/>
  <c r="R12" i="36"/>
  <c r="Q12" i="36"/>
  <c r="P12" i="36"/>
  <c r="O12" i="36"/>
  <c r="H12" i="36" a="1"/>
  <c r="H12" i="36" s="1"/>
  <c r="S11" i="36"/>
  <c r="R11" i="36"/>
  <c r="Q11" i="36"/>
  <c r="P11" i="36"/>
  <c r="O11" i="36"/>
  <c r="H11" i="36" a="1"/>
  <c r="H11" i="36" s="1"/>
  <c r="S10" i="36"/>
  <c r="R10" i="36"/>
  <c r="Q10" i="36"/>
  <c r="P10" i="36"/>
  <c r="O10" i="36"/>
  <c r="H10" i="36" a="1"/>
  <c r="H10" i="36" s="1"/>
  <c r="S9" i="36"/>
  <c r="R9" i="36"/>
  <c r="Q9" i="36"/>
  <c r="P9" i="36"/>
  <c r="O9" i="36"/>
  <c r="H9" i="36" a="1"/>
  <c r="H9" i="36" s="1"/>
  <c r="S8" i="36"/>
  <c r="R8" i="36"/>
  <c r="Q8" i="36"/>
  <c r="P8" i="36"/>
  <c r="O8" i="36"/>
  <c r="H8" i="36" a="1"/>
  <c r="H8" i="36" s="1"/>
  <c r="S7" i="36"/>
  <c r="R7" i="36"/>
  <c r="Q7" i="36"/>
  <c r="P7" i="36"/>
  <c r="O7" i="36"/>
  <c r="H7" i="36" a="1"/>
  <c r="H7" i="36" s="1"/>
  <c r="B7" i="36"/>
  <c r="S6" i="36"/>
  <c r="R6" i="36"/>
  <c r="Q6" i="36"/>
  <c r="P6" i="36"/>
  <c r="O6" i="36"/>
  <c r="H6" i="36" a="1"/>
  <c r="H6" i="36" s="1"/>
  <c r="F6" i="36"/>
  <c r="E6" i="36"/>
  <c r="D6" i="36"/>
  <c r="C6" i="36"/>
  <c r="B6" i="36"/>
  <c r="S5" i="36"/>
  <c r="R5" i="36"/>
  <c r="Q5" i="36"/>
  <c r="P5" i="36"/>
  <c r="O5" i="36"/>
  <c r="H5" i="36" a="1"/>
  <c r="H5" i="36" s="1"/>
  <c r="S4" i="36"/>
  <c r="R4" i="36"/>
  <c r="Q4" i="36"/>
  <c r="P4" i="36"/>
  <c r="O4" i="36"/>
  <c r="H4" i="36" a="1"/>
  <c r="H4" i="36" s="1"/>
  <c r="M19" i="35"/>
  <c r="F7" i="35" s="1"/>
  <c r="L19" i="35"/>
  <c r="E7" i="35" s="1"/>
  <c r="K19" i="35"/>
  <c r="D7" i="35" s="1"/>
  <c r="J19" i="35"/>
  <c r="I19" i="35"/>
  <c r="B7" i="35" s="1"/>
  <c r="S18" i="35"/>
  <c r="R18" i="35"/>
  <c r="Q18" i="35"/>
  <c r="P18" i="35"/>
  <c r="O18" i="35"/>
  <c r="H18" i="35" a="1"/>
  <c r="H18" i="35" s="1"/>
  <c r="F18" i="35"/>
  <c r="E18" i="35"/>
  <c r="D18" i="35"/>
  <c r="C18" i="35"/>
  <c r="B18" i="35"/>
  <c r="S17" i="35"/>
  <c r="R17" i="35"/>
  <c r="Q17" i="35"/>
  <c r="P17" i="35"/>
  <c r="O17" i="35"/>
  <c r="H17" i="35" a="1"/>
  <c r="H17" i="35"/>
  <c r="S16" i="35"/>
  <c r="R16" i="35"/>
  <c r="Q16" i="35"/>
  <c r="P16" i="35"/>
  <c r="O16" i="35"/>
  <c r="H16" i="35" a="1"/>
  <c r="H16" i="35" s="1"/>
  <c r="S15" i="35"/>
  <c r="R15" i="35"/>
  <c r="Q15" i="35"/>
  <c r="P15" i="35"/>
  <c r="O15" i="35"/>
  <c r="H15" i="35" a="1"/>
  <c r="H15" i="35"/>
  <c r="S14" i="35"/>
  <c r="R14" i="35"/>
  <c r="Q14" i="35"/>
  <c r="P14" i="35"/>
  <c r="O14" i="35"/>
  <c r="H14" i="35" a="1"/>
  <c r="H14" i="35" s="1"/>
  <c r="S13" i="35"/>
  <c r="R13" i="35"/>
  <c r="Q13" i="35"/>
  <c r="P13" i="35"/>
  <c r="O13" i="35"/>
  <c r="H13" i="35" a="1"/>
  <c r="H13" i="35" s="1"/>
  <c r="S12" i="35"/>
  <c r="R12" i="35"/>
  <c r="Q12" i="35"/>
  <c r="P12" i="35"/>
  <c r="O12" i="35"/>
  <c r="H12" i="35" a="1"/>
  <c r="H12" i="35" s="1"/>
  <c r="S11" i="35"/>
  <c r="R11" i="35"/>
  <c r="Q11" i="35"/>
  <c r="P11" i="35"/>
  <c r="O11" i="35"/>
  <c r="H11" i="35" a="1"/>
  <c r="H11" i="35" s="1"/>
  <c r="S10" i="35"/>
  <c r="R10" i="35"/>
  <c r="Q10" i="35"/>
  <c r="P10" i="35"/>
  <c r="O10" i="35"/>
  <c r="H10" i="35" a="1"/>
  <c r="H10" i="35" s="1"/>
  <c r="S9" i="35"/>
  <c r="R9" i="35"/>
  <c r="Q9" i="35"/>
  <c r="P9" i="35"/>
  <c r="O9" i="35"/>
  <c r="H9" i="35" a="1"/>
  <c r="H9" i="35"/>
  <c r="S8" i="35"/>
  <c r="R8" i="35"/>
  <c r="Q8" i="35"/>
  <c r="P8" i="35"/>
  <c r="O8" i="35"/>
  <c r="H8" i="35" a="1"/>
  <c r="H8" i="35" s="1"/>
  <c r="S7" i="35"/>
  <c r="R7" i="35"/>
  <c r="Q7" i="35"/>
  <c r="P7" i="35"/>
  <c r="O7" i="35"/>
  <c r="H7" i="35" a="1"/>
  <c r="H7" i="35" s="1"/>
  <c r="C7" i="35"/>
  <c r="S6" i="35"/>
  <c r="R6" i="35"/>
  <c r="Q6" i="35"/>
  <c r="P6" i="35"/>
  <c r="O6" i="35"/>
  <c r="H6" i="35" a="1"/>
  <c r="H6" i="35" s="1"/>
  <c r="F6" i="35"/>
  <c r="E6" i="35"/>
  <c r="D6" i="35"/>
  <c r="C6" i="35"/>
  <c r="B6" i="35"/>
  <c r="S5" i="35"/>
  <c r="R5" i="35"/>
  <c r="Q5" i="35"/>
  <c r="P5" i="35"/>
  <c r="O5" i="35"/>
  <c r="H5" i="35" a="1"/>
  <c r="H5" i="35" s="1"/>
  <c r="S4" i="35"/>
  <c r="R4" i="35"/>
  <c r="Q4" i="35"/>
  <c r="P4" i="35"/>
  <c r="O4" i="35"/>
  <c r="H4" i="35" a="1"/>
  <c r="H4" i="35"/>
  <c r="M19" i="34"/>
  <c r="F7" i="34" s="1"/>
  <c r="L19" i="34"/>
  <c r="K19" i="34"/>
  <c r="J19" i="34"/>
  <c r="C7" i="34" s="1"/>
  <c r="I19" i="34"/>
  <c r="S18" i="34"/>
  <c r="R18" i="34"/>
  <c r="Q18" i="34"/>
  <c r="P18" i="34"/>
  <c r="O18" i="34"/>
  <c r="H18" i="34" a="1"/>
  <c r="H18" i="34" s="1"/>
  <c r="F18" i="34"/>
  <c r="E18" i="34"/>
  <c r="D18" i="34"/>
  <c r="C18" i="34"/>
  <c r="B18" i="34"/>
  <c r="S17" i="34"/>
  <c r="R17" i="34"/>
  <c r="Q17" i="34"/>
  <c r="P17" i="34"/>
  <c r="O17" i="34"/>
  <c r="H17" i="34" a="1"/>
  <c r="H17" i="34" s="1"/>
  <c r="S16" i="34"/>
  <c r="R16" i="34"/>
  <c r="Q16" i="34"/>
  <c r="P16" i="34"/>
  <c r="O16" i="34"/>
  <c r="H16" i="34" a="1"/>
  <c r="H16" i="34"/>
  <c r="S15" i="34"/>
  <c r="R15" i="34"/>
  <c r="Q15" i="34"/>
  <c r="P15" i="34"/>
  <c r="O15" i="34"/>
  <c r="H15" i="34" a="1"/>
  <c r="H15" i="34" s="1"/>
  <c r="S14" i="34"/>
  <c r="R14" i="34"/>
  <c r="Q14" i="34"/>
  <c r="P14" i="34"/>
  <c r="O14" i="34"/>
  <c r="H14" i="34" a="1"/>
  <c r="H14" i="34" s="1"/>
  <c r="S13" i="34"/>
  <c r="R13" i="34"/>
  <c r="Q13" i="34"/>
  <c r="P13" i="34"/>
  <c r="O13" i="34"/>
  <c r="H13" i="34" a="1"/>
  <c r="H13" i="34" s="1"/>
  <c r="S12" i="34"/>
  <c r="R12" i="34"/>
  <c r="Q12" i="34"/>
  <c r="P12" i="34"/>
  <c r="O12" i="34"/>
  <c r="H12" i="34" a="1"/>
  <c r="H12" i="34" s="1"/>
  <c r="S11" i="34"/>
  <c r="R11" i="34"/>
  <c r="Q11" i="34"/>
  <c r="P11" i="34"/>
  <c r="O11" i="34"/>
  <c r="H11" i="34" a="1"/>
  <c r="H11" i="34" s="1"/>
  <c r="S10" i="34"/>
  <c r="R10" i="34"/>
  <c r="Q10" i="34"/>
  <c r="P10" i="34"/>
  <c r="O10" i="34"/>
  <c r="H10" i="34" a="1"/>
  <c r="H10" i="34"/>
  <c r="S9" i="34"/>
  <c r="R9" i="34"/>
  <c r="Q9" i="34"/>
  <c r="P9" i="34"/>
  <c r="O9" i="34"/>
  <c r="H9" i="34" a="1"/>
  <c r="H9" i="34" s="1"/>
  <c r="S8" i="34"/>
  <c r="R8" i="34"/>
  <c r="Q8" i="34"/>
  <c r="P8" i="34"/>
  <c r="O8" i="34"/>
  <c r="H8" i="34" a="1"/>
  <c r="H8" i="34" s="1"/>
  <c r="S7" i="34"/>
  <c r="R7" i="34"/>
  <c r="Q7" i="34"/>
  <c r="P7" i="34"/>
  <c r="O7" i="34"/>
  <c r="H7" i="34" a="1"/>
  <c r="H7" i="34" s="1"/>
  <c r="E7" i="34"/>
  <c r="D7" i="34"/>
  <c r="B7" i="34"/>
  <c r="S6" i="34"/>
  <c r="R6" i="34"/>
  <c r="Q6" i="34"/>
  <c r="P6" i="34"/>
  <c r="O6" i="34"/>
  <c r="H6" i="34" a="1"/>
  <c r="H6" i="34" s="1"/>
  <c r="F6" i="34"/>
  <c r="E6" i="34"/>
  <c r="D6" i="34"/>
  <c r="C6" i="34"/>
  <c r="B6" i="34"/>
  <c r="S5" i="34"/>
  <c r="R5" i="34"/>
  <c r="Q5" i="34"/>
  <c r="P5" i="34"/>
  <c r="P19" i="34" s="1"/>
  <c r="C8" i="34" s="1"/>
  <c r="C10" i="34" s="1"/>
  <c r="C12" i="34" s="1"/>
  <c r="O5" i="34"/>
  <c r="H5" i="34" a="1"/>
  <c r="H5" i="34" s="1"/>
  <c r="S4" i="34"/>
  <c r="R4" i="34"/>
  <c r="Q4" i="34"/>
  <c r="P4" i="34"/>
  <c r="O4" i="34"/>
  <c r="H4" i="34" a="1"/>
  <c r="H4" i="34" s="1"/>
  <c r="M19" i="33"/>
  <c r="F7" i="33" s="1"/>
  <c r="L19" i="33"/>
  <c r="E7" i="33" s="1"/>
  <c r="K19" i="33"/>
  <c r="D7" i="33" s="1"/>
  <c r="J19" i="33"/>
  <c r="C7" i="33" s="1"/>
  <c r="I19" i="33"/>
  <c r="B7" i="33" s="1"/>
  <c r="S18" i="33"/>
  <c r="R18" i="33"/>
  <c r="Q18" i="33"/>
  <c r="P18" i="33"/>
  <c r="O18" i="33"/>
  <c r="H18" i="33" a="1"/>
  <c r="H18" i="33"/>
  <c r="F18" i="33"/>
  <c r="E18" i="33"/>
  <c r="D18" i="33"/>
  <c r="C18" i="33"/>
  <c r="B18" i="33"/>
  <c r="S17" i="33"/>
  <c r="R17" i="33"/>
  <c r="Q17" i="33"/>
  <c r="P17" i="33"/>
  <c r="O17" i="33"/>
  <c r="H17" i="33" a="1"/>
  <c r="H17" i="33"/>
  <c r="S16" i="33"/>
  <c r="R16" i="33"/>
  <c r="Q16" i="33"/>
  <c r="P16" i="33"/>
  <c r="O16" i="33"/>
  <c r="H16" i="33" a="1"/>
  <c r="H16" i="33" s="1"/>
  <c r="S15" i="33"/>
  <c r="R15" i="33"/>
  <c r="Q15" i="33"/>
  <c r="P15" i="33"/>
  <c r="O15" i="33"/>
  <c r="H15" i="33" a="1"/>
  <c r="H15" i="33" s="1"/>
  <c r="S14" i="33"/>
  <c r="R14" i="33"/>
  <c r="Q14" i="33"/>
  <c r="P14" i="33"/>
  <c r="O14" i="33"/>
  <c r="H14" i="33" a="1"/>
  <c r="H14" i="33" s="1"/>
  <c r="S13" i="33"/>
  <c r="R13" i="33"/>
  <c r="Q13" i="33"/>
  <c r="P13" i="33"/>
  <c r="O13" i="33"/>
  <c r="H13" i="33" a="1"/>
  <c r="H13" i="33"/>
  <c r="S12" i="33"/>
  <c r="R12" i="33"/>
  <c r="Q12" i="33"/>
  <c r="P12" i="33"/>
  <c r="O12" i="33"/>
  <c r="H12" i="33" a="1"/>
  <c r="H12" i="33" s="1"/>
  <c r="S11" i="33"/>
  <c r="R11" i="33"/>
  <c r="Q11" i="33"/>
  <c r="P11" i="33"/>
  <c r="O11" i="33"/>
  <c r="H11" i="33" a="1"/>
  <c r="H11" i="33" s="1"/>
  <c r="S10" i="33"/>
  <c r="R10" i="33"/>
  <c r="Q10" i="33"/>
  <c r="P10" i="33"/>
  <c r="O10" i="33"/>
  <c r="H10" i="33" a="1"/>
  <c r="H10" i="33" s="1"/>
  <c r="S9" i="33"/>
  <c r="R9" i="33"/>
  <c r="Q9" i="33"/>
  <c r="P9" i="33"/>
  <c r="O9" i="33"/>
  <c r="H9" i="33" a="1"/>
  <c r="H9" i="33" s="1"/>
  <c r="S8" i="33"/>
  <c r="R8" i="33"/>
  <c r="Q8" i="33"/>
  <c r="P8" i="33"/>
  <c r="O8" i="33"/>
  <c r="H8" i="33" a="1"/>
  <c r="H8" i="33" s="1"/>
  <c r="S7" i="33"/>
  <c r="R7" i="33"/>
  <c r="Q7" i="33"/>
  <c r="P7" i="33"/>
  <c r="O7" i="33"/>
  <c r="H7" i="33" a="1"/>
  <c r="H7" i="33"/>
  <c r="S6" i="33"/>
  <c r="R6" i="33"/>
  <c r="Q6" i="33"/>
  <c r="P6" i="33"/>
  <c r="O6" i="33"/>
  <c r="H6" i="33" a="1"/>
  <c r="H6" i="33" s="1"/>
  <c r="F6" i="33"/>
  <c r="E6" i="33"/>
  <c r="D6" i="33"/>
  <c r="C6" i="33"/>
  <c r="B6" i="33"/>
  <c r="S5" i="33"/>
  <c r="R5" i="33"/>
  <c r="Q5" i="33"/>
  <c r="P5" i="33"/>
  <c r="O5" i="33"/>
  <c r="H5" i="33" a="1"/>
  <c r="H5" i="33"/>
  <c r="S4" i="33"/>
  <c r="R4" i="33"/>
  <c r="R19" i="33" s="1"/>
  <c r="E8" i="33" s="1"/>
  <c r="E9" i="33" s="1"/>
  <c r="E12" i="33" s="1"/>
  <c r="Q4" i="33"/>
  <c r="P4" i="33"/>
  <c r="O4" i="33"/>
  <c r="H4" i="33" a="1"/>
  <c r="H4" i="33" s="1"/>
  <c r="M19" i="32"/>
  <c r="F7" i="32" s="1"/>
  <c r="L19" i="32"/>
  <c r="E7" i="32" s="1"/>
  <c r="K19" i="32"/>
  <c r="D7" i="32" s="1"/>
  <c r="J19" i="32"/>
  <c r="C7" i="32" s="1"/>
  <c r="I19" i="32"/>
  <c r="S18" i="32"/>
  <c r="R18" i="32"/>
  <c r="Q18" i="32"/>
  <c r="P18" i="32"/>
  <c r="O18" i="32"/>
  <c r="H18" i="32" a="1"/>
  <c r="H18" i="32" s="1"/>
  <c r="F18" i="32"/>
  <c r="E18" i="32"/>
  <c r="D18" i="32"/>
  <c r="C18" i="32"/>
  <c r="B18" i="32"/>
  <c r="S17" i="32"/>
  <c r="R17" i="32"/>
  <c r="Q17" i="32"/>
  <c r="P17" i="32"/>
  <c r="O17" i="32"/>
  <c r="H17" i="32" a="1"/>
  <c r="H17" i="32" s="1"/>
  <c r="S16" i="32"/>
  <c r="R16" i="32"/>
  <c r="Q16" i="32"/>
  <c r="P16" i="32"/>
  <c r="O16" i="32"/>
  <c r="H16" i="32" a="1"/>
  <c r="H16" i="32" s="1"/>
  <c r="S15" i="32"/>
  <c r="R15" i="32"/>
  <c r="Q15" i="32"/>
  <c r="P15" i="32"/>
  <c r="O15" i="32"/>
  <c r="H15" i="32" a="1"/>
  <c r="H15" i="32"/>
  <c r="S14" i="32"/>
  <c r="R14" i="32"/>
  <c r="Q14" i="32"/>
  <c r="P14" i="32"/>
  <c r="O14" i="32"/>
  <c r="H14" i="32" a="1"/>
  <c r="H14" i="32" s="1"/>
  <c r="S13" i="32"/>
  <c r="R13" i="32"/>
  <c r="Q13" i="32"/>
  <c r="P13" i="32"/>
  <c r="O13" i="32"/>
  <c r="H13" i="32" a="1"/>
  <c r="H13" i="32" s="1"/>
  <c r="S12" i="32"/>
  <c r="R12" i="32"/>
  <c r="Q12" i="32"/>
  <c r="P12" i="32"/>
  <c r="O12" i="32"/>
  <c r="H12" i="32" a="1"/>
  <c r="H12" i="32" s="1"/>
  <c r="S11" i="32"/>
  <c r="R11" i="32"/>
  <c r="Q11" i="32"/>
  <c r="P11" i="32"/>
  <c r="O11" i="32"/>
  <c r="H11" i="32" a="1"/>
  <c r="H11" i="32" s="1"/>
  <c r="S10" i="32"/>
  <c r="R10" i="32"/>
  <c r="Q10" i="32"/>
  <c r="P10" i="32"/>
  <c r="O10" i="32"/>
  <c r="H10" i="32" a="1"/>
  <c r="H10" i="32" s="1"/>
  <c r="S9" i="32"/>
  <c r="R9" i="32"/>
  <c r="Q9" i="32"/>
  <c r="P9" i="32"/>
  <c r="O9" i="32"/>
  <c r="H9" i="32" a="1"/>
  <c r="H9" i="32" s="1"/>
  <c r="S8" i="32"/>
  <c r="R8" i="32"/>
  <c r="Q8" i="32"/>
  <c r="P8" i="32"/>
  <c r="O8" i="32"/>
  <c r="H8" i="32" a="1"/>
  <c r="H8" i="32" s="1"/>
  <c r="S7" i="32"/>
  <c r="R7" i="32"/>
  <c r="Q7" i="32"/>
  <c r="P7" i="32"/>
  <c r="O7" i="32"/>
  <c r="H7" i="32" a="1"/>
  <c r="H7" i="32" s="1"/>
  <c r="B7" i="32"/>
  <c r="S6" i="32"/>
  <c r="R6" i="32"/>
  <c r="Q6" i="32"/>
  <c r="P6" i="32"/>
  <c r="O6" i="32"/>
  <c r="H6" i="32" a="1"/>
  <c r="H6" i="32" s="1"/>
  <c r="F6" i="32"/>
  <c r="E6" i="32"/>
  <c r="D6" i="32"/>
  <c r="C6" i="32"/>
  <c r="B6" i="32"/>
  <c r="S5" i="32"/>
  <c r="R5" i="32"/>
  <c r="Q5" i="32"/>
  <c r="P5" i="32"/>
  <c r="O5" i="32"/>
  <c r="H5" i="32" a="1"/>
  <c r="H5" i="32" s="1"/>
  <c r="S4" i="32"/>
  <c r="R4" i="32"/>
  <c r="Q4" i="32"/>
  <c r="P4" i="32"/>
  <c r="O4" i="32"/>
  <c r="H4" i="32" a="1"/>
  <c r="H4" i="32" s="1"/>
  <c r="M19" i="31"/>
  <c r="F7" i="31" s="1"/>
  <c r="L19" i="31"/>
  <c r="E7" i="31" s="1"/>
  <c r="K19" i="31"/>
  <c r="J19" i="31"/>
  <c r="I19" i="31"/>
  <c r="S18" i="31"/>
  <c r="R18" i="31"/>
  <c r="Q18" i="31"/>
  <c r="P18" i="31"/>
  <c r="O18" i="31"/>
  <c r="H18" i="31" a="1"/>
  <c r="H18" i="31"/>
  <c r="F18" i="31"/>
  <c r="E18" i="31"/>
  <c r="D18" i="31"/>
  <c r="C18" i="31"/>
  <c r="B18" i="31"/>
  <c r="S17" i="31"/>
  <c r="R17" i="31"/>
  <c r="Q17" i="31"/>
  <c r="P17" i="31"/>
  <c r="O17" i="31"/>
  <c r="H17" i="31" a="1"/>
  <c r="H17" i="31"/>
  <c r="S16" i="31"/>
  <c r="R16" i="31"/>
  <c r="Q16" i="31"/>
  <c r="P16" i="31"/>
  <c r="O16" i="31"/>
  <c r="H16" i="31" a="1"/>
  <c r="H16" i="31" s="1"/>
  <c r="S15" i="31"/>
  <c r="R15" i="31"/>
  <c r="Q15" i="31"/>
  <c r="P15" i="31"/>
  <c r="O15" i="31"/>
  <c r="H15" i="31" a="1"/>
  <c r="H15" i="31" s="1"/>
  <c r="S14" i="31"/>
  <c r="R14" i="31"/>
  <c r="Q14" i="31"/>
  <c r="P14" i="31"/>
  <c r="O14" i="31"/>
  <c r="H14" i="31" a="1"/>
  <c r="H14" i="31" s="1"/>
  <c r="S13" i="31"/>
  <c r="R13" i="31"/>
  <c r="Q13" i="31"/>
  <c r="P13" i="31"/>
  <c r="O13" i="31"/>
  <c r="H13" i="31" a="1"/>
  <c r="H13" i="31" s="1"/>
  <c r="S12" i="31"/>
  <c r="R12" i="31"/>
  <c r="Q12" i="31"/>
  <c r="P12" i="31"/>
  <c r="O12" i="31"/>
  <c r="H12" i="31" a="1"/>
  <c r="H12" i="31" s="1"/>
  <c r="S11" i="31"/>
  <c r="R11" i="31"/>
  <c r="Q11" i="31"/>
  <c r="P11" i="31"/>
  <c r="O11" i="31"/>
  <c r="H11" i="31" a="1"/>
  <c r="H11" i="31" s="1"/>
  <c r="S10" i="31"/>
  <c r="R10" i="31"/>
  <c r="Q10" i="31"/>
  <c r="P10" i="31"/>
  <c r="O10" i="31"/>
  <c r="H10" i="31" a="1"/>
  <c r="H10" i="31" s="1"/>
  <c r="S9" i="31"/>
  <c r="R9" i="31"/>
  <c r="Q9" i="31"/>
  <c r="P9" i="31"/>
  <c r="O9" i="31"/>
  <c r="H9" i="31" a="1"/>
  <c r="H9" i="31" s="1"/>
  <c r="S8" i="31"/>
  <c r="R8" i="31"/>
  <c r="Q8" i="31"/>
  <c r="P8" i="31"/>
  <c r="O8" i="31"/>
  <c r="H8" i="31" a="1"/>
  <c r="H8" i="31" s="1"/>
  <c r="S7" i="31"/>
  <c r="R7" i="31"/>
  <c r="Q7" i="31"/>
  <c r="P7" i="31"/>
  <c r="O7" i="31"/>
  <c r="H7" i="31" a="1"/>
  <c r="H7" i="31" s="1"/>
  <c r="D7" i="31"/>
  <c r="C7" i="31"/>
  <c r="B7" i="31"/>
  <c r="S6" i="31"/>
  <c r="R6" i="31"/>
  <c r="Q6" i="31"/>
  <c r="P6" i="31"/>
  <c r="O6" i="31"/>
  <c r="H6" i="31" a="1"/>
  <c r="H6" i="31" s="1"/>
  <c r="F6" i="31"/>
  <c r="E6" i="31"/>
  <c r="D6" i="31"/>
  <c r="C6" i="31"/>
  <c r="B6" i="31"/>
  <c r="S5" i="31"/>
  <c r="R5" i="31"/>
  <c r="Q5" i="31"/>
  <c r="P5" i="31"/>
  <c r="O5" i="31"/>
  <c r="H5" i="31" a="1"/>
  <c r="H5" i="31" s="1"/>
  <c r="S4" i="31"/>
  <c r="R4" i="31"/>
  <c r="Q4" i="31"/>
  <c r="P4" i="31"/>
  <c r="O4" i="31"/>
  <c r="H4" i="31" a="1"/>
  <c r="H4" i="31"/>
  <c r="M19" i="30"/>
  <c r="F7" i="30" s="1"/>
  <c r="L19" i="30"/>
  <c r="K19" i="30"/>
  <c r="J19" i="30"/>
  <c r="C7" i="30" s="1"/>
  <c r="I19" i="30"/>
  <c r="S18" i="30"/>
  <c r="R18" i="30"/>
  <c r="Q18" i="30"/>
  <c r="P18" i="30"/>
  <c r="O18" i="30"/>
  <c r="H18" i="30" a="1"/>
  <c r="H18" i="30" s="1"/>
  <c r="F18" i="30"/>
  <c r="E18" i="30"/>
  <c r="D18" i="30"/>
  <c r="C18" i="30"/>
  <c r="B18" i="30"/>
  <c r="S17" i="30"/>
  <c r="R17" i="30"/>
  <c r="Q17" i="30"/>
  <c r="P17" i="30"/>
  <c r="O17" i="30"/>
  <c r="H17" i="30" a="1"/>
  <c r="H17" i="30" s="1"/>
  <c r="S16" i="30"/>
  <c r="R16" i="30"/>
  <c r="Q16" i="30"/>
  <c r="P16" i="30"/>
  <c r="O16" i="30"/>
  <c r="H16" i="30" a="1"/>
  <c r="H16" i="30"/>
  <c r="S15" i="30"/>
  <c r="R15" i="30"/>
  <c r="Q15" i="30"/>
  <c r="P15" i="30"/>
  <c r="O15" i="30"/>
  <c r="H15" i="30" a="1"/>
  <c r="H15" i="30"/>
  <c r="S14" i="30"/>
  <c r="R14" i="30"/>
  <c r="Q14" i="30"/>
  <c r="P14" i="30"/>
  <c r="O14" i="30"/>
  <c r="H14" i="30" a="1"/>
  <c r="H14" i="30" s="1"/>
  <c r="S13" i="30"/>
  <c r="R13" i="30"/>
  <c r="Q13" i="30"/>
  <c r="P13" i="30"/>
  <c r="O13" i="30"/>
  <c r="H13" i="30" a="1"/>
  <c r="H13" i="30"/>
  <c r="S12" i="30"/>
  <c r="R12" i="30"/>
  <c r="Q12" i="30"/>
  <c r="P12" i="30"/>
  <c r="O12" i="30"/>
  <c r="H12" i="30" a="1"/>
  <c r="H12" i="30" s="1"/>
  <c r="S11" i="30"/>
  <c r="R11" i="30"/>
  <c r="Q11" i="30"/>
  <c r="P11" i="30"/>
  <c r="O11" i="30"/>
  <c r="H11" i="30" a="1"/>
  <c r="H11" i="30" s="1"/>
  <c r="S10" i="30"/>
  <c r="R10" i="30"/>
  <c r="Q10" i="30"/>
  <c r="P10" i="30"/>
  <c r="O10" i="30"/>
  <c r="H10" i="30" a="1"/>
  <c r="H10" i="30"/>
  <c r="S9" i="30"/>
  <c r="R9" i="30"/>
  <c r="Q9" i="30"/>
  <c r="P9" i="30"/>
  <c r="O9" i="30"/>
  <c r="H9" i="30" a="1"/>
  <c r="H9" i="30" s="1"/>
  <c r="S8" i="30"/>
  <c r="R8" i="30"/>
  <c r="Q8" i="30"/>
  <c r="P8" i="30"/>
  <c r="O8" i="30"/>
  <c r="H8" i="30" a="1"/>
  <c r="H8" i="30" s="1"/>
  <c r="S7" i="30"/>
  <c r="R7" i="30"/>
  <c r="Q7" i="30"/>
  <c r="P7" i="30"/>
  <c r="O7" i="30"/>
  <c r="H7" i="30" a="1"/>
  <c r="H7" i="30" s="1"/>
  <c r="E7" i="30"/>
  <c r="D7" i="30"/>
  <c r="B7" i="30"/>
  <c r="S6" i="30"/>
  <c r="R6" i="30"/>
  <c r="Q6" i="30"/>
  <c r="P6" i="30"/>
  <c r="O6" i="30"/>
  <c r="H6" i="30" a="1"/>
  <c r="H6" i="30" s="1"/>
  <c r="F6" i="30"/>
  <c r="E6" i="30"/>
  <c r="D6" i="30"/>
  <c r="C6" i="30"/>
  <c r="B6" i="30"/>
  <c r="S5" i="30"/>
  <c r="R5" i="30"/>
  <c r="Q5" i="30"/>
  <c r="P5" i="30"/>
  <c r="P19" i="30" s="1"/>
  <c r="C8" i="30" s="1"/>
  <c r="C10" i="30" s="1"/>
  <c r="C12" i="30" s="1"/>
  <c r="O5" i="30"/>
  <c r="H5" i="30" a="1"/>
  <c r="H5" i="30" s="1"/>
  <c r="S4" i="30"/>
  <c r="R4" i="30"/>
  <c r="Q4" i="30"/>
  <c r="P4" i="30"/>
  <c r="O4" i="30"/>
  <c r="H4" i="30" a="1"/>
  <c r="H4" i="30" s="1"/>
  <c r="M19" i="29"/>
  <c r="F7" i="29" s="1"/>
  <c r="L19" i="29"/>
  <c r="E7" i="29" s="1"/>
  <c r="K19" i="29"/>
  <c r="J19" i="29"/>
  <c r="C7" i="29" s="1"/>
  <c r="I19" i="29"/>
  <c r="B7" i="29" s="1"/>
  <c r="S18" i="29"/>
  <c r="R18" i="29"/>
  <c r="Q18" i="29"/>
  <c r="P18" i="29"/>
  <c r="O18" i="29"/>
  <c r="H18" i="29" a="1"/>
  <c r="H18" i="29" s="1"/>
  <c r="F18" i="29"/>
  <c r="E18" i="29"/>
  <c r="D18" i="29"/>
  <c r="C18" i="29"/>
  <c r="B18" i="29"/>
  <c r="S17" i="29"/>
  <c r="R17" i="29"/>
  <c r="Q17" i="29"/>
  <c r="P17" i="29"/>
  <c r="O17" i="29"/>
  <c r="H17" i="29" a="1"/>
  <c r="H17" i="29"/>
  <c r="S16" i="29"/>
  <c r="R16" i="29"/>
  <c r="Q16" i="29"/>
  <c r="P16" i="29"/>
  <c r="O16" i="29"/>
  <c r="H16" i="29" a="1"/>
  <c r="H16" i="29" s="1"/>
  <c r="S15" i="29"/>
  <c r="R15" i="29"/>
  <c r="Q15" i="29"/>
  <c r="P15" i="29"/>
  <c r="O15" i="29"/>
  <c r="H15" i="29" a="1"/>
  <c r="H15" i="29"/>
  <c r="S14" i="29"/>
  <c r="R14" i="29"/>
  <c r="Q14" i="29"/>
  <c r="P14" i="29"/>
  <c r="O14" i="29"/>
  <c r="H14" i="29" a="1"/>
  <c r="H14" i="29" s="1"/>
  <c r="S13" i="29"/>
  <c r="R13" i="29"/>
  <c r="Q13" i="29"/>
  <c r="P13" i="29"/>
  <c r="O13" i="29"/>
  <c r="H13" i="29" a="1"/>
  <c r="H13" i="29"/>
  <c r="S12" i="29"/>
  <c r="R12" i="29"/>
  <c r="Q12" i="29"/>
  <c r="P12" i="29"/>
  <c r="O12" i="29"/>
  <c r="H12" i="29" a="1"/>
  <c r="H12" i="29" s="1"/>
  <c r="S11" i="29"/>
  <c r="R11" i="29"/>
  <c r="Q11" i="29"/>
  <c r="P11" i="29"/>
  <c r="O11" i="29"/>
  <c r="H11" i="29" a="1"/>
  <c r="H11" i="29" s="1"/>
  <c r="S10" i="29"/>
  <c r="R10" i="29"/>
  <c r="Q10" i="29"/>
  <c r="P10" i="29"/>
  <c r="O10" i="29"/>
  <c r="H10" i="29" a="1"/>
  <c r="H10" i="29" s="1"/>
  <c r="S9" i="29"/>
  <c r="R9" i="29"/>
  <c r="Q9" i="29"/>
  <c r="P9" i="29"/>
  <c r="O9" i="29"/>
  <c r="H9" i="29" a="1"/>
  <c r="H9" i="29" s="1"/>
  <c r="S8" i="29"/>
  <c r="R8" i="29"/>
  <c r="Q8" i="29"/>
  <c r="P8" i="29"/>
  <c r="O8" i="29"/>
  <c r="H8" i="29" a="1"/>
  <c r="H8" i="29" s="1"/>
  <c r="S7" i="29"/>
  <c r="R7" i="29"/>
  <c r="Q7" i="29"/>
  <c r="P7" i="29"/>
  <c r="O7" i="29"/>
  <c r="H7" i="29" a="1"/>
  <c r="H7" i="29" s="1"/>
  <c r="D7" i="29"/>
  <c r="S6" i="29"/>
  <c r="R6" i="29"/>
  <c r="Q6" i="29"/>
  <c r="P6" i="29"/>
  <c r="O6" i="29"/>
  <c r="H6" i="29" a="1"/>
  <c r="H6" i="29" s="1"/>
  <c r="F6" i="29"/>
  <c r="E6" i="29"/>
  <c r="D6" i="29"/>
  <c r="C6" i="29"/>
  <c r="B6" i="29"/>
  <c r="S5" i="29"/>
  <c r="R5" i="29"/>
  <c r="Q5" i="29"/>
  <c r="P5" i="29"/>
  <c r="O5" i="29"/>
  <c r="H5" i="29" a="1"/>
  <c r="H5" i="29" s="1"/>
  <c r="S4" i="29"/>
  <c r="R4" i="29"/>
  <c r="Q4" i="29"/>
  <c r="P4" i="29"/>
  <c r="O4" i="29"/>
  <c r="H4" i="29" a="1"/>
  <c r="H4" i="29"/>
  <c r="M19" i="28"/>
  <c r="L19" i="28"/>
  <c r="E7" i="28" s="1"/>
  <c r="K19" i="28"/>
  <c r="D7" i="28" s="1"/>
  <c r="J19" i="28"/>
  <c r="C7" i="28" s="1"/>
  <c r="I19" i="28"/>
  <c r="B7" i="28" s="1"/>
  <c r="S18" i="28"/>
  <c r="R18" i="28"/>
  <c r="Q18" i="28"/>
  <c r="P18" i="28"/>
  <c r="O18" i="28"/>
  <c r="H18" i="28" a="1"/>
  <c r="H18" i="28" s="1"/>
  <c r="F18" i="28"/>
  <c r="E18" i="28"/>
  <c r="D18" i="28"/>
  <c r="C18" i="28"/>
  <c r="B18" i="28"/>
  <c r="S17" i="28"/>
  <c r="R17" i="28"/>
  <c r="Q17" i="28"/>
  <c r="P17" i="28"/>
  <c r="O17" i="28"/>
  <c r="H17" i="28" a="1"/>
  <c r="H17" i="28" s="1"/>
  <c r="S16" i="28"/>
  <c r="R16" i="28"/>
  <c r="Q16" i="28"/>
  <c r="P16" i="28"/>
  <c r="O16" i="28"/>
  <c r="H16" i="28" a="1"/>
  <c r="H16" i="28" s="1"/>
  <c r="S15" i="28"/>
  <c r="R15" i="28"/>
  <c r="Q15" i="28"/>
  <c r="P15" i="28"/>
  <c r="O15" i="28"/>
  <c r="H15" i="28" a="1"/>
  <c r="H15" i="28" s="1"/>
  <c r="S14" i="28"/>
  <c r="R14" i="28"/>
  <c r="Q14" i="28"/>
  <c r="P14" i="28"/>
  <c r="O14" i="28"/>
  <c r="H14" i="28" a="1"/>
  <c r="H14" i="28" s="1"/>
  <c r="S13" i="28"/>
  <c r="R13" i="28"/>
  <c r="Q13" i="28"/>
  <c r="P13" i="28"/>
  <c r="O13" i="28"/>
  <c r="H13" i="28" a="1"/>
  <c r="H13" i="28" s="1"/>
  <c r="S12" i="28"/>
  <c r="R12" i="28"/>
  <c r="Q12" i="28"/>
  <c r="P12" i="28"/>
  <c r="O12" i="28"/>
  <c r="H12" i="28" a="1"/>
  <c r="H12" i="28" s="1"/>
  <c r="S11" i="28"/>
  <c r="R11" i="28"/>
  <c r="Q11" i="28"/>
  <c r="P11" i="28"/>
  <c r="O11" i="28"/>
  <c r="H11" i="28" a="1"/>
  <c r="H11" i="28" s="1"/>
  <c r="S10" i="28"/>
  <c r="R10" i="28"/>
  <c r="Q10" i="28"/>
  <c r="P10" i="28"/>
  <c r="O10" i="28"/>
  <c r="H10" i="28" a="1"/>
  <c r="H10" i="28" s="1"/>
  <c r="S9" i="28"/>
  <c r="R9" i="28"/>
  <c r="Q9" i="28"/>
  <c r="P9" i="28"/>
  <c r="O9" i="28"/>
  <c r="H9" i="28" a="1"/>
  <c r="H9" i="28"/>
  <c r="S8" i="28"/>
  <c r="R8" i="28"/>
  <c r="Q8" i="28"/>
  <c r="P8" i="28"/>
  <c r="O8" i="28"/>
  <c r="H8" i="28" a="1"/>
  <c r="H8" i="28" s="1"/>
  <c r="S7" i="28"/>
  <c r="R7" i="28"/>
  <c r="Q7" i="28"/>
  <c r="P7" i="28"/>
  <c r="O7" i="28"/>
  <c r="H7" i="28" a="1"/>
  <c r="H7" i="28" s="1"/>
  <c r="F7" i="28"/>
  <c r="S6" i="28"/>
  <c r="R6" i="28"/>
  <c r="Q6" i="28"/>
  <c r="P6" i="28"/>
  <c r="O6" i="28"/>
  <c r="H6" i="28" a="1"/>
  <c r="H6" i="28" s="1"/>
  <c r="F6" i="28"/>
  <c r="E6" i="28"/>
  <c r="D6" i="28"/>
  <c r="C6" i="28"/>
  <c r="B6" i="28"/>
  <c r="S5" i="28"/>
  <c r="R5" i="28"/>
  <c r="Q5" i="28"/>
  <c r="P5" i="28"/>
  <c r="O5" i="28"/>
  <c r="H5" i="28" a="1"/>
  <c r="H5" i="28" s="1"/>
  <c r="S4" i="28"/>
  <c r="R4" i="28"/>
  <c r="Q4" i="28"/>
  <c r="P4" i="28"/>
  <c r="O4" i="28"/>
  <c r="H4" i="28" a="1"/>
  <c r="H4" i="28" s="1"/>
  <c r="M19" i="27"/>
  <c r="F7" i="27" s="1"/>
  <c r="L19" i="27"/>
  <c r="E7" i="27" s="1"/>
  <c r="K19" i="27"/>
  <c r="J19" i="27"/>
  <c r="C7" i="27" s="1"/>
  <c r="I19" i="27"/>
  <c r="S18" i="27"/>
  <c r="R18" i="27"/>
  <c r="Q18" i="27"/>
  <c r="P18" i="27"/>
  <c r="O18" i="27"/>
  <c r="H18" i="27" a="1"/>
  <c r="H18" i="27" s="1"/>
  <c r="F18" i="27"/>
  <c r="E18" i="27"/>
  <c r="D18" i="27"/>
  <c r="C18" i="27"/>
  <c r="B18" i="27"/>
  <c r="S17" i="27"/>
  <c r="R17" i="27"/>
  <c r="Q17" i="27"/>
  <c r="P17" i="27"/>
  <c r="O17" i="27"/>
  <c r="H17" i="27" a="1"/>
  <c r="H17" i="27"/>
  <c r="S16" i="27"/>
  <c r="R16" i="27"/>
  <c r="Q16" i="27"/>
  <c r="P16" i="27"/>
  <c r="O16" i="27"/>
  <c r="H16" i="27" a="1"/>
  <c r="H16" i="27" s="1"/>
  <c r="S15" i="27"/>
  <c r="R15" i="27"/>
  <c r="Q15" i="27"/>
  <c r="P15" i="27"/>
  <c r="O15" i="27"/>
  <c r="H15" i="27" a="1"/>
  <c r="H15" i="27" s="1"/>
  <c r="S14" i="27"/>
  <c r="R14" i="27"/>
  <c r="Q14" i="27"/>
  <c r="P14" i="27"/>
  <c r="O14" i="27"/>
  <c r="H14" i="27" a="1"/>
  <c r="H14" i="27" s="1"/>
  <c r="S13" i="27"/>
  <c r="R13" i="27"/>
  <c r="Q13" i="27"/>
  <c r="P13" i="27"/>
  <c r="O13" i="27"/>
  <c r="H13" i="27" a="1"/>
  <c r="H13" i="27" s="1"/>
  <c r="S12" i="27"/>
  <c r="R12" i="27"/>
  <c r="Q12" i="27"/>
  <c r="P12" i="27"/>
  <c r="O12" i="27"/>
  <c r="H12" i="27" a="1"/>
  <c r="H12" i="27" s="1"/>
  <c r="S11" i="27"/>
  <c r="R11" i="27"/>
  <c r="Q11" i="27"/>
  <c r="P11" i="27"/>
  <c r="O11" i="27"/>
  <c r="H11" i="27" a="1"/>
  <c r="H11" i="27" s="1"/>
  <c r="S10" i="27"/>
  <c r="R10" i="27"/>
  <c r="Q10" i="27"/>
  <c r="P10" i="27"/>
  <c r="O10" i="27"/>
  <c r="H10" i="27" a="1"/>
  <c r="H10" i="27" s="1"/>
  <c r="S9" i="27"/>
  <c r="R9" i="27"/>
  <c r="Q9" i="27"/>
  <c r="P9" i="27"/>
  <c r="O9" i="27"/>
  <c r="H9" i="27" a="1"/>
  <c r="H9" i="27" s="1"/>
  <c r="S8" i="27"/>
  <c r="R8" i="27"/>
  <c r="Q8" i="27"/>
  <c r="P8" i="27"/>
  <c r="O8" i="27"/>
  <c r="H8" i="27" a="1"/>
  <c r="H8" i="27" s="1"/>
  <c r="S7" i="27"/>
  <c r="R7" i="27"/>
  <c r="Q7" i="27"/>
  <c r="P7" i="27"/>
  <c r="O7" i="27"/>
  <c r="H7" i="27" a="1"/>
  <c r="H7" i="27" s="1"/>
  <c r="D7" i="27"/>
  <c r="B7" i="27"/>
  <c r="S6" i="27"/>
  <c r="R6" i="27"/>
  <c r="Q6" i="27"/>
  <c r="P6" i="27"/>
  <c r="O6" i="27"/>
  <c r="H6" i="27" a="1"/>
  <c r="H6" i="27" s="1"/>
  <c r="F6" i="27"/>
  <c r="E6" i="27"/>
  <c r="D6" i="27"/>
  <c r="C6" i="27"/>
  <c r="B6" i="27"/>
  <c r="S5" i="27"/>
  <c r="R5" i="27"/>
  <c r="Q5" i="27"/>
  <c r="P5" i="27"/>
  <c r="O5" i="27"/>
  <c r="H5" i="27" a="1"/>
  <c r="H5" i="27" s="1"/>
  <c r="S4" i="27"/>
  <c r="R4" i="27"/>
  <c r="Q4" i="27"/>
  <c r="P4" i="27"/>
  <c r="O4" i="27"/>
  <c r="H4" i="27" a="1"/>
  <c r="H4" i="27" s="1"/>
  <c r="M19" i="26"/>
  <c r="F7" i="26" s="1"/>
  <c r="L19" i="26"/>
  <c r="K19" i="26"/>
  <c r="J19" i="26"/>
  <c r="C7" i="26" s="1"/>
  <c r="I19" i="26"/>
  <c r="B7" i="26" s="1"/>
  <c r="S18" i="26"/>
  <c r="R18" i="26"/>
  <c r="Q18" i="26"/>
  <c r="P18" i="26"/>
  <c r="O18" i="26"/>
  <c r="H18" i="26" a="1"/>
  <c r="H18" i="26"/>
  <c r="F18" i="26"/>
  <c r="E18" i="26"/>
  <c r="D18" i="26"/>
  <c r="C18" i="26"/>
  <c r="B18" i="26"/>
  <c r="S17" i="26"/>
  <c r="R17" i="26"/>
  <c r="Q17" i="26"/>
  <c r="P17" i="26"/>
  <c r="O17" i="26"/>
  <c r="H17" i="26" a="1"/>
  <c r="H17" i="26" s="1"/>
  <c r="S16" i="26"/>
  <c r="R16" i="26"/>
  <c r="Q16" i="26"/>
  <c r="P16" i="26"/>
  <c r="O16" i="26"/>
  <c r="H16" i="26" a="1"/>
  <c r="H16" i="26" s="1"/>
  <c r="S15" i="26"/>
  <c r="R15" i="26"/>
  <c r="Q15" i="26"/>
  <c r="P15" i="26"/>
  <c r="O15" i="26"/>
  <c r="H15" i="26" a="1"/>
  <c r="H15" i="26"/>
  <c r="S14" i="26"/>
  <c r="R14" i="26"/>
  <c r="Q14" i="26"/>
  <c r="P14" i="26"/>
  <c r="O14" i="26"/>
  <c r="H14" i="26" a="1"/>
  <c r="H14" i="26" s="1"/>
  <c r="S13" i="26"/>
  <c r="R13" i="26"/>
  <c r="Q13" i="26"/>
  <c r="P13" i="26"/>
  <c r="O13" i="26"/>
  <c r="H13" i="26" a="1"/>
  <c r="H13" i="26"/>
  <c r="S12" i="26"/>
  <c r="R12" i="26"/>
  <c r="Q12" i="26"/>
  <c r="Q19" i="26" s="1"/>
  <c r="D8" i="26" s="1"/>
  <c r="D9" i="26" s="1"/>
  <c r="D12" i="26" s="1"/>
  <c r="P12" i="26"/>
  <c r="O12" i="26"/>
  <c r="H12" i="26" a="1"/>
  <c r="H12" i="26" s="1"/>
  <c r="S11" i="26"/>
  <c r="R11" i="26"/>
  <c r="Q11" i="26"/>
  <c r="P11" i="26"/>
  <c r="O11" i="26"/>
  <c r="H11" i="26" a="1"/>
  <c r="H11" i="26" s="1"/>
  <c r="S10" i="26"/>
  <c r="R10" i="26"/>
  <c r="Q10" i="26"/>
  <c r="P10" i="26"/>
  <c r="O10" i="26"/>
  <c r="H10" i="26" a="1"/>
  <c r="H10" i="26" s="1"/>
  <c r="S9" i="26"/>
  <c r="R9" i="26"/>
  <c r="Q9" i="26"/>
  <c r="P9" i="26"/>
  <c r="O9" i="26"/>
  <c r="H9" i="26" a="1"/>
  <c r="H9" i="26" s="1"/>
  <c r="S8" i="26"/>
  <c r="R8" i="26"/>
  <c r="Q8" i="26"/>
  <c r="P8" i="26"/>
  <c r="O8" i="26"/>
  <c r="H8" i="26" a="1"/>
  <c r="H8" i="26" s="1"/>
  <c r="S7" i="26"/>
  <c r="R7" i="26"/>
  <c r="Q7" i="26"/>
  <c r="P7" i="26"/>
  <c r="O7" i="26"/>
  <c r="H7" i="26" a="1"/>
  <c r="H7" i="26" s="1"/>
  <c r="E7" i="26"/>
  <c r="D7" i="26"/>
  <c r="S6" i="26"/>
  <c r="R6" i="26"/>
  <c r="Q6" i="26"/>
  <c r="P6" i="26"/>
  <c r="O6" i="26"/>
  <c r="H6" i="26" a="1"/>
  <c r="H6" i="26" s="1"/>
  <c r="F6" i="26"/>
  <c r="E6" i="26"/>
  <c r="D6" i="26"/>
  <c r="C6" i="26"/>
  <c r="B6" i="26"/>
  <c r="S5" i="26"/>
  <c r="R5" i="26"/>
  <c r="Q5" i="26"/>
  <c r="P5" i="26"/>
  <c r="O5" i="26"/>
  <c r="H5" i="26" a="1"/>
  <c r="H5" i="26" s="1"/>
  <c r="S4" i="26"/>
  <c r="R4" i="26"/>
  <c r="Q4" i="26"/>
  <c r="P4" i="26"/>
  <c r="O4" i="26"/>
  <c r="H4" i="26" a="1"/>
  <c r="H4" i="26" s="1"/>
  <c r="M19" i="25"/>
  <c r="F7" i="25" s="1"/>
  <c r="L19" i="25"/>
  <c r="E7" i="25" s="1"/>
  <c r="K19" i="25"/>
  <c r="J19" i="25"/>
  <c r="C7" i="25" s="1"/>
  <c r="I19" i="25"/>
  <c r="S18" i="25"/>
  <c r="R18" i="25"/>
  <c r="Q18" i="25"/>
  <c r="P18" i="25"/>
  <c r="O18" i="25"/>
  <c r="H18" i="25" a="1"/>
  <c r="H18" i="25" s="1"/>
  <c r="F18" i="25"/>
  <c r="E18" i="25"/>
  <c r="D18" i="25"/>
  <c r="C18" i="25"/>
  <c r="B18" i="25"/>
  <c r="S17" i="25"/>
  <c r="R17" i="25"/>
  <c r="Q17" i="25"/>
  <c r="P17" i="25"/>
  <c r="O17" i="25"/>
  <c r="H17" i="25" a="1"/>
  <c r="H17" i="25"/>
  <c r="S16" i="25"/>
  <c r="R16" i="25"/>
  <c r="Q16" i="25"/>
  <c r="P16" i="25"/>
  <c r="O16" i="25"/>
  <c r="H16" i="25" a="1"/>
  <c r="H16" i="25" s="1"/>
  <c r="S15" i="25"/>
  <c r="R15" i="25"/>
  <c r="Q15" i="25"/>
  <c r="P15" i="25"/>
  <c r="O15" i="25"/>
  <c r="H15" i="25" a="1"/>
  <c r="H15" i="25" s="1"/>
  <c r="S14" i="25"/>
  <c r="R14" i="25"/>
  <c r="Q14" i="25"/>
  <c r="P14" i="25"/>
  <c r="O14" i="25"/>
  <c r="H14" i="25" a="1"/>
  <c r="H14" i="25" s="1"/>
  <c r="S13" i="25"/>
  <c r="R13" i="25"/>
  <c r="Q13" i="25"/>
  <c r="P13" i="25"/>
  <c r="O13" i="25"/>
  <c r="H13" i="25" a="1"/>
  <c r="H13" i="25" s="1"/>
  <c r="S12" i="25"/>
  <c r="R12" i="25"/>
  <c r="Q12" i="25"/>
  <c r="P12" i="25"/>
  <c r="O12" i="25"/>
  <c r="H12" i="25" a="1"/>
  <c r="H12" i="25" s="1"/>
  <c r="S11" i="25"/>
  <c r="R11" i="25"/>
  <c r="Q11" i="25"/>
  <c r="P11" i="25"/>
  <c r="O11" i="25"/>
  <c r="H11" i="25" a="1"/>
  <c r="H11" i="25"/>
  <c r="S10" i="25"/>
  <c r="R10" i="25"/>
  <c r="Q10" i="25"/>
  <c r="P10" i="25"/>
  <c r="O10" i="25"/>
  <c r="H10" i="25" a="1"/>
  <c r="H10" i="25" s="1"/>
  <c r="S9" i="25"/>
  <c r="R9" i="25"/>
  <c r="Q9" i="25"/>
  <c r="P9" i="25"/>
  <c r="O9" i="25"/>
  <c r="H9" i="25" a="1"/>
  <c r="H9" i="25"/>
  <c r="S8" i="25"/>
  <c r="R8" i="25"/>
  <c r="Q8" i="25"/>
  <c r="P8" i="25"/>
  <c r="O8" i="25"/>
  <c r="H8" i="25" a="1"/>
  <c r="H8" i="25" s="1"/>
  <c r="S7" i="25"/>
  <c r="R7" i="25"/>
  <c r="Q7" i="25"/>
  <c r="P7" i="25"/>
  <c r="O7" i="25"/>
  <c r="H7" i="25" a="1"/>
  <c r="H7" i="25" s="1"/>
  <c r="D7" i="25"/>
  <c r="B7" i="25"/>
  <c r="S6" i="25"/>
  <c r="R6" i="25"/>
  <c r="Q6" i="25"/>
  <c r="P6" i="25"/>
  <c r="O6" i="25"/>
  <c r="H6" i="25" a="1"/>
  <c r="H6" i="25" s="1"/>
  <c r="F6" i="25"/>
  <c r="E6" i="25"/>
  <c r="D6" i="25"/>
  <c r="C6" i="25"/>
  <c r="B6" i="25"/>
  <c r="S5" i="25"/>
  <c r="R5" i="25"/>
  <c r="Q5" i="25"/>
  <c r="P5" i="25"/>
  <c r="O5" i="25"/>
  <c r="H5" i="25" a="1"/>
  <c r="H5" i="25" s="1"/>
  <c r="S4" i="25"/>
  <c r="S19" i="25" s="1"/>
  <c r="F8" i="25" s="1"/>
  <c r="F11" i="25" s="1"/>
  <c r="F12" i="25" s="1"/>
  <c r="R4" i="25"/>
  <c r="Q4" i="25"/>
  <c r="P4" i="25"/>
  <c r="O4" i="25"/>
  <c r="H4" i="25" a="1"/>
  <c r="H4" i="25" s="1"/>
  <c r="M19" i="24"/>
  <c r="F7" i="24" s="1"/>
  <c r="L19" i="24"/>
  <c r="E7" i="24" s="1"/>
  <c r="K19" i="24"/>
  <c r="D7" i="24" s="1"/>
  <c r="J19" i="24"/>
  <c r="C7" i="24" s="1"/>
  <c r="I19" i="24"/>
  <c r="B7" i="24" s="1"/>
  <c r="S18" i="24"/>
  <c r="R18" i="24"/>
  <c r="Q18" i="24"/>
  <c r="P18" i="24"/>
  <c r="O18" i="24"/>
  <c r="H18" i="24" a="1"/>
  <c r="H18" i="24" s="1"/>
  <c r="F18" i="24"/>
  <c r="E18" i="24"/>
  <c r="D18" i="24"/>
  <c r="C18" i="24"/>
  <c r="B18" i="24"/>
  <c r="S17" i="24"/>
  <c r="R17" i="24"/>
  <c r="Q17" i="24"/>
  <c r="P17" i="24"/>
  <c r="O17" i="24"/>
  <c r="H17" i="24" a="1"/>
  <c r="H17" i="24" s="1"/>
  <c r="S16" i="24"/>
  <c r="R16" i="24"/>
  <c r="Q16" i="24"/>
  <c r="P16" i="24"/>
  <c r="O16" i="24"/>
  <c r="H16" i="24" a="1"/>
  <c r="H16" i="24" s="1"/>
  <c r="S15" i="24"/>
  <c r="R15" i="24"/>
  <c r="Q15" i="24"/>
  <c r="P15" i="24"/>
  <c r="O15" i="24"/>
  <c r="H15" i="24" a="1"/>
  <c r="H15" i="24" s="1"/>
  <c r="S14" i="24"/>
  <c r="R14" i="24"/>
  <c r="Q14" i="24"/>
  <c r="P14" i="24"/>
  <c r="O14" i="24"/>
  <c r="H14" i="24" a="1"/>
  <c r="H14" i="24" s="1"/>
  <c r="S13" i="24"/>
  <c r="R13" i="24"/>
  <c r="Q13" i="24"/>
  <c r="P13" i="24"/>
  <c r="O13" i="24"/>
  <c r="H13" i="24" a="1"/>
  <c r="H13" i="24"/>
  <c r="S12" i="24"/>
  <c r="R12" i="24"/>
  <c r="Q12" i="24"/>
  <c r="P12" i="24"/>
  <c r="O12" i="24"/>
  <c r="H12" i="24" a="1"/>
  <c r="H12" i="24" s="1"/>
  <c r="S11" i="24"/>
  <c r="R11" i="24"/>
  <c r="Q11" i="24"/>
  <c r="P11" i="24"/>
  <c r="O11" i="24"/>
  <c r="H11" i="24" a="1"/>
  <c r="H11" i="24" s="1"/>
  <c r="S10" i="24"/>
  <c r="R10" i="24"/>
  <c r="Q10" i="24"/>
  <c r="P10" i="24"/>
  <c r="O10" i="24"/>
  <c r="H10" i="24" a="1"/>
  <c r="H10" i="24" s="1"/>
  <c r="S9" i="24"/>
  <c r="R9" i="24"/>
  <c r="Q9" i="24"/>
  <c r="P9" i="24"/>
  <c r="O9" i="24"/>
  <c r="H9" i="24" a="1"/>
  <c r="H9" i="24" s="1"/>
  <c r="S8" i="24"/>
  <c r="R8" i="24"/>
  <c r="Q8" i="24"/>
  <c r="P8" i="24"/>
  <c r="O8" i="24"/>
  <c r="H8" i="24" a="1"/>
  <c r="H8" i="24" s="1"/>
  <c r="S7" i="24"/>
  <c r="R7" i="24"/>
  <c r="Q7" i="24"/>
  <c r="P7" i="24"/>
  <c r="O7" i="24"/>
  <c r="H7" i="24" a="1"/>
  <c r="H7" i="24" s="1"/>
  <c r="S6" i="24"/>
  <c r="R6" i="24"/>
  <c r="Q6" i="24"/>
  <c r="P6" i="24"/>
  <c r="O6" i="24"/>
  <c r="H6" i="24" a="1"/>
  <c r="H6" i="24" s="1"/>
  <c r="F6" i="24"/>
  <c r="E6" i="24"/>
  <c r="D6" i="24"/>
  <c r="C6" i="24"/>
  <c r="B6" i="24"/>
  <c r="S5" i="24"/>
  <c r="R5" i="24"/>
  <c r="Q5" i="24"/>
  <c r="P5" i="24"/>
  <c r="O5" i="24"/>
  <c r="H5" i="24" a="1"/>
  <c r="H5" i="24"/>
  <c r="S4" i="24"/>
  <c r="R4" i="24"/>
  <c r="Q4" i="24"/>
  <c r="P4" i="24"/>
  <c r="O4" i="24"/>
  <c r="O19" i="24" s="1"/>
  <c r="B8" i="24" s="1"/>
  <c r="B10" i="24" s="1"/>
  <c r="B12" i="24" s="1"/>
  <c r="H4" i="24" a="1"/>
  <c r="H4" i="24"/>
  <c r="M19" i="23"/>
  <c r="F7" i="23" s="1"/>
  <c r="L19" i="23"/>
  <c r="E7" i="23" s="1"/>
  <c r="K19" i="23"/>
  <c r="D7" i="23" s="1"/>
  <c r="J19" i="23"/>
  <c r="I19" i="23"/>
  <c r="B7" i="23" s="1"/>
  <c r="S18" i="23"/>
  <c r="R18" i="23"/>
  <c r="Q18" i="23"/>
  <c r="P18" i="23"/>
  <c r="O18" i="23"/>
  <c r="H18" i="23" a="1"/>
  <c r="H18" i="23" s="1"/>
  <c r="F18" i="23"/>
  <c r="E18" i="23"/>
  <c r="D18" i="23"/>
  <c r="C18" i="23"/>
  <c r="B18" i="23"/>
  <c r="S17" i="23"/>
  <c r="R17" i="23"/>
  <c r="Q17" i="23"/>
  <c r="P17" i="23"/>
  <c r="O17" i="23"/>
  <c r="H17" i="23" a="1"/>
  <c r="H17" i="23"/>
  <c r="S16" i="23"/>
  <c r="R16" i="23"/>
  <c r="Q16" i="23"/>
  <c r="P16" i="23"/>
  <c r="O16" i="23"/>
  <c r="H16" i="23" a="1"/>
  <c r="H16" i="23" s="1"/>
  <c r="S15" i="23"/>
  <c r="R15" i="23"/>
  <c r="Q15" i="23"/>
  <c r="P15" i="23"/>
  <c r="O15" i="23"/>
  <c r="H15" i="23" a="1"/>
  <c r="H15" i="23"/>
  <c r="S14" i="23"/>
  <c r="R14" i="23"/>
  <c r="Q14" i="23"/>
  <c r="P14" i="23"/>
  <c r="O14" i="23"/>
  <c r="H14" i="23" a="1"/>
  <c r="H14" i="23" s="1"/>
  <c r="S13" i="23"/>
  <c r="R13" i="23"/>
  <c r="Q13" i="23"/>
  <c r="P13" i="23"/>
  <c r="O13" i="23"/>
  <c r="H13" i="23" a="1"/>
  <c r="H13" i="23" s="1"/>
  <c r="S12" i="23"/>
  <c r="R12" i="23"/>
  <c r="Q12" i="23"/>
  <c r="P12" i="23"/>
  <c r="O12" i="23"/>
  <c r="H12" i="23" a="1"/>
  <c r="H12" i="23" s="1"/>
  <c r="S11" i="23"/>
  <c r="R11" i="23"/>
  <c r="Q11" i="23"/>
  <c r="P11" i="23"/>
  <c r="O11" i="23"/>
  <c r="H11" i="23" a="1"/>
  <c r="H11" i="23" s="1"/>
  <c r="S10" i="23"/>
  <c r="R10" i="23"/>
  <c r="Q10" i="23"/>
  <c r="P10" i="23"/>
  <c r="O10" i="23"/>
  <c r="H10" i="23" a="1"/>
  <c r="H10" i="23" s="1"/>
  <c r="S9" i="23"/>
  <c r="R9" i="23"/>
  <c r="Q9" i="23"/>
  <c r="P9" i="23"/>
  <c r="O9" i="23"/>
  <c r="H9" i="23" a="1"/>
  <c r="H9" i="23" s="1"/>
  <c r="S8" i="23"/>
  <c r="R8" i="23"/>
  <c r="Q8" i="23"/>
  <c r="P8" i="23"/>
  <c r="O8" i="23"/>
  <c r="H8" i="23" a="1"/>
  <c r="H8" i="23"/>
  <c r="S7" i="23"/>
  <c r="R7" i="23"/>
  <c r="Q7" i="23"/>
  <c r="P7" i="23"/>
  <c r="O7" i="23"/>
  <c r="H7" i="23" a="1"/>
  <c r="H7" i="23" s="1"/>
  <c r="C7" i="23"/>
  <c r="S6" i="23"/>
  <c r="R6" i="23"/>
  <c r="Q6" i="23"/>
  <c r="P6" i="23"/>
  <c r="O6" i="23"/>
  <c r="H6" i="23" a="1"/>
  <c r="H6" i="23" s="1"/>
  <c r="F6" i="23"/>
  <c r="E6" i="23"/>
  <c r="D6" i="23"/>
  <c r="C6" i="23"/>
  <c r="B6" i="23"/>
  <c r="S5" i="23"/>
  <c r="R5" i="23"/>
  <c r="Q5" i="23"/>
  <c r="P5" i="23"/>
  <c r="O5" i="23"/>
  <c r="H5" i="23" a="1"/>
  <c r="H5" i="23" s="1"/>
  <c r="S4" i="23"/>
  <c r="R4" i="23"/>
  <c r="Q4" i="23"/>
  <c r="P4" i="23"/>
  <c r="O4" i="23"/>
  <c r="H4" i="23" a="1"/>
  <c r="H4" i="23" s="1"/>
  <c r="M19" i="22"/>
  <c r="F7" i="22" s="1"/>
  <c r="L19" i="22"/>
  <c r="E7" i="22" s="1"/>
  <c r="K19" i="22"/>
  <c r="D7" i="22" s="1"/>
  <c r="J19" i="22"/>
  <c r="C7" i="22" s="1"/>
  <c r="I19" i="22"/>
  <c r="B7" i="22" s="1"/>
  <c r="S18" i="22"/>
  <c r="R18" i="22"/>
  <c r="Q18" i="22"/>
  <c r="P18" i="22"/>
  <c r="O18" i="22"/>
  <c r="H18" i="22" a="1"/>
  <c r="H18" i="22" s="1"/>
  <c r="F18" i="22"/>
  <c r="E18" i="22"/>
  <c r="D18" i="22"/>
  <c r="C18" i="22"/>
  <c r="B18" i="22"/>
  <c r="S17" i="22"/>
  <c r="R17" i="22"/>
  <c r="Q17" i="22"/>
  <c r="P17" i="22"/>
  <c r="O17" i="22"/>
  <c r="H17" i="22" a="1"/>
  <c r="H17" i="22" s="1"/>
  <c r="S16" i="22"/>
  <c r="R16" i="22"/>
  <c r="Q16" i="22"/>
  <c r="P16" i="22"/>
  <c r="O16" i="22"/>
  <c r="H16" i="22" a="1"/>
  <c r="H16" i="22"/>
  <c r="S15" i="22"/>
  <c r="R15" i="22"/>
  <c r="Q15" i="22"/>
  <c r="P15" i="22"/>
  <c r="O15" i="22"/>
  <c r="H15" i="22" a="1"/>
  <c r="H15" i="22" s="1"/>
  <c r="S14" i="22"/>
  <c r="R14" i="22"/>
  <c r="Q14" i="22"/>
  <c r="P14" i="22"/>
  <c r="O14" i="22"/>
  <c r="H14" i="22" a="1"/>
  <c r="H14" i="22" s="1"/>
  <c r="S13" i="22"/>
  <c r="R13" i="22"/>
  <c r="Q13" i="22"/>
  <c r="P13" i="22"/>
  <c r="O13" i="22"/>
  <c r="H13" i="22" a="1"/>
  <c r="H13" i="22" s="1"/>
  <c r="S12" i="22"/>
  <c r="R12" i="22"/>
  <c r="Q12" i="22"/>
  <c r="P12" i="22"/>
  <c r="O12" i="22"/>
  <c r="H12" i="22" a="1"/>
  <c r="H12" i="22" s="1"/>
  <c r="S11" i="22"/>
  <c r="R11" i="22"/>
  <c r="Q11" i="22"/>
  <c r="P11" i="22"/>
  <c r="O11" i="22"/>
  <c r="H11" i="22" a="1"/>
  <c r="H11" i="22" s="1"/>
  <c r="S10" i="22"/>
  <c r="R10" i="22"/>
  <c r="Q10" i="22"/>
  <c r="P10" i="22"/>
  <c r="O10" i="22"/>
  <c r="H10" i="22" a="1"/>
  <c r="H10" i="22"/>
  <c r="S9" i="22"/>
  <c r="R9" i="22"/>
  <c r="Q9" i="22"/>
  <c r="P9" i="22"/>
  <c r="O9" i="22"/>
  <c r="H9" i="22" a="1"/>
  <c r="H9" i="22" s="1"/>
  <c r="S8" i="22"/>
  <c r="R8" i="22"/>
  <c r="Q8" i="22"/>
  <c r="P8" i="22"/>
  <c r="O8" i="22"/>
  <c r="H8" i="22" a="1"/>
  <c r="H8" i="22" s="1"/>
  <c r="S7" i="22"/>
  <c r="R7" i="22"/>
  <c r="Q7" i="22"/>
  <c r="P7" i="22"/>
  <c r="O7" i="22"/>
  <c r="H7" i="22" a="1"/>
  <c r="H7" i="22" s="1"/>
  <c r="S6" i="22"/>
  <c r="R6" i="22"/>
  <c r="Q6" i="22"/>
  <c r="P6" i="22"/>
  <c r="O6" i="22"/>
  <c r="H6" i="22" a="1"/>
  <c r="H6" i="22" s="1"/>
  <c r="F6" i="22"/>
  <c r="E6" i="22"/>
  <c r="D6" i="22"/>
  <c r="C6" i="22"/>
  <c r="B6" i="22"/>
  <c r="S5" i="22"/>
  <c r="R5" i="22"/>
  <c r="Q5" i="22"/>
  <c r="P5" i="22"/>
  <c r="O5" i="22"/>
  <c r="H5" i="22" a="1"/>
  <c r="H5" i="22" s="1"/>
  <c r="S4" i="22"/>
  <c r="R4" i="22"/>
  <c r="Q4" i="22"/>
  <c r="P4" i="22"/>
  <c r="O4" i="22"/>
  <c r="H4" i="22" a="1"/>
  <c r="H4" i="22" s="1"/>
  <c r="M19" i="21"/>
  <c r="L19" i="21"/>
  <c r="E7" i="21" s="1"/>
  <c r="K19" i="21"/>
  <c r="D7" i="21" s="1"/>
  <c r="J19" i="21"/>
  <c r="C7" i="21" s="1"/>
  <c r="I19" i="21"/>
  <c r="S18" i="21"/>
  <c r="R18" i="21"/>
  <c r="Q18" i="21"/>
  <c r="P18" i="21"/>
  <c r="O18" i="21"/>
  <c r="H18" i="21" a="1"/>
  <c r="H18" i="21" s="1"/>
  <c r="F18" i="21"/>
  <c r="E18" i="21"/>
  <c r="D18" i="21"/>
  <c r="C18" i="21"/>
  <c r="B18" i="21"/>
  <c r="S17" i="21"/>
  <c r="R17" i="21"/>
  <c r="Q17" i="21"/>
  <c r="P17" i="21"/>
  <c r="O17" i="21"/>
  <c r="H17" i="21" a="1"/>
  <c r="H17" i="21" s="1"/>
  <c r="S16" i="21"/>
  <c r="R16" i="21"/>
  <c r="Q16" i="21"/>
  <c r="P16" i="21"/>
  <c r="O16" i="21"/>
  <c r="H16" i="21" a="1"/>
  <c r="H16" i="21" s="1"/>
  <c r="S15" i="21"/>
  <c r="R15" i="21"/>
  <c r="Q15" i="21"/>
  <c r="P15" i="21"/>
  <c r="O15" i="21"/>
  <c r="H15" i="21" a="1"/>
  <c r="H15" i="21" s="1"/>
  <c r="S14" i="21"/>
  <c r="R14" i="21"/>
  <c r="Q14" i="21"/>
  <c r="P14" i="21"/>
  <c r="O14" i="21"/>
  <c r="H14" i="21" a="1"/>
  <c r="H14" i="21" s="1"/>
  <c r="S13" i="21"/>
  <c r="R13" i="21"/>
  <c r="Q13" i="21"/>
  <c r="P13" i="21"/>
  <c r="O13" i="21"/>
  <c r="H13" i="21" a="1"/>
  <c r="H13" i="21" s="1"/>
  <c r="S12" i="21"/>
  <c r="R12" i="21"/>
  <c r="Q12" i="21"/>
  <c r="P12" i="21"/>
  <c r="O12" i="21"/>
  <c r="H12" i="21" a="1"/>
  <c r="H12" i="21" s="1"/>
  <c r="S11" i="21"/>
  <c r="R11" i="21"/>
  <c r="Q11" i="21"/>
  <c r="P11" i="21"/>
  <c r="O11" i="21"/>
  <c r="H11" i="21" a="1"/>
  <c r="H11" i="21" s="1"/>
  <c r="S10" i="21"/>
  <c r="R10" i="21"/>
  <c r="Q10" i="21"/>
  <c r="P10" i="21"/>
  <c r="O10" i="21"/>
  <c r="H10" i="21" a="1"/>
  <c r="H10" i="21" s="1"/>
  <c r="S9" i="21"/>
  <c r="R9" i="21"/>
  <c r="Q9" i="21"/>
  <c r="P9" i="21"/>
  <c r="O9" i="21"/>
  <c r="H9" i="21" a="1"/>
  <c r="H9" i="21" s="1"/>
  <c r="S8" i="21"/>
  <c r="R8" i="21"/>
  <c r="Q8" i="21"/>
  <c r="P8" i="21"/>
  <c r="O8" i="21"/>
  <c r="H8" i="21" a="1"/>
  <c r="H8" i="21" s="1"/>
  <c r="S7" i="21"/>
  <c r="R7" i="21"/>
  <c r="Q7" i="21"/>
  <c r="P7" i="21"/>
  <c r="O7" i="21"/>
  <c r="H7" i="21" a="1"/>
  <c r="H7" i="21" s="1"/>
  <c r="F7" i="21"/>
  <c r="B7" i="21"/>
  <c r="S6" i="21"/>
  <c r="R6" i="21"/>
  <c r="Q6" i="21"/>
  <c r="P6" i="21"/>
  <c r="O6" i="21"/>
  <c r="H6" i="21" a="1"/>
  <c r="H6" i="21" s="1"/>
  <c r="F6" i="21"/>
  <c r="E6" i="21"/>
  <c r="D6" i="21"/>
  <c r="C6" i="21"/>
  <c r="B6" i="21"/>
  <c r="S5" i="21"/>
  <c r="R5" i="21"/>
  <c r="Q5" i="21"/>
  <c r="P5" i="21"/>
  <c r="O5" i="21"/>
  <c r="H5" i="21" a="1"/>
  <c r="H5" i="21" s="1"/>
  <c r="S4" i="21"/>
  <c r="R4" i="21"/>
  <c r="Q4" i="21"/>
  <c r="Q19" i="21" s="1"/>
  <c r="D8" i="21" s="1"/>
  <c r="D9" i="21" s="1"/>
  <c r="D12" i="21" s="1"/>
  <c r="P4" i="21"/>
  <c r="O4" i="21"/>
  <c r="H4" i="21" a="1"/>
  <c r="H4" i="21" s="1"/>
  <c r="M19" i="20"/>
  <c r="F7" i="20" s="1"/>
  <c r="L19" i="20"/>
  <c r="E7" i="20" s="1"/>
  <c r="K19" i="20"/>
  <c r="D7" i="20" s="1"/>
  <c r="J19" i="20"/>
  <c r="C7" i="20" s="1"/>
  <c r="I19" i="20"/>
  <c r="S18" i="20"/>
  <c r="R18" i="20"/>
  <c r="Q18" i="20"/>
  <c r="P18" i="20"/>
  <c r="O18" i="20"/>
  <c r="H18" i="20" a="1"/>
  <c r="H18" i="20" s="1"/>
  <c r="F18" i="20"/>
  <c r="E18" i="20"/>
  <c r="D18" i="20"/>
  <c r="C18" i="20"/>
  <c r="B18" i="20"/>
  <c r="S17" i="20"/>
  <c r="R17" i="20"/>
  <c r="Q17" i="20"/>
  <c r="P17" i="20"/>
  <c r="O17" i="20"/>
  <c r="H17" i="20" a="1"/>
  <c r="H17" i="20" s="1"/>
  <c r="S16" i="20"/>
  <c r="R16" i="20"/>
  <c r="Q16" i="20"/>
  <c r="P16" i="20"/>
  <c r="O16" i="20"/>
  <c r="H16" i="20" a="1"/>
  <c r="H16" i="20" s="1"/>
  <c r="S15" i="20"/>
  <c r="R15" i="20"/>
  <c r="Q15" i="20"/>
  <c r="P15" i="20"/>
  <c r="O15" i="20"/>
  <c r="H15" i="20" a="1"/>
  <c r="H15" i="20" s="1"/>
  <c r="S14" i="20"/>
  <c r="R14" i="20"/>
  <c r="Q14" i="20"/>
  <c r="P14" i="20"/>
  <c r="O14" i="20"/>
  <c r="H14" i="20" a="1"/>
  <c r="H14" i="20" s="1"/>
  <c r="S13" i="20"/>
  <c r="R13" i="20"/>
  <c r="Q13" i="20"/>
  <c r="P13" i="20"/>
  <c r="O13" i="20"/>
  <c r="H13" i="20" a="1"/>
  <c r="H13" i="20"/>
  <c r="S12" i="20"/>
  <c r="R12" i="20"/>
  <c r="Q12" i="20"/>
  <c r="P12" i="20"/>
  <c r="O12" i="20"/>
  <c r="H12" i="20" a="1"/>
  <c r="H12" i="20" s="1"/>
  <c r="S11" i="20"/>
  <c r="R11" i="20"/>
  <c r="Q11" i="20"/>
  <c r="P11" i="20"/>
  <c r="O11" i="20"/>
  <c r="H11" i="20" a="1"/>
  <c r="H11" i="20" s="1"/>
  <c r="S10" i="20"/>
  <c r="R10" i="20"/>
  <c r="Q10" i="20"/>
  <c r="P10" i="20"/>
  <c r="O10" i="20"/>
  <c r="H10" i="20" a="1"/>
  <c r="H10" i="20" s="1"/>
  <c r="S9" i="20"/>
  <c r="R9" i="20"/>
  <c r="Q9" i="20"/>
  <c r="P9" i="20"/>
  <c r="O9" i="20"/>
  <c r="H9" i="20" a="1"/>
  <c r="H9" i="20"/>
  <c r="S8" i="20"/>
  <c r="R8" i="20"/>
  <c r="Q8" i="20"/>
  <c r="P8" i="20"/>
  <c r="O8" i="20"/>
  <c r="H8" i="20" a="1"/>
  <c r="H8" i="20" s="1"/>
  <c r="S7" i="20"/>
  <c r="R7" i="20"/>
  <c r="Q7" i="20"/>
  <c r="P7" i="20"/>
  <c r="O7" i="20"/>
  <c r="H7" i="20" a="1"/>
  <c r="H7" i="20" s="1"/>
  <c r="B7" i="20"/>
  <c r="S6" i="20"/>
  <c r="R6" i="20"/>
  <c r="Q6" i="20"/>
  <c r="P6" i="20"/>
  <c r="O6" i="20"/>
  <c r="H6" i="20" a="1"/>
  <c r="H6" i="20" s="1"/>
  <c r="F6" i="20"/>
  <c r="E6" i="20"/>
  <c r="D6" i="20"/>
  <c r="C6" i="20"/>
  <c r="B6" i="20"/>
  <c r="S5" i="20"/>
  <c r="R5" i="20"/>
  <c r="Q5" i="20"/>
  <c r="P5" i="20"/>
  <c r="O5" i="20"/>
  <c r="H5" i="20" a="1"/>
  <c r="H5" i="20" s="1"/>
  <c r="S4" i="20"/>
  <c r="R4" i="20"/>
  <c r="Q4" i="20"/>
  <c r="P4" i="20"/>
  <c r="O4" i="20"/>
  <c r="H4" i="20" a="1"/>
  <c r="H4" i="20"/>
  <c r="M19" i="19"/>
  <c r="F7" i="19" s="1"/>
  <c r="L19" i="19"/>
  <c r="E7" i="19" s="1"/>
  <c r="K19" i="19"/>
  <c r="J19" i="19"/>
  <c r="C7" i="19" s="1"/>
  <c r="I19" i="19"/>
  <c r="S18" i="19"/>
  <c r="R18" i="19"/>
  <c r="Q18" i="19"/>
  <c r="P18" i="19"/>
  <c r="O18" i="19"/>
  <c r="H18" i="19" a="1"/>
  <c r="H18" i="19"/>
  <c r="F18" i="19"/>
  <c r="E18" i="19"/>
  <c r="D18" i="19"/>
  <c r="C18" i="19"/>
  <c r="B18" i="19"/>
  <c r="S17" i="19"/>
  <c r="R17" i="19"/>
  <c r="Q17" i="19"/>
  <c r="P17" i="19"/>
  <c r="O17" i="19"/>
  <c r="H17" i="19" a="1"/>
  <c r="H17" i="19" s="1"/>
  <c r="S16" i="19"/>
  <c r="R16" i="19"/>
  <c r="Q16" i="19"/>
  <c r="P16" i="19"/>
  <c r="O16" i="19"/>
  <c r="H16" i="19" a="1"/>
  <c r="H16" i="19" s="1"/>
  <c r="S15" i="19"/>
  <c r="R15" i="19"/>
  <c r="Q15" i="19"/>
  <c r="P15" i="19"/>
  <c r="O15" i="19"/>
  <c r="H15" i="19" a="1"/>
  <c r="H15" i="19"/>
  <c r="S14" i="19"/>
  <c r="R14" i="19"/>
  <c r="Q14" i="19"/>
  <c r="P14" i="19"/>
  <c r="O14" i="19"/>
  <c r="H14" i="19" a="1"/>
  <c r="H14" i="19" s="1"/>
  <c r="S13" i="19"/>
  <c r="R13" i="19"/>
  <c r="Q13" i="19"/>
  <c r="P13" i="19"/>
  <c r="O13" i="19"/>
  <c r="H13" i="19" a="1"/>
  <c r="H13" i="19"/>
  <c r="S12" i="19"/>
  <c r="R12" i="19"/>
  <c r="Q12" i="19"/>
  <c r="P12" i="19"/>
  <c r="O12" i="19"/>
  <c r="H12" i="19" a="1"/>
  <c r="H12" i="19" s="1"/>
  <c r="S11" i="19"/>
  <c r="R11" i="19"/>
  <c r="Q11" i="19"/>
  <c r="P11" i="19"/>
  <c r="O11" i="19"/>
  <c r="H11" i="19" a="1"/>
  <c r="H11" i="19" s="1"/>
  <c r="S10" i="19"/>
  <c r="R10" i="19"/>
  <c r="Q10" i="19"/>
  <c r="P10" i="19"/>
  <c r="O10" i="19"/>
  <c r="H10" i="19" a="1"/>
  <c r="H10" i="19" s="1"/>
  <c r="S9" i="19"/>
  <c r="R9" i="19"/>
  <c r="Q9" i="19"/>
  <c r="P9" i="19"/>
  <c r="O9" i="19"/>
  <c r="H9" i="19" a="1"/>
  <c r="H9" i="19" s="1"/>
  <c r="S8" i="19"/>
  <c r="R8" i="19"/>
  <c r="Q8" i="19"/>
  <c r="P8" i="19"/>
  <c r="O8" i="19"/>
  <c r="H8" i="19" a="1"/>
  <c r="H8" i="19" s="1"/>
  <c r="S7" i="19"/>
  <c r="R7" i="19"/>
  <c r="Q7" i="19"/>
  <c r="P7" i="19"/>
  <c r="O7" i="19"/>
  <c r="H7" i="19" a="1"/>
  <c r="H7" i="19" s="1"/>
  <c r="D7" i="19"/>
  <c r="B7" i="19"/>
  <c r="S6" i="19"/>
  <c r="R6" i="19"/>
  <c r="Q6" i="19"/>
  <c r="P6" i="19"/>
  <c r="O6" i="19"/>
  <c r="H6" i="19" a="1"/>
  <c r="H6" i="19" s="1"/>
  <c r="F6" i="19"/>
  <c r="E6" i="19"/>
  <c r="D6" i="19"/>
  <c r="C6" i="19"/>
  <c r="B6" i="19"/>
  <c r="S5" i="19"/>
  <c r="R5" i="19"/>
  <c r="Q5" i="19"/>
  <c r="P5" i="19"/>
  <c r="O5" i="19"/>
  <c r="H5" i="19" a="1"/>
  <c r="H5" i="19" s="1"/>
  <c r="S4" i="19"/>
  <c r="R4" i="19"/>
  <c r="Q4" i="19"/>
  <c r="P4" i="19"/>
  <c r="O4" i="19"/>
  <c r="H4" i="19" a="1"/>
  <c r="H4" i="19"/>
  <c r="M19" i="18"/>
  <c r="L19" i="18"/>
  <c r="E7" i="18" s="1"/>
  <c r="K19" i="18"/>
  <c r="J19" i="18"/>
  <c r="C7" i="18" s="1"/>
  <c r="I19" i="18"/>
  <c r="B7" i="18" s="1"/>
  <c r="S18" i="18"/>
  <c r="R18" i="18"/>
  <c r="Q18" i="18"/>
  <c r="P18" i="18"/>
  <c r="O18" i="18"/>
  <c r="H18" i="18" a="1"/>
  <c r="H18" i="18"/>
  <c r="F18" i="18"/>
  <c r="E18" i="18"/>
  <c r="D18" i="18"/>
  <c r="C18" i="18"/>
  <c r="B18" i="18"/>
  <c r="S17" i="18"/>
  <c r="R17" i="18"/>
  <c r="Q17" i="18"/>
  <c r="P17" i="18"/>
  <c r="O17" i="18"/>
  <c r="H17" i="18" a="1"/>
  <c r="H17" i="18" s="1"/>
  <c r="S16" i="18"/>
  <c r="R16" i="18"/>
  <c r="Q16" i="18"/>
  <c r="P16" i="18"/>
  <c r="O16" i="18"/>
  <c r="H16" i="18" a="1"/>
  <c r="H16" i="18" s="1"/>
  <c r="S15" i="18"/>
  <c r="R15" i="18"/>
  <c r="Q15" i="18"/>
  <c r="P15" i="18"/>
  <c r="O15" i="18"/>
  <c r="H15" i="18" a="1"/>
  <c r="H15" i="18" s="1"/>
  <c r="S14" i="18"/>
  <c r="R14" i="18"/>
  <c r="Q14" i="18"/>
  <c r="P14" i="18"/>
  <c r="O14" i="18"/>
  <c r="H14" i="18" a="1"/>
  <c r="H14" i="18" s="1"/>
  <c r="S13" i="18"/>
  <c r="R13" i="18"/>
  <c r="Q13" i="18"/>
  <c r="P13" i="18"/>
  <c r="O13" i="18"/>
  <c r="H13" i="18" a="1"/>
  <c r="H13" i="18"/>
  <c r="S12" i="18"/>
  <c r="R12" i="18"/>
  <c r="Q12" i="18"/>
  <c r="P12" i="18"/>
  <c r="O12" i="18"/>
  <c r="H12" i="18" a="1"/>
  <c r="H12" i="18" s="1"/>
  <c r="S11" i="18"/>
  <c r="R11" i="18"/>
  <c r="Q11" i="18"/>
  <c r="P11" i="18"/>
  <c r="O11" i="18"/>
  <c r="H11" i="18" a="1"/>
  <c r="H11" i="18" s="1"/>
  <c r="S10" i="18"/>
  <c r="R10" i="18"/>
  <c r="Q10" i="18"/>
  <c r="P10" i="18"/>
  <c r="O10" i="18"/>
  <c r="H10" i="18" a="1"/>
  <c r="H10" i="18" s="1"/>
  <c r="S9" i="18"/>
  <c r="R9" i="18"/>
  <c r="Q9" i="18"/>
  <c r="P9" i="18"/>
  <c r="O9" i="18"/>
  <c r="H9" i="18" a="1"/>
  <c r="H9" i="18"/>
  <c r="S8" i="18"/>
  <c r="R8" i="18"/>
  <c r="Q8" i="18"/>
  <c r="P8" i="18"/>
  <c r="O8" i="18"/>
  <c r="H8" i="18" a="1"/>
  <c r="H8" i="18" s="1"/>
  <c r="S7" i="18"/>
  <c r="R7" i="18"/>
  <c r="Q7" i="18"/>
  <c r="P7" i="18"/>
  <c r="O7" i="18"/>
  <c r="H7" i="18" a="1"/>
  <c r="H7" i="18" s="1"/>
  <c r="F7" i="18"/>
  <c r="D7" i="18"/>
  <c r="S6" i="18"/>
  <c r="R6" i="18"/>
  <c r="Q6" i="18"/>
  <c r="P6" i="18"/>
  <c r="O6" i="18"/>
  <c r="H6" i="18" a="1"/>
  <c r="H6" i="18" s="1"/>
  <c r="F6" i="18"/>
  <c r="E6" i="18"/>
  <c r="D6" i="18"/>
  <c r="C6" i="18"/>
  <c r="B6" i="18"/>
  <c r="S5" i="18"/>
  <c r="R5" i="18"/>
  <c r="Q5" i="18"/>
  <c r="P5" i="18"/>
  <c r="O5" i="18"/>
  <c r="H5" i="18" a="1"/>
  <c r="H5" i="18" s="1"/>
  <c r="S4" i="18"/>
  <c r="R4" i="18"/>
  <c r="Q4" i="18"/>
  <c r="P4" i="18"/>
  <c r="O4" i="18"/>
  <c r="O19" i="18" s="1"/>
  <c r="B8" i="18" s="1"/>
  <c r="B10" i="18" s="1"/>
  <c r="B12" i="18" s="1"/>
  <c r="H4" i="18" a="1"/>
  <c r="H4" i="18" s="1"/>
  <c r="M19" i="17"/>
  <c r="F7" i="17" s="1"/>
  <c r="L19" i="17"/>
  <c r="E7" i="17" s="1"/>
  <c r="K19" i="17"/>
  <c r="J19" i="17"/>
  <c r="C7" i="17" s="1"/>
  <c r="I19" i="17"/>
  <c r="S18" i="17"/>
  <c r="R18" i="17"/>
  <c r="Q18" i="17"/>
  <c r="P18" i="17"/>
  <c r="O18" i="17"/>
  <c r="H18" i="17" a="1"/>
  <c r="H18" i="17" s="1"/>
  <c r="F18" i="17"/>
  <c r="E18" i="17"/>
  <c r="D18" i="17"/>
  <c r="C18" i="17"/>
  <c r="B18" i="17"/>
  <c r="S17" i="17"/>
  <c r="R17" i="17"/>
  <c r="Q17" i="17"/>
  <c r="P17" i="17"/>
  <c r="O17" i="17"/>
  <c r="H17" i="17" a="1"/>
  <c r="H17" i="17"/>
  <c r="S16" i="17"/>
  <c r="R16" i="17"/>
  <c r="Q16" i="17"/>
  <c r="P16" i="17"/>
  <c r="O16" i="17"/>
  <c r="H16" i="17" a="1"/>
  <c r="H16" i="17" s="1"/>
  <c r="S15" i="17"/>
  <c r="R15" i="17"/>
  <c r="Q15" i="17"/>
  <c r="P15" i="17"/>
  <c r="O15" i="17"/>
  <c r="H15" i="17" a="1"/>
  <c r="H15" i="17"/>
  <c r="S14" i="17"/>
  <c r="R14" i="17"/>
  <c r="Q14" i="17"/>
  <c r="P14" i="17"/>
  <c r="O14" i="17"/>
  <c r="H14" i="17" a="1"/>
  <c r="H14" i="17" s="1"/>
  <c r="S13" i="17"/>
  <c r="R13" i="17"/>
  <c r="Q13" i="17"/>
  <c r="P13" i="17"/>
  <c r="O13" i="17"/>
  <c r="H13" i="17" a="1"/>
  <c r="H13" i="17" s="1"/>
  <c r="S12" i="17"/>
  <c r="R12" i="17"/>
  <c r="Q12" i="17"/>
  <c r="P12" i="17"/>
  <c r="O12" i="17"/>
  <c r="H12" i="17" a="1"/>
  <c r="H12" i="17" s="1"/>
  <c r="S11" i="17"/>
  <c r="R11" i="17"/>
  <c r="Q11" i="17"/>
  <c r="P11" i="17"/>
  <c r="O11" i="17"/>
  <c r="H11" i="17" a="1"/>
  <c r="H11" i="17" s="1"/>
  <c r="S10" i="17"/>
  <c r="R10" i="17"/>
  <c r="Q10" i="17"/>
  <c r="P10" i="17"/>
  <c r="O10" i="17"/>
  <c r="H10" i="17" a="1"/>
  <c r="H10" i="17" s="1"/>
  <c r="S9" i="17"/>
  <c r="R9" i="17"/>
  <c r="Q9" i="17"/>
  <c r="P9" i="17"/>
  <c r="O9" i="17"/>
  <c r="H9" i="17" a="1"/>
  <c r="H9" i="17" s="1"/>
  <c r="S8" i="17"/>
  <c r="R8" i="17"/>
  <c r="Q8" i="17"/>
  <c r="P8" i="17"/>
  <c r="O8" i="17"/>
  <c r="H8" i="17" a="1"/>
  <c r="H8" i="17" s="1"/>
  <c r="S7" i="17"/>
  <c r="R7" i="17"/>
  <c r="Q7" i="17"/>
  <c r="P7" i="17"/>
  <c r="O7" i="17"/>
  <c r="H7" i="17" a="1"/>
  <c r="H7" i="17" s="1"/>
  <c r="D7" i="17"/>
  <c r="B7" i="17"/>
  <c r="S6" i="17"/>
  <c r="R6" i="17"/>
  <c r="Q6" i="17"/>
  <c r="P6" i="17"/>
  <c r="O6" i="17"/>
  <c r="H6" i="17" a="1"/>
  <c r="H6" i="17" s="1"/>
  <c r="F6" i="17"/>
  <c r="E6" i="17"/>
  <c r="D6" i="17"/>
  <c r="C6" i="17"/>
  <c r="B6" i="17"/>
  <c r="S5" i="17"/>
  <c r="R5" i="17"/>
  <c r="Q5" i="17"/>
  <c r="P5" i="17"/>
  <c r="O5" i="17"/>
  <c r="H5" i="17" a="1"/>
  <c r="H5" i="17" s="1"/>
  <c r="S4" i="17"/>
  <c r="R4" i="17"/>
  <c r="Q4" i="17"/>
  <c r="Q19" i="17" s="1"/>
  <c r="D8" i="17" s="1"/>
  <c r="D9" i="17" s="1"/>
  <c r="D12" i="17" s="1"/>
  <c r="P4" i="17"/>
  <c r="O4" i="17"/>
  <c r="H4" i="17" a="1"/>
  <c r="H4" i="17" s="1"/>
  <c r="M19" i="16"/>
  <c r="L19" i="16"/>
  <c r="E7" i="16" s="1"/>
  <c r="K19" i="16"/>
  <c r="J19" i="16"/>
  <c r="C7" i="16" s="1"/>
  <c r="I19" i="16"/>
  <c r="B7" i="16" s="1"/>
  <c r="S18" i="16"/>
  <c r="R18" i="16"/>
  <c r="Q18" i="16"/>
  <c r="P18" i="16"/>
  <c r="O18" i="16"/>
  <c r="H18" i="16" a="1"/>
  <c r="H18" i="16" s="1"/>
  <c r="F18" i="16"/>
  <c r="E18" i="16"/>
  <c r="D18" i="16"/>
  <c r="C18" i="16"/>
  <c r="B18" i="16"/>
  <c r="S17" i="16"/>
  <c r="R17" i="16"/>
  <c r="Q17" i="16"/>
  <c r="P17" i="16"/>
  <c r="O17" i="16"/>
  <c r="H17" i="16" a="1"/>
  <c r="H17" i="16" s="1"/>
  <c r="S16" i="16"/>
  <c r="R16" i="16"/>
  <c r="Q16" i="16"/>
  <c r="P16" i="16"/>
  <c r="O16" i="16"/>
  <c r="H16" i="16" a="1"/>
  <c r="H16" i="16" s="1"/>
  <c r="S15" i="16"/>
  <c r="R15" i="16"/>
  <c r="Q15" i="16"/>
  <c r="P15" i="16"/>
  <c r="O15" i="16"/>
  <c r="H15" i="16" a="1"/>
  <c r="H15" i="16"/>
  <c r="S14" i="16"/>
  <c r="R14" i="16"/>
  <c r="Q14" i="16"/>
  <c r="P14" i="16"/>
  <c r="O14" i="16"/>
  <c r="H14" i="16" a="1"/>
  <c r="H14" i="16" s="1"/>
  <c r="S13" i="16"/>
  <c r="R13" i="16"/>
  <c r="Q13" i="16"/>
  <c r="P13" i="16"/>
  <c r="O13" i="16"/>
  <c r="H13" i="16" a="1"/>
  <c r="H13" i="16"/>
  <c r="S12" i="16"/>
  <c r="R12" i="16"/>
  <c r="Q12" i="16"/>
  <c r="P12" i="16"/>
  <c r="O12" i="16"/>
  <c r="H12" i="16" a="1"/>
  <c r="H12" i="16" s="1"/>
  <c r="S11" i="16"/>
  <c r="R11" i="16"/>
  <c r="Q11" i="16"/>
  <c r="P11" i="16"/>
  <c r="O11" i="16"/>
  <c r="H11" i="16" a="1"/>
  <c r="H11" i="16" s="1"/>
  <c r="S10" i="16"/>
  <c r="R10" i="16"/>
  <c r="Q10" i="16"/>
  <c r="P10" i="16"/>
  <c r="O10" i="16"/>
  <c r="H10" i="16" a="1"/>
  <c r="H10" i="16" s="1"/>
  <c r="S9" i="16"/>
  <c r="R9" i="16"/>
  <c r="Q9" i="16"/>
  <c r="P9" i="16"/>
  <c r="O9" i="16"/>
  <c r="H9" i="16" a="1"/>
  <c r="H9" i="16"/>
  <c r="S8" i="16"/>
  <c r="R8" i="16"/>
  <c r="Q8" i="16"/>
  <c r="P8" i="16"/>
  <c r="O8" i="16"/>
  <c r="H8" i="16" a="1"/>
  <c r="H8" i="16" s="1"/>
  <c r="S7" i="16"/>
  <c r="R7" i="16"/>
  <c r="Q7" i="16"/>
  <c r="P7" i="16"/>
  <c r="O7" i="16"/>
  <c r="H7" i="16" a="1"/>
  <c r="H7" i="16" s="1"/>
  <c r="F7" i="16"/>
  <c r="D7" i="16"/>
  <c r="S6" i="16"/>
  <c r="R6" i="16"/>
  <c r="Q6" i="16"/>
  <c r="P6" i="16"/>
  <c r="O6" i="16"/>
  <c r="H6" i="16" a="1"/>
  <c r="H6" i="16" s="1"/>
  <c r="F6" i="16"/>
  <c r="E6" i="16"/>
  <c r="D6" i="16"/>
  <c r="C6" i="16"/>
  <c r="B6" i="16"/>
  <c r="S5" i="16"/>
  <c r="S19" i="16" s="1"/>
  <c r="F8" i="16" s="1"/>
  <c r="F11" i="16" s="1"/>
  <c r="F12" i="16" s="1"/>
  <c r="R5" i="16"/>
  <c r="Q5" i="16"/>
  <c r="P5" i="16"/>
  <c r="O5" i="16"/>
  <c r="H5" i="16" a="1"/>
  <c r="H5" i="16" s="1"/>
  <c r="S4" i="16"/>
  <c r="R4" i="16"/>
  <c r="Q4" i="16"/>
  <c r="P4" i="16"/>
  <c r="O4" i="16"/>
  <c r="H4" i="16" a="1"/>
  <c r="H4" i="16"/>
  <c r="M19" i="15"/>
  <c r="L19" i="15"/>
  <c r="E7" i="15" s="1"/>
  <c r="K19" i="15"/>
  <c r="J19" i="15"/>
  <c r="C7" i="15" s="1"/>
  <c r="I19" i="15"/>
  <c r="B7" i="15" s="1"/>
  <c r="S18" i="15"/>
  <c r="R18" i="15"/>
  <c r="Q18" i="15"/>
  <c r="P18" i="15"/>
  <c r="O18" i="15"/>
  <c r="H18" i="15" a="1"/>
  <c r="H18" i="15" s="1"/>
  <c r="F18" i="15"/>
  <c r="E18" i="15"/>
  <c r="D18" i="15"/>
  <c r="C18" i="15"/>
  <c r="B18" i="15"/>
  <c r="S17" i="15"/>
  <c r="R17" i="15"/>
  <c r="Q17" i="15"/>
  <c r="P17" i="15"/>
  <c r="O17" i="15"/>
  <c r="H17" i="15" a="1"/>
  <c r="H17" i="15"/>
  <c r="S16" i="15"/>
  <c r="R16" i="15"/>
  <c r="Q16" i="15"/>
  <c r="P16" i="15"/>
  <c r="O16" i="15"/>
  <c r="H16" i="15" a="1"/>
  <c r="H16" i="15" s="1"/>
  <c r="S15" i="15"/>
  <c r="R15" i="15"/>
  <c r="Q15" i="15"/>
  <c r="P15" i="15"/>
  <c r="O15" i="15"/>
  <c r="H15" i="15" a="1"/>
  <c r="H15" i="15" s="1"/>
  <c r="S14" i="15"/>
  <c r="R14" i="15"/>
  <c r="Q14" i="15"/>
  <c r="P14" i="15"/>
  <c r="O14" i="15"/>
  <c r="H14" i="15" a="1"/>
  <c r="H14" i="15" s="1"/>
  <c r="S13" i="15"/>
  <c r="R13" i="15"/>
  <c r="Q13" i="15"/>
  <c r="P13" i="15"/>
  <c r="O13" i="15"/>
  <c r="H13" i="15" a="1"/>
  <c r="H13" i="15"/>
  <c r="S12" i="15"/>
  <c r="R12" i="15"/>
  <c r="Q12" i="15"/>
  <c r="P12" i="15"/>
  <c r="O12" i="15"/>
  <c r="H12" i="15" a="1"/>
  <c r="H12" i="15" s="1"/>
  <c r="S11" i="15"/>
  <c r="R11" i="15"/>
  <c r="Q11" i="15"/>
  <c r="P11" i="15"/>
  <c r="O11" i="15"/>
  <c r="H11" i="15" a="1"/>
  <c r="H11" i="15" s="1"/>
  <c r="S10" i="15"/>
  <c r="R10" i="15"/>
  <c r="Q10" i="15"/>
  <c r="P10" i="15"/>
  <c r="O10" i="15"/>
  <c r="H10" i="15" a="1"/>
  <c r="H10" i="15" s="1"/>
  <c r="S9" i="15"/>
  <c r="R9" i="15"/>
  <c r="Q9" i="15"/>
  <c r="P9" i="15"/>
  <c r="O9" i="15"/>
  <c r="H9" i="15" a="1"/>
  <c r="H9" i="15" s="1"/>
  <c r="S8" i="15"/>
  <c r="R8" i="15"/>
  <c r="Q8" i="15"/>
  <c r="P8" i="15"/>
  <c r="O8" i="15"/>
  <c r="H8" i="15" a="1"/>
  <c r="H8" i="15" s="1"/>
  <c r="S7" i="15"/>
  <c r="R7" i="15"/>
  <c r="Q7" i="15"/>
  <c r="P7" i="15"/>
  <c r="O7" i="15"/>
  <c r="H7" i="15" a="1"/>
  <c r="H7" i="15" s="1"/>
  <c r="F7" i="15"/>
  <c r="D7" i="15"/>
  <c r="S6" i="15"/>
  <c r="R6" i="15"/>
  <c r="Q6" i="15"/>
  <c r="P6" i="15"/>
  <c r="O6" i="15"/>
  <c r="H6" i="15" a="1"/>
  <c r="H6" i="15" s="1"/>
  <c r="F6" i="15"/>
  <c r="E6" i="15"/>
  <c r="D6" i="15"/>
  <c r="C6" i="15"/>
  <c r="B6" i="15"/>
  <c r="S5" i="15"/>
  <c r="R5" i="15"/>
  <c r="Q5" i="15"/>
  <c r="P5" i="15"/>
  <c r="O5" i="15"/>
  <c r="H5" i="15" a="1"/>
  <c r="H5" i="15" s="1"/>
  <c r="S4" i="15"/>
  <c r="R4" i="15"/>
  <c r="Q4" i="15"/>
  <c r="P4" i="15"/>
  <c r="O4" i="15"/>
  <c r="H4" i="15" a="1"/>
  <c r="H4" i="15" s="1"/>
  <c r="M19" i="14"/>
  <c r="L19" i="14"/>
  <c r="E7" i="14" s="1"/>
  <c r="K19" i="14"/>
  <c r="J19" i="14"/>
  <c r="C7" i="14" s="1"/>
  <c r="I19" i="14"/>
  <c r="S18" i="14"/>
  <c r="R18" i="14"/>
  <c r="Q18" i="14"/>
  <c r="P18" i="14"/>
  <c r="O18" i="14"/>
  <c r="H18" i="14" a="1"/>
  <c r="H18" i="14"/>
  <c r="F18" i="14"/>
  <c r="E18" i="14"/>
  <c r="D18" i="14"/>
  <c r="C18" i="14"/>
  <c r="B18" i="14"/>
  <c r="S17" i="14"/>
  <c r="R17" i="14"/>
  <c r="Q17" i="14"/>
  <c r="P17" i="14"/>
  <c r="O17" i="14"/>
  <c r="H17" i="14" a="1"/>
  <c r="H17" i="14"/>
  <c r="S16" i="14"/>
  <c r="R16" i="14"/>
  <c r="Q16" i="14"/>
  <c r="P16" i="14"/>
  <c r="O16" i="14"/>
  <c r="H16" i="14" a="1"/>
  <c r="H16" i="14" s="1"/>
  <c r="S15" i="14"/>
  <c r="R15" i="14"/>
  <c r="Q15" i="14"/>
  <c r="P15" i="14"/>
  <c r="O15" i="14"/>
  <c r="H15" i="14" a="1"/>
  <c r="H15" i="14" s="1"/>
  <c r="S14" i="14"/>
  <c r="R14" i="14"/>
  <c r="Q14" i="14"/>
  <c r="P14" i="14"/>
  <c r="O14" i="14"/>
  <c r="H14" i="14" a="1"/>
  <c r="H14" i="14" s="1"/>
  <c r="S13" i="14"/>
  <c r="R13" i="14"/>
  <c r="Q13" i="14"/>
  <c r="P13" i="14"/>
  <c r="O13" i="14"/>
  <c r="H13" i="14" a="1"/>
  <c r="H13" i="14" s="1"/>
  <c r="S12" i="14"/>
  <c r="R12" i="14"/>
  <c r="Q12" i="14"/>
  <c r="P12" i="14"/>
  <c r="O12" i="14"/>
  <c r="H12" i="14" a="1"/>
  <c r="H12" i="14" s="1"/>
  <c r="S11" i="14"/>
  <c r="R11" i="14"/>
  <c r="Q11" i="14"/>
  <c r="P11" i="14"/>
  <c r="O11" i="14"/>
  <c r="H11" i="14" a="1"/>
  <c r="H11" i="14" s="1"/>
  <c r="S10" i="14"/>
  <c r="R10" i="14"/>
  <c r="Q10" i="14"/>
  <c r="P10" i="14"/>
  <c r="O10" i="14"/>
  <c r="H10" i="14" a="1"/>
  <c r="H10" i="14" s="1"/>
  <c r="S9" i="14"/>
  <c r="R9" i="14"/>
  <c r="Q9" i="14"/>
  <c r="P9" i="14"/>
  <c r="O9" i="14"/>
  <c r="H9" i="14" a="1"/>
  <c r="H9" i="14" s="1"/>
  <c r="S8" i="14"/>
  <c r="R8" i="14"/>
  <c r="Q8" i="14"/>
  <c r="P8" i="14"/>
  <c r="O8" i="14"/>
  <c r="H8" i="14" a="1"/>
  <c r="H8" i="14" s="1"/>
  <c r="S7" i="14"/>
  <c r="R7" i="14"/>
  <c r="Q7" i="14"/>
  <c r="P7" i="14"/>
  <c r="O7" i="14"/>
  <c r="H7" i="14" a="1"/>
  <c r="H7" i="14" s="1"/>
  <c r="F7" i="14"/>
  <c r="D7" i="14"/>
  <c r="B7" i="14"/>
  <c r="S6" i="14"/>
  <c r="R6" i="14"/>
  <c r="Q6" i="14"/>
  <c r="P6" i="14"/>
  <c r="O6" i="14"/>
  <c r="H6" i="14" a="1"/>
  <c r="H6" i="14" s="1"/>
  <c r="F6" i="14"/>
  <c r="E6" i="14"/>
  <c r="D6" i="14"/>
  <c r="C6" i="14"/>
  <c r="B6" i="14"/>
  <c r="S5" i="14"/>
  <c r="R5" i="14"/>
  <c r="Q5" i="14"/>
  <c r="P5" i="14"/>
  <c r="O5" i="14"/>
  <c r="H5" i="14" a="1"/>
  <c r="H5" i="14" s="1"/>
  <c r="S4" i="14"/>
  <c r="R4" i="14"/>
  <c r="Q4" i="14"/>
  <c r="P4" i="14"/>
  <c r="O4" i="14"/>
  <c r="H4" i="14" a="1"/>
  <c r="H4" i="14" s="1"/>
  <c r="M19" i="13"/>
  <c r="F7" i="13" s="1"/>
  <c r="L19" i="13"/>
  <c r="E7" i="13" s="1"/>
  <c r="K19" i="13"/>
  <c r="D7" i="13" s="1"/>
  <c r="J19" i="13"/>
  <c r="C7" i="13" s="1"/>
  <c r="I19" i="13"/>
  <c r="S18" i="13"/>
  <c r="R18" i="13"/>
  <c r="Q18" i="13"/>
  <c r="P18" i="13"/>
  <c r="O18" i="13"/>
  <c r="H18" i="13" a="1"/>
  <c r="H18" i="13"/>
  <c r="F18" i="13"/>
  <c r="E18" i="13"/>
  <c r="D18" i="13"/>
  <c r="C18" i="13"/>
  <c r="B18" i="13"/>
  <c r="S17" i="13"/>
  <c r="R17" i="13"/>
  <c r="Q17" i="13"/>
  <c r="P17" i="13"/>
  <c r="O17" i="13"/>
  <c r="H17" i="13" a="1"/>
  <c r="H17" i="13"/>
  <c r="S16" i="13"/>
  <c r="R16" i="13"/>
  <c r="Q16" i="13"/>
  <c r="P16" i="13"/>
  <c r="O16" i="13"/>
  <c r="H16" i="13" a="1"/>
  <c r="H16" i="13" s="1"/>
  <c r="S15" i="13"/>
  <c r="R15" i="13"/>
  <c r="Q15" i="13"/>
  <c r="P15" i="13"/>
  <c r="O15" i="13"/>
  <c r="H15" i="13" a="1"/>
  <c r="H15" i="13" s="1"/>
  <c r="S14" i="13"/>
  <c r="R14" i="13"/>
  <c r="Q14" i="13"/>
  <c r="P14" i="13"/>
  <c r="O14" i="13"/>
  <c r="H14" i="13" a="1"/>
  <c r="H14" i="13" s="1"/>
  <c r="S13" i="13"/>
  <c r="R13" i="13"/>
  <c r="Q13" i="13"/>
  <c r="P13" i="13"/>
  <c r="O13" i="13"/>
  <c r="H13" i="13" a="1"/>
  <c r="H13" i="13"/>
  <c r="S12" i="13"/>
  <c r="R12" i="13"/>
  <c r="Q12" i="13"/>
  <c r="P12" i="13"/>
  <c r="O12" i="13"/>
  <c r="H12" i="13" a="1"/>
  <c r="H12" i="13" s="1"/>
  <c r="S11" i="13"/>
  <c r="R11" i="13"/>
  <c r="Q11" i="13"/>
  <c r="P11" i="13"/>
  <c r="O11" i="13"/>
  <c r="H11" i="13" a="1"/>
  <c r="H11" i="13" s="1"/>
  <c r="S10" i="13"/>
  <c r="R10" i="13"/>
  <c r="Q10" i="13"/>
  <c r="P10" i="13"/>
  <c r="O10" i="13"/>
  <c r="H10" i="13" a="1"/>
  <c r="H10" i="13" s="1"/>
  <c r="S9" i="13"/>
  <c r="R9" i="13"/>
  <c r="Q9" i="13"/>
  <c r="P9" i="13"/>
  <c r="O9" i="13"/>
  <c r="H9" i="13" a="1"/>
  <c r="H9" i="13" s="1"/>
  <c r="S8" i="13"/>
  <c r="R8" i="13"/>
  <c r="Q8" i="13"/>
  <c r="P8" i="13"/>
  <c r="O8" i="13"/>
  <c r="H8" i="13" a="1"/>
  <c r="H8" i="13" s="1"/>
  <c r="S7" i="13"/>
  <c r="R7" i="13"/>
  <c r="Q7" i="13"/>
  <c r="P7" i="13"/>
  <c r="O7" i="13"/>
  <c r="H7" i="13" a="1"/>
  <c r="H7" i="13" s="1"/>
  <c r="B7" i="13"/>
  <c r="S6" i="13"/>
  <c r="R6" i="13"/>
  <c r="Q6" i="13"/>
  <c r="P6" i="13"/>
  <c r="O6" i="13"/>
  <c r="H6" i="13" a="1"/>
  <c r="H6" i="13" s="1"/>
  <c r="F6" i="13"/>
  <c r="E6" i="13"/>
  <c r="D6" i="13"/>
  <c r="C6" i="13"/>
  <c r="B6" i="13"/>
  <c r="S5" i="13"/>
  <c r="R5" i="13"/>
  <c r="Q5" i="13"/>
  <c r="P5" i="13"/>
  <c r="O5" i="13"/>
  <c r="H5" i="13" a="1"/>
  <c r="H5" i="13" s="1"/>
  <c r="S4" i="13"/>
  <c r="S19" i="13" s="1"/>
  <c r="F8" i="13" s="1"/>
  <c r="F11" i="13" s="1"/>
  <c r="F12" i="13" s="1"/>
  <c r="R4" i="13"/>
  <c r="Q4" i="13"/>
  <c r="P4" i="13"/>
  <c r="O4" i="13"/>
  <c r="H4" i="13" a="1"/>
  <c r="H4" i="13"/>
  <c r="M19" i="12"/>
  <c r="F7" i="12" s="1"/>
  <c r="L19" i="12"/>
  <c r="E7" i="12" s="1"/>
  <c r="K19" i="12"/>
  <c r="J19" i="12"/>
  <c r="C7" i="12" s="1"/>
  <c r="I19" i="12"/>
  <c r="B7" i="12" s="1"/>
  <c r="S18" i="12"/>
  <c r="R18" i="12"/>
  <c r="Q18" i="12"/>
  <c r="P18" i="12"/>
  <c r="O18" i="12"/>
  <c r="H18" i="12" a="1"/>
  <c r="H18" i="12" s="1"/>
  <c r="F18" i="12"/>
  <c r="E18" i="12"/>
  <c r="D18" i="12"/>
  <c r="C18" i="12"/>
  <c r="B18" i="12"/>
  <c r="S17" i="12"/>
  <c r="R17" i="12"/>
  <c r="Q17" i="12"/>
  <c r="P17" i="12"/>
  <c r="O17" i="12"/>
  <c r="H17" i="12" a="1"/>
  <c r="H17" i="12" s="1"/>
  <c r="S16" i="12"/>
  <c r="R16" i="12"/>
  <c r="Q16" i="12"/>
  <c r="P16" i="12"/>
  <c r="O16" i="12"/>
  <c r="H16" i="12" a="1"/>
  <c r="H16" i="12" s="1"/>
  <c r="S15" i="12"/>
  <c r="R15" i="12"/>
  <c r="Q15" i="12"/>
  <c r="P15" i="12"/>
  <c r="O15" i="12"/>
  <c r="H15" i="12" a="1"/>
  <c r="H15" i="12"/>
  <c r="S14" i="12"/>
  <c r="R14" i="12"/>
  <c r="Q14" i="12"/>
  <c r="P14" i="12"/>
  <c r="O14" i="12"/>
  <c r="H14" i="12" a="1"/>
  <c r="H14" i="12" s="1"/>
  <c r="S13" i="12"/>
  <c r="R13" i="12"/>
  <c r="Q13" i="12"/>
  <c r="P13" i="12"/>
  <c r="O13" i="12"/>
  <c r="H13" i="12" a="1"/>
  <c r="H13" i="12" s="1"/>
  <c r="S12" i="12"/>
  <c r="R12" i="12"/>
  <c r="Q12" i="12"/>
  <c r="P12" i="12"/>
  <c r="O12" i="12"/>
  <c r="H12" i="12" a="1"/>
  <c r="H12" i="12" s="1"/>
  <c r="S11" i="12"/>
  <c r="R11" i="12"/>
  <c r="Q11" i="12"/>
  <c r="P11" i="12"/>
  <c r="O11" i="12"/>
  <c r="H11" i="12" a="1"/>
  <c r="H11" i="12" s="1"/>
  <c r="S10" i="12"/>
  <c r="R10" i="12"/>
  <c r="Q10" i="12"/>
  <c r="P10" i="12"/>
  <c r="O10" i="12"/>
  <c r="H10" i="12" a="1"/>
  <c r="H10" i="12" s="1"/>
  <c r="S9" i="12"/>
  <c r="R9" i="12"/>
  <c r="Q9" i="12"/>
  <c r="P9" i="12"/>
  <c r="O9" i="12"/>
  <c r="H9" i="12" a="1"/>
  <c r="H9" i="12" s="1"/>
  <c r="S8" i="12"/>
  <c r="R8" i="12"/>
  <c r="Q8" i="12"/>
  <c r="P8" i="12"/>
  <c r="O8" i="12"/>
  <c r="H8" i="12" a="1"/>
  <c r="H8" i="12"/>
  <c r="S7" i="12"/>
  <c r="R7" i="12"/>
  <c r="Q7" i="12"/>
  <c r="P7" i="12"/>
  <c r="O7" i="12"/>
  <c r="H7" i="12" a="1"/>
  <c r="H7" i="12" s="1"/>
  <c r="D7" i="12"/>
  <c r="S6" i="12"/>
  <c r="R6" i="12"/>
  <c r="Q6" i="12"/>
  <c r="P6" i="12"/>
  <c r="O6" i="12"/>
  <c r="H6" i="12" a="1"/>
  <c r="H6" i="12" s="1"/>
  <c r="F6" i="12"/>
  <c r="E6" i="12"/>
  <c r="D6" i="12"/>
  <c r="C6" i="12"/>
  <c r="B6" i="12"/>
  <c r="S5" i="12"/>
  <c r="R5" i="12"/>
  <c r="Q5" i="12"/>
  <c r="P5" i="12"/>
  <c r="O5" i="12"/>
  <c r="H5" i="12" a="1"/>
  <c r="H5" i="12" s="1"/>
  <c r="S4" i="12"/>
  <c r="R4" i="12"/>
  <c r="Q4" i="12"/>
  <c r="P4" i="12"/>
  <c r="O4" i="12"/>
  <c r="H4" i="12" a="1"/>
  <c r="H4" i="12" s="1"/>
  <c r="M19" i="11"/>
  <c r="F7" i="11" s="1"/>
  <c r="L19" i="11"/>
  <c r="K19" i="11"/>
  <c r="J19" i="11"/>
  <c r="C7" i="11" s="1"/>
  <c r="I19" i="11"/>
  <c r="S18" i="11"/>
  <c r="R18" i="11"/>
  <c r="Q18" i="11"/>
  <c r="P18" i="11"/>
  <c r="O18" i="11"/>
  <c r="H18" i="11" a="1"/>
  <c r="H18" i="11"/>
  <c r="F18" i="11"/>
  <c r="E18" i="11"/>
  <c r="D18" i="11"/>
  <c r="C18" i="11"/>
  <c r="B18" i="11"/>
  <c r="S17" i="11"/>
  <c r="R17" i="11"/>
  <c r="Q17" i="11"/>
  <c r="P17" i="11"/>
  <c r="O17" i="11"/>
  <c r="H17" i="11" a="1"/>
  <c r="H17" i="11" s="1"/>
  <c r="S16" i="11"/>
  <c r="R16" i="11"/>
  <c r="Q16" i="11"/>
  <c r="P16" i="11"/>
  <c r="O16" i="11"/>
  <c r="H16" i="11" a="1"/>
  <c r="H16" i="11" s="1"/>
  <c r="S15" i="11"/>
  <c r="R15" i="11"/>
  <c r="Q15" i="11"/>
  <c r="P15" i="11"/>
  <c r="O15" i="11"/>
  <c r="H15" i="11" a="1"/>
  <c r="H15" i="11"/>
  <c r="S14" i="11"/>
  <c r="R14" i="11"/>
  <c r="Q14" i="11"/>
  <c r="P14" i="11"/>
  <c r="O14" i="11"/>
  <c r="H14" i="11" a="1"/>
  <c r="H14" i="11" s="1"/>
  <c r="S13" i="11"/>
  <c r="R13" i="11"/>
  <c r="Q13" i="11"/>
  <c r="P13" i="11"/>
  <c r="O13" i="11"/>
  <c r="H13" i="11" a="1"/>
  <c r="H13" i="11" s="1"/>
  <c r="S12" i="11"/>
  <c r="R12" i="11"/>
  <c r="Q12" i="11"/>
  <c r="P12" i="11"/>
  <c r="O12" i="11"/>
  <c r="H12" i="11" a="1"/>
  <c r="H12" i="11" s="1"/>
  <c r="S11" i="11"/>
  <c r="R11" i="11"/>
  <c r="Q11" i="11"/>
  <c r="P11" i="11"/>
  <c r="O11" i="11"/>
  <c r="H11" i="11" a="1"/>
  <c r="H11" i="11" s="1"/>
  <c r="S10" i="11"/>
  <c r="R10" i="11"/>
  <c r="Q10" i="11"/>
  <c r="P10" i="11"/>
  <c r="O10" i="11"/>
  <c r="H10" i="11" a="1"/>
  <c r="H10" i="11" s="1"/>
  <c r="S9" i="11"/>
  <c r="R9" i="11"/>
  <c r="Q9" i="11"/>
  <c r="P9" i="11"/>
  <c r="O9" i="11"/>
  <c r="H9" i="11" a="1"/>
  <c r="H9" i="11" s="1"/>
  <c r="S8" i="11"/>
  <c r="R8" i="11"/>
  <c r="Q8" i="11"/>
  <c r="P8" i="11"/>
  <c r="O8" i="11"/>
  <c r="S7" i="11"/>
  <c r="R7" i="11"/>
  <c r="Q7" i="11"/>
  <c r="P7" i="11"/>
  <c r="O7" i="11"/>
  <c r="H7" i="11" a="1"/>
  <c r="H7" i="11" s="1"/>
  <c r="E7" i="11"/>
  <c r="D7" i="11"/>
  <c r="B7" i="11"/>
  <c r="S6" i="11"/>
  <c r="R6" i="11"/>
  <c r="Q6" i="11"/>
  <c r="P6" i="11"/>
  <c r="O6" i="11"/>
  <c r="H6" i="11" a="1"/>
  <c r="H6" i="11" s="1"/>
  <c r="F6" i="11"/>
  <c r="E6" i="11"/>
  <c r="D6" i="11"/>
  <c r="C6" i="11"/>
  <c r="B6" i="11"/>
  <c r="S5" i="11"/>
  <c r="R5" i="11"/>
  <c r="Q5" i="11"/>
  <c r="P5" i="11"/>
  <c r="O5" i="11"/>
  <c r="H5" i="11" a="1"/>
  <c r="H5" i="11" s="1"/>
  <c r="S4" i="11"/>
  <c r="R4" i="11"/>
  <c r="Q4" i="11"/>
  <c r="P4" i="11"/>
  <c r="O4" i="11"/>
  <c r="H4" i="11" a="1"/>
  <c r="H4" i="11" s="1"/>
  <c r="M19" i="10"/>
  <c r="F7" i="10" s="1"/>
  <c r="L19" i="10"/>
  <c r="K19" i="10"/>
  <c r="D7" i="10" s="1"/>
  <c r="J19" i="10"/>
  <c r="I19" i="10"/>
  <c r="B7" i="10" s="1"/>
  <c r="S18" i="10"/>
  <c r="R18" i="10"/>
  <c r="Q18" i="10"/>
  <c r="P18" i="10"/>
  <c r="O18" i="10"/>
  <c r="H18" i="10" a="1"/>
  <c r="H18" i="10" s="1"/>
  <c r="F18" i="10"/>
  <c r="E18" i="10"/>
  <c r="D18" i="10"/>
  <c r="C18" i="10"/>
  <c r="B18" i="10"/>
  <c r="S17" i="10"/>
  <c r="R17" i="10"/>
  <c r="Q17" i="10"/>
  <c r="P17" i="10"/>
  <c r="O17" i="10"/>
  <c r="H17" i="10" a="1"/>
  <c r="H17" i="10" s="1"/>
  <c r="S16" i="10"/>
  <c r="R16" i="10"/>
  <c r="Q16" i="10"/>
  <c r="P16" i="10"/>
  <c r="O16" i="10"/>
  <c r="H16" i="10" a="1"/>
  <c r="H16" i="10" s="1"/>
  <c r="S15" i="10"/>
  <c r="R15" i="10"/>
  <c r="Q15" i="10"/>
  <c r="P15" i="10"/>
  <c r="O15" i="10"/>
  <c r="H15" i="10" a="1"/>
  <c r="H15" i="10" s="1"/>
  <c r="S14" i="10"/>
  <c r="R14" i="10"/>
  <c r="Q14" i="10"/>
  <c r="P14" i="10"/>
  <c r="O14" i="10"/>
  <c r="H14" i="10" a="1"/>
  <c r="H14" i="10"/>
  <c r="S13" i="10"/>
  <c r="R13" i="10"/>
  <c r="Q13" i="10"/>
  <c r="P13" i="10"/>
  <c r="O13" i="10"/>
  <c r="H13" i="10" a="1"/>
  <c r="H13" i="10" s="1"/>
  <c r="S12" i="10"/>
  <c r="R12" i="10"/>
  <c r="Q12" i="10"/>
  <c r="P12" i="10"/>
  <c r="O12" i="10"/>
  <c r="H12" i="10" a="1"/>
  <c r="H12" i="10" s="1"/>
  <c r="S11" i="10"/>
  <c r="R11" i="10"/>
  <c r="Q11" i="10"/>
  <c r="P11" i="10"/>
  <c r="O11" i="10"/>
  <c r="H11" i="10" a="1"/>
  <c r="H11" i="10"/>
  <c r="S10" i="10"/>
  <c r="R10" i="10"/>
  <c r="Q10" i="10"/>
  <c r="P10" i="10"/>
  <c r="O10" i="10"/>
  <c r="H10" i="10" a="1"/>
  <c r="H10" i="10" s="1"/>
  <c r="S9" i="10"/>
  <c r="R9" i="10"/>
  <c r="Q9" i="10"/>
  <c r="P9" i="10"/>
  <c r="O9" i="10"/>
  <c r="S8" i="10"/>
  <c r="R8" i="10"/>
  <c r="Q8" i="10"/>
  <c r="P8" i="10"/>
  <c r="O8" i="10"/>
  <c r="S7" i="10"/>
  <c r="R7" i="10"/>
  <c r="Q7" i="10"/>
  <c r="P7" i="10"/>
  <c r="O7" i="10"/>
  <c r="H7" i="10" a="1"/>
  <c r="H7" i="10"/>
  <c r="E7" i="10"/>
  <c r="C7" i="10"/>
  <c r="S6" i="10"/>
  <c r="R6" i="10"/>
  <c r="Q6" i="10"/>
  <c r="P6" i="10"/>
  <c r="O6" i="10"/>
  <c r="H6" i="10" a="1"/>
  <c r="H6" i="10" s="1"/>
  <c r="F6" i="10"/>
  <c r="E6" i="10"/>
  <c r="D6" i="10"/>
  <c r="C6" i="10"/>
  <c r="B6" i="10"/>
  <c r="S5" i="10"/>
  <c r="R5" i="10"/>
  <c r="Q5" i="10"/>
  <c r="P5" i="10"/>
  <c r="O5" i="10"/>
  <c r="H5" i="10" a="1"/>
  <c r="H5" i="10" s="1"/>
  <c r="S4" i="10"/>
  <c r="R4" i="10"/>
  <c r="Q4" i="10"/>
  <c r="P4" i="10"/>
  <c r="O4" i="10"/>
  <c r="H4" i="10" a="1"/>
  <c r="H4" i="10" s="1"/>
  <c r="M19" i="9"/>
  <c r="F7" i="9" s="1"/>
  <c r="L19" i="9"/>
  <c r="K19" i="9"/>
  <c r="D7" i="9" s="1"/>
  <c r="J19" i="9"/>
  <c r="C7" i="9" s="1"/>
  <c r="I19" i="9"/>
  <c r="B7" i="9" s="1"/>
  <c r="S18" i="9"/>
  <c r="R18" i="9"/>
  <c r="Q18" i="9"/>
  <c r="P18" i="9"/>
  <c r="O18" i="9"/>
  <c r="H18" i="9" a="1"/>
  <c r="H18" i="9" s="1"/>
  <c r="F18" i="9"/>
  <c r="E18" i="9"/>
  <c r="D18" i="9"/>
  <c r="C18" i="9"/>
  <c r="B18" i="9"/>
  <c r="S17" i="9"/>
  <c r="R17" i="9"/>
  <c r="Q17" i="9"/>
  <c r="P17" i="9"/>
  <c r="O17" i="9"/>
  <c r="H17" i="9" a="1"/>
  <c r="H17" i="9" s="1"/>
  <c r="S16" i="9"/>
  <c r="R16" i="9"/>
  <c r="Q16" i="9"/>
  <c r="P16" i="9"/>
  <c r="O16" i="9"/>
  <c r="H16" i="9" a="1"/>
  <c r="H16" i="9" s="1"/>
  <c r="S15" i="9"/>
  <c r="R15" i="9"/>
  <c r="Q15" i="9"/>
  <c r="P15" i="9"/>
  <c r="O15" i="9"/>
  <c r="H15" i="9" a="1"/>
  <c r="H15" i="9" s="1"/>
  <c r="S14" i="9"/>
  <c r="R14" i="9"/>
  <c r="Q14" i="9"/>
  <c r="P14" i="9"/>
  <c r="O14" i="9"/>
  <c r="H14" i="9" a="1"/>
  <c r="H14" i="9" s="1"/>
  <c r="S13" i="9"/>
  <c r="R13" i="9"/>
  <c r="Q13" i="9"/>
  <c r="P13" i="9"/>
  <c r="O13" i="9"/>
  <c r="H13" i="9" a="1"/>
  <c r="H13" i="9" s="1"/>
  <c r="S12" i="9"/>
  <c r="R12" i="9"/>
  <c r="Q12" i="9"/>
  <c r="P12" i="9"/>
  <c r="O12" i="9"/>
  <c r="H12" i="9" a="1"/>
  <c r="H12" i="9" s="1"/>
  <c r="S11" i="9"/>
  <c r="R11" i="9"/>
  <c r="Q11" i="9"/>
  <c r="P11" i="9"/>
  <c r="O11" i="9"/>
  <c r="H11" i="9" a="1"/>
  <c r="H11" i="9" s="1"/>
  <c r="S10" i="9"/>
  <c r="R10" i="9"/>
  <c r="Q10" i="9"/>
  <c r="P10" i="9"/>
  <c r="O10" i="9"/>
  <c r="H10" i="9" a="1"/>
  <c r="H10" i="9" s="1"/>
  <c r="S9" i="9"/>
  <c r="R9" i="9"/>
  <c r="Q9" i="9"/>
  <c r="P9" i="9"/>
  <c r="O9" i="9"/>
  <c r="H9" i="9" a="1"/>
  <c r="H9" i="9" s="1"/>
  <c r="S8" i="9"/>
  <c r="R8" i="9"/>
  <c r="Q8" i="9"/>
  <c r="P8" i="9"/>
  <c r="O8" i="9"/>
  <c r="H8" i="9" a="1"/>
  <c r="H8" i="9" s="1"/>
  <c r="S7" i="9"/>
  <c r="R7" i="9"/>
  <c r="Q7" i="9"/>
  <c r="P7" i="9"/>
  <c r="O7" i="9"/>
  <c r="H7" i="9" a="1"/>
  <c r="H7" i="9" s="1"/>
  <c r="E7" i="9"/>
  <c r="S6" i="9"/>
  <c r="R6" i="9"/>
  <c r="Q6" i="9"/>
  <c r="P6" i="9"/>
  <c r="O6" i="9"/>
  <c r="H6" i="9" a="1"/>
  <c r="H6" i="9" s="1"/>
  <c r="F6" i="9"/>
  <c r="E6" i="9"/>
  <c r="D6" i="9"/>
  <c r="C6" i="9"/>
  <c r="B6" i="9"/>
  <c r="S5" i="9"/>
  <c r="R5" i="9"/>
  <c r="Q5" i="9"/>
  <c r="P5" i="9"/>
  <c r="O5" i="9"/>
  <c r="H5" i="9" a="1"/>
  <c r="H5" i="9" s="1"/>
  <c r="S4" i="9"/>
  <c r="R4" i="9"/>
  <c r="Q4" i="9"/>
  <c r="P4" i="9"/>
  <c r="O4" i="9"/>
  <c r="H4" i="9" a="1"/>
  <c r="H4" i="9" s="1"/>
  <c r="A18" i="4"/>
  <c r="AH14" i="1" a="1"/>
  <c r="AC31" i="1" a="1"/>
  <c r="AH27" i="1" a="1"/>
  <c r="H27" i="1" a="1"/>
  <c r="B19" i="1" a="1"/>
  <c r="J6" i="1" a="1"/>
  <c r="F17" i="1" a="1"/>
  <c r="Z30" i="1" a="1"/>
  <c r="AE16" i="1" a="1"/>
  <c r="Z27" i="1" a="1"/>
  <c r="I7" i="1" a="1"/>
  <c r="S5" i="1" a="1"/>
  <c r="T3" i="1" a="1"/>
  <c r="AE9" i="1" a="1"/>
  <c r="AH12" i="1" a="1"/>
  <c r="AF5" i="1" a="1"/>
  <c r="AD16" i="1" a="1"/>
  <c r="AI21" i="1" a="1"/>
  <c r="AC17" i="1" a="1"/>
  <c r="T13" i="1" a="1"/>
  <c r="AD19" i="1" a="1"/>
  <c r="C24" i="1" a="1"/>
  <c r="V16" i="1" a="1"/>
  <c r="AD23" i="1" a="1"/>
  <c r="AG14" i="1" a="1"/>
  <c r="W16" i="1" a="1"/>
  <c r="AI31" i="1" a="1"/>
  <c r="T22" i="1" a="1"/>
  <c r="AD21" i="1" a="1"/>
  <c r="G6" i="1" a="1"/>
  <c r="D27" i="1" a="1"/>
  <c r="S31" i="1" a="1"/>
  <c r="E16" i="1" a="1"/>
  <c r="D9" i="1" a="1"/>
  <c r="T10" i="1" a="1"/>
  <c r="U16" i="1" a="1"/>
  <c r="G26" i="1" a="1"/>
  <c r="Q31" i="1" a="1"/>
  <c r="R30" i="1" a="1"/>
  <c r="Z5" i="1" a="1"/>
  <c r="C30" i="1" a="1"/>
  <c r="AG9" i="1" a="1"/>
  <c r="AF18" i="1" a="1"/>
  <c r="V19" i="1" a="1"/>
  <c r="AF3" i="1" a="1"/>
  <c r="Q13" i="1" a="1"/>
  <c r="I15" i="1" a="1"/>
  <c r="J26" i="1" a="1"/>
  <c r="H17" i="1" a="1"/>
  <c r="Q7" i="1" a="1"/>
  <c r="D26" i="1" a="1"/>
  <c r="D7" i="1" a="1"/>
  <c r="K24" i="1" a="1"/>
  <c r="AI18" i="1" a="1"/>
  <c r="AG21" i="1" a="1"/>
  <c r="S26" i="1" a="1"/>
  <c r="G5" i="1" a="1"/>
  <c r="J5" i="1" a="1"/>
  <c r="F18" i="1" a="1"/>
  <c r="AI24" i="1" a="1"/>
  <c r="I21" i="1" a="1"/>
  <c r="E31" i="1" a="1"/>
  <c r="G16" i="1" a="1"/>
  <c r="AN26" i="1" a="1"/>
  <c r="E21" i="1" a="1"/>
  <c r="T6" i="1" a="1"/>
  <c r="AD6" i="1" a="1"/>
  <c r="I16" i="1" a="1"/>
  <c r="R7" i="1" a="1"/>
  <c r="AC7" i="1" a="1"/>
  <c r="AG17" i="1" a="1"/>
  <c r="J13" i="1" a="1"/>
  <c r="AH19" i="1" a="1"/>
  <c r="AE5" i="1" a="1"/>
  <c r="AH21" i="1" a="1"/>
  <c r="T18" i="1" a="1"/>
  <c r="F21" i="1" a="1"/>
  <c r="AH16" i="1" a="1"/>
  <c r="AF27" i="1" a="1"/>
  <c r="C18" i="1" a="1"/>
  <c r="P6" i="1" a="1"/>
  <c r="T23" i="1" a="1"/>
  <c r="C26" i="1" a="1"/>
  <c r="AC13" i="1" a="1"/>
  <c r="G7" i="1" a="1"/>
  <c r="W30" i="1" a="1"/>
  <c r="AI25" i="1" a="1"/>
  <c r="V5" i="1" a="1"/>
  <c r="E32" i="1" a="1"/>
  <c r="AJ6" i="1" a="1"/>
  <c r="F6" i="1" a="1"/>
  <c r="K7" i="1" a="1"/>
  <c r="D3" i="1" a="1"/>
  <c r="W20" i="1" a="1"/>
  <c r="V14" i="1" a="1"/>
  <c r="V21" i="1" a="1"/>
  <c r="V26" i="1" a="1"/>
  <c r="Z21" i="1" a="1"/>
  <c r="AE26" i="1" a="1"/>
  <c r="F26" i="1" a="1"/>
  <c r="AI5" i="1" a="1"/>
  <c r="AH11" i="1" a="1"/>
  <c r="G19" i="1" a="1"/>
  <c r="P18" i="1" a="1"/>
  <c r="AF24" i="1" a="1"/>
  <c r="G17" i="1" a="1"/>
  <c r="V7" i="1" a="1"/>
  <c r="R16" i="1" a="1"/>
  <c r="R5" i="1" a="1"/>
  <c r="Q21" i="1" a="1"/>
  <c r="B21" i="1" a="1"/>
  <c r="AJ18" i="1" a="1"/>
  <c r="T24" i="1" a="1"/>
  <c r="B16" i="1" a="1"/>
  <c r="V6" i="1" a="1"/>
  <c r="N19" i="1" a="1"/>
  <c r="D31" i="1" a="1"/>
  <c r="B23" i="1" a="1"/>
  <c r="U21" i="1" a="1"/>
  <c r="D22" i="1" a="1"/>
  <c r="AE21" i="1" a="1"/>
  <c r="G25" i="1" a="1"/>
  <c r="AC14" i="1" a="1"/>
  <c r="O26" i="1" a="1"/>
  <c r="H23" i="1" a="1"/>
  <c r="AL23" i="1" a="1"/>
  <c r="H16" i="1" a="1"/>
  <c r="S30" i="1" a="1"/>
  <c r="U29" i="1" a="1"/>
  <c r="B11" i="1" a="1"/>
  <c r="AH17" i="1" a="1"/>
  <c r="AE7" i="1" a="1"/>
  <c r="AO9" i="1" a="1"/>
  <c r="S24" i="1" a="1"/>
  <c r="AH20" i="1" a="1"/>
  <c r="AF6" i="1" a="1"/>
  <c r="AF30" i="1" a="1"/>
  <c r="AI6" i="1" a="1"/>
  <c r="R6" i="1" a="1"/>
  <c r="AE27" i="1" a="1"/>
  <c r="W7" i="1" a="1"/>
  <c r="V23" i="1" a="1"/>
  <c r="F19" i="1" a="1"/>
  <c r="R9" i="1" a="1"/>
  <c r="U13" i="1" a="1"/>
  <c r="B17" i="1" a="1"/>
  <c r="AI30" i="1" a="1"/>
  <c r="K26" i="1" a="1"/>
  <c r="H3" i="1" a="1"/>
  <c r="W18" i="1" a="1"/>
  <c r="C5" i="1" a="1"/>
  <c r="D15" i="1" a="1"/>
  <c r="H19" i="1" a="1"/>
  <c r="C25" i="1" a="1"/>
  <c r="B27" i="1" a="1"/>
  <c r="R13" i="1" a="1"/>
  <c r="AI28" i="1" a="1"/>
  <c r="W26" i="1" a="1"/>
  <c r="I13" i="1" a="1"/>
  <c r="S27" i="1" a="1"/>
  <c r="R26" i="1" a="1"/>
  <c r="Q16" i="1" a="1"/>
  <c r="D5" i="1" a="1"/>
  <c r="F27" i="1" a="1"/>
  <c r="C27" i="1" a="1"/>
  <c r="E7" i="1" a="1"/>
  <c r="C7" i="1" a="1"/>
  <c r="E30" i="1" a="1"/>
  <c r="T9" i="1" a="1"/>
  <c r="AE18" i="1" a="1"/>
  <c r="AJ9" i="1" a="1"/>
  <c r="K5" i="1" a="1"/>
  <c r="T7" i="1" a="1"/>
  <c r="W15" i="1" a="1"/>
  <c r="AK17" i="1" a="1"/>
  <c r="U15" i="1" a="1"/>
  <c r="I24" i="1" a="1"/>
  <c r="AH6" i="1" a="1"/>
  <c r="K17" i="1" a="1"/>
  <c r="D17" i="1" a="1"/>
  <c r="S16" i="1" a="1"/>
  <c r="W19" i="1" a="1"/>
  <c r="C15" i="1" a="1"/>
  <c r="AG12" i="1" a="1"/>
  <c r="I9" i="1" a="1"/>
  <c r="AC16" i="1" a="1"/>
  <c r="T5" i="1" a="1"/>
  <c r="F5" i="1" a="1"/>
  <c r="U23" i="1" a="1"/>
  <c r="B5" i="1" a="1"/>
  <c r="AE6" i="1" a="1"/>
  <c r="AD18" i="1" a="1"/>
  <c r="AI17" i="1" a="1"/>
  <c r="U25" i="1" a="1"/>
  <c r="C6" i="1" a="1"/>
  <c r="AI7" i="1" a="1"/>
  <c r="S18" i="1" a="1"/>
  <c r="X14" i="1" a="1"/>
  <c r="Z17" i="1" a="1"/>
  <c r="AG23" i="1" a="1"/>
  <c r="AC9" i="1" a="1"/>
  <c r="H14" i="1" a="1"/>
  <c r="J16" i="1" a="1"/>
  <c r="D23" i="1" a="1"/>
  <c r="C21" i="1" a="1"/>
  <c r="S14" i="1" a="1"/>
  <c r="G32" i="1" a="1"/>
  <c r="Z18" i="1" a="1"/>
  <c r="J18" i="1" a="1"/>
  <c r="K11" i="1" a="1"/>
  <c r="H5" i="1" a="1"/>
  <c r="AH2" i="1" a="1"/>
  <c r="W17" i="1" a="1"/>
  <c r="I30" i="1" a="1"/>
  <c r="C17" i="1" a="1"/>
  <c r="J27" i="1" a="1"/>
  <c r="B20" i="1" a="1"/>
  <c r="H31" i="1" a="1"/>
  <c r="W31" i="1" a="1"/>
  <c r="AE17" i="1" a="1"/>
  <c r="J9" i="1" a="1"/>
  <c r="Z23" i="1" a="1"/>
  <c r="AM19" i="1" a="1"/>
  <c r="AI26" i="1" a="1"/>
  <c r="AC5" i="1" a="1"/>
  <c r="AD30" i="1" a="1"/>
  <c r="V17" i="1" a="1"/>
  <c r="AF25" i="1" a="1"/>
  <c r="J23" i="1" a="1"/>
  <c r="R18" i="1" a="1"/>
  <c r="W11" i="1" a="1"/>
  <c r="Q17" i="1" a="1"/>
  <c r="G21" i="1" a="1"/>
  <c r="AH7" i="1" a="1"/>
  <c r="C16" i="1" a="1"/>
  <c r="R21" i="1" a="1"/>
  <c r="U9" i="1" a="1"/>
  <c r="D6" i="1" a="1"/>
  <c r="Z26" i="1" a="1"/>
  <c r="T15" i="1" a="1"/>
  <c r="AG13" i="1" a="1"/>
  <c r="H15" i="1" a="1"/>
  <c r="U30" i="1" a="1"/>
  <c r="F14" i="1" a="1"/>
  <c r="AF16" i="1" a="1"/>
  <c r="T16" i="1" a="1"/>
  <c r="AD13" i="1" a="1"/>
  <c r="AI16" i="1" a="1"/>
  <c r="W5" i="1" a="1"/>
  <c r="H24" i="1" a="1"/>
  <c r="W6" i="1" a="1"/>
  <c r="S17" i="1" a="1"/>
  <c r="D18" i="1" a="1"/>
  <c r="V27" i="1" a="1"/>
  <c r="H30" i="1" a="1"/>
  <c r="AH23" i="1" a="1"/>
  <c r="I23" i="1" a="1"/>
  <c r="T25" i="1" a="1"/>
  <c r="Z19" i="1" a="1"/>
  <c r="AD27" i="1" a="1"/>
  <c r="F7" i="1" a="1"/>
  <c r="AC24" i="1" a="1"/>
  <c r="K25" i="1" a="1"/>
  <c r="AH18" i="1" a="1"/>
  <c r="H13" i="1" a="1"/>
  <c r="AC21" i="1" a="1"/>
  <c r="V18" i="1" a="1"/>
  <c r="K21" i="1" a="1"/>
  <c r="H26" i="1" a="1"/>
  <c r="S19" i="1" a="1"/>
  <c r="V9" i="1" a="1"/>
  <c r="AF22" i="1" a="1"/>
  <c r="K19" i="1" a="1"/>
  <c r="C19" i="1" a="1"/>
  <c r="Z7" i="1" a="1"/>
  <c r="C11" i="1" a="1"/>
  <c r="AL27" i="1" a="1"/>
  <c r="H6" i="1" a="1"/>
  <c r="E9" i="1" a="1"/>
  <c r="T27" i="1" a="1"/>
  <c r="G27" i="1" a="1"/>
  <c r="AB27" i="1" a="1"/>
  <c r="AC15" i="1" a="1"/>
  <c r="AC28" i="1" a="1"/>
  <c r="T17" i="1" a="1"/>
  <c r="V30" i="1" a="1"/>
  <c r="T19" i="1" a="1"/>
  <c r="AD26" i="1" a="1"/>
  <c r="R11" i="1" a="1"/>
  <c r="AG31" i="1" a="1"/>
  <c r="U17" i="1" a="1"/>
  <c r="B7" i="1" a="1"/>
  <c r="J17" i="1" a="1"/>
  <c r="G14" i="1" a="1"/>
  <c r="E13" i="1" a="1"/>
  <c r="E24" i="1" a="1"/>
  <c r="W9" i="1" a="1"/>
  <c r="J21" i="1" a="1"/>
  <c r="AE30" i="1" a="1"/>
  <c r="E25" i="1" a="1"/>
  <c r="AH5" i="1" a="1"/>
  <c r="B6" i="1" a="1"/>
  <c r="K6" i="1" a="1"/>
  <c r="R27" i="1" a="1"/>
  <c r="AH13" i="1" a="1"/>
  <c r="AH26" i="1" a="1"/>
  <c r="D24" i="1" a="1"/>
  <c r="K27" i="1" a="1"/>
  <c r="B26" i="1" a="1"/>
  <c r="V22" i="1" a="1"/>
  <c r="H7" i="1" a="1"/>
  <c r="S21" i="1" a="1"/>
  <c r="R23" i="1" a="1"/>
  <c r="Q11" i="1" a="1"/>
  <c r="Q25" i="1" a="1"/>
  <c r="Q30" i="1" a="1"/>
  <c r="AF19" i="1" a="1"/>
  <c r="S6" i="1" a="1"/>
  <c r="AF26" i="1" a="1"/>
  <c r="D16" i="1" a="1"/>
  <c r="AF17" i="1" a="1"/>
  <c r="AF7" i="1" a="1"/>
  <c r="L17" i="1" a="1"/>
  <c r="AI19" i="1" a="1"/>
  <c r="W27" i="1" a="1"/>
  <c r="AG5" i="1" a="1"/>
  <c r="I31" i="1" a="1"/>
  <c r="Z13" i="1" a="1"/>
  <c r="AD17" i="1" a="1"/>
  <c r="K16" i="1" a="1"/>
  <c r="AB23" i="1" a="1"/>
  <c r="K20" i="1" a="1"/>
  <c r="AE32" i="1" a="1"/>
  <c r="AF13" i="1" a="1"/>
  <c r="AD9" i="1" a="1"/>
  <c r="AD7" i="1" a="1"/>
  <c r="T26" i="1" a="1"/>
  <c r="Z6" i="1" a="1"/>
  <c r="F23" i="1" a="1"/>
  <c r="D25" i="1" a="1"/>
  <c r="D30" i="1" a="1"/>
  <c r="B18" i="1" a="1"/>
  <c r="AI27" i="1" a="1"/>
  <c r="Z16" i="1" a="1"/>
  <c r="AE24" i="1" a="1"/>
  <c r="W21" i="1" a="1"/>
  <c r="AE19" i="1" a="1"/>
  <c r="G18" i="1" a="1"/>
  <c r="U24" i="1" a="1"/>
  <c r="B13" i="1" a="1"/>
  <c r="J19" i="1" a="1"/>
  <c r="U7" i="1" a="1"/>
  <c r="H18" i="1" a="1"/>
  <c r="AG11" i="1" a="1"/>
  <c r="F9" i="1" a="1"/>
  <c r="S19" i="33" l="1"/>
  <c r="F8" i="33" s="1"/>
  <c r="Q19" i="24"/>
  <c r="D8" i="24" s="1"/>
  <c r="S19" i="20"/>
  <c r="F8" i="20" s="1"/>
  <c r="Q19" i="39"/>
  <c r="D8" i="39" s="1"/>
  <c r="D9" i="39" s="1"/>
  <c r="D12" i="39" s="1"/>
  <c r="S19" i="22"/>
  <c r="F8" i="22" s="1"/>
  <c r="F11" i="22" s="1"/>
  <c r="F12" i="22" s="1"/>
  <c r="R19" i="9"/>
  <c r="E8" i="9" s="1"/>
  <c r="E9" i="9" s="1"/>
  <c r="E12" i="9" s="1"/>
  <c r="O19" i="12"/>
  <c r="B8" i="12" s="1"/>
  <c r="Q19" i="15"/>
  <c r="D8" i="15" s="1"/>
  <c r="D9" i="15" s="1"/>
  <c r="D12" i="15" s="1"/>
  <c r="S19" i="23"/>
  <c r="F8" i="23" s="1"/>
  <c r="Q19" i="27"/>
  <c r="D8" i="27" s="1"/>
  <c r="D9" i="27" s="1"/>
  <c r="D12" i="27" s="1"/>
  <c r="O19" i="34"/>
  <c r="B8" i="34" s="1"/>
  <c r="P19" i="36"/>
  <c r="C8" i="36" s="1"/>
  <c r="C10" i="36" s="1"/>
  <c r="C12" i="36" s="1"/>
  <c r="P19" i="38"/>
  <c r="C8" i="38" s="1"/>
  <c r="R19" i="39"/>
  <c r="E8" i="39" s="1"/>
  <c r="E9" i="39" s="1"/>
  <c r="R19" i="10"/>
  <c r="E8" i="10" s="1"/>
  <c r="E9" i="10" s="1"/>
  <c r="E12" i="10" s="1"/>
  <c r="S19" i="10"/>
  <c r="F8" i="10" s="1"/>
  <c r="O19" i="16"/>
  <c r="B8" i="16" s="1"/>
  <c r="P19" i="28"/>
  <c r="C8" i="28" s="1"/>
  <c r="C10" i="28" s="1"/>
  <c r="C12" i="28" s="1"/>
  <c r="O19" i="36"/>
  <c r="B8" i="36" s="1"/>
  <c r="B10" i="36" s="1"/>
  <c r="B12" i="36" s="1"/>
  <c r="Q19" i="38"/>
  <c r="D8" i="38" s="1"/>
  <c r="D9" i="38" s="1"/>
  <c r="D12" i="38" s="1"/>
  <c r="S19" i="39"/>
  <c r="F8" i="39" s="1"/>
  <c r="F11" i="39" s="1"/>
  <c r="F12" i="39" s="1"/>
  <c r="Q19" i="10"/>
  <c r="D8" i="10" s="1"/>
  <c r="D9" i="10" s="1"/>
  <c r="S19" i="12"/>
  <c r="F8" i="12" s="1"/>
  <c r="O19" i="20"/>
  <c r="B8" i="20" s="1"/>
  <c r="O19" i="22"/>
  <c r="B8" i="22" s="1"/>
  <c r="B10" i="22" s="1"/>
  <c r="B12" i="22" s="1"/>
  <c r="Q19" i="23"/>
  <c r="D8" i="23" s="1"/>
  <c r="P19" i="26"/>
  <c r="C8" i="26" s="1"/>
  <c r="C10" i="26" s="1"/>
  <c r="C12" i="26" s="1"/>
  <c r="O19" i="28"/>
  <c r="B8" i="28" s="1"/>
  <c r="B10" i="28" s="1"/>
  <c r="Q19" i="30"/>
  <c r="D8" i="30" s="1"/>
  <c r="S19" i="31"/>
  <c r="F8" i="31" s="1"/>
  <c r="R19" i="36"/>
  <c r="E8" i="36" s="1"/>
  <c r="E9" i="36" s="1"/>
  <c r="E12" i="36" s="1"/>
  <c r="P19" i="37"/>
  <c r="C8" i="37" s="1"/>
  <c r="R19" i="38"/>
  <c r="E8" i="38" s="1"/>
  <c r="E9" i="38" s="1"/>
  <c r="E12" i="38" s="1"/>
  <c r="O19" i="13"/>
  <c r="B8" i="13" s="1"/>
  <c r="S19" i="14"/>
  <c r="F8" i="14" s="1"/>
  <c r="S19" i="19"/>
  <c r="F8" i="19" s="1"/>
  <c r="F11" i="19" s="1"/>
  <c r="F12" i="19" s="1"/>
  <c r="P19" i="22"/>
  <c r="C8" i="22" s="1"/>
  <c r="O19" i="26"/>
  <c r="B8" i="26" s="1"/>
  <c r="B10" i="26" s="1"/>
  <c r="O19" i="11"/>
  <c r="B8" i="11" s="1"/>
  <c r="B10" i="11" s="1"/>
  <c r="B12" i="11" s="1"/>
  <c r="S19" i="17"/>
  <c r="F8" i="17" s="1"/>
  <c r="F11" i="17" s="1"/>
  <c r="F12" i="17" s="1"/>
  <c r="S19" i="18"/>
  <c r="F8" i="18" s="1"/>
  <c r="F11" i="18" s="1"/>
  <c r="F12" i="18" s="1"/>
  <c r="Q19" i="22"/>
  <c r="D8" i="22" s="1"/>
  <c r="D9" i="22" s="1"/>
  <c r="O19" i="23"/>
  <c r="B8" i="23" s="1"/>
  <c r="O19" i="25"/>
  <c r="B8" i="25" s="1"/>
  <c r="Q19" i="28"/>
  <c r="D8" i="28" s="1"/>
  <c r="Q19" i="37"/>
  <c r="D8" i="37" s="1"/>
  <c r="P19" i="9"/>
  <c r="C8" i="9" s="1"/>
  <c r="C10" i="9" s="1"/>
  <c r="C12" i="9" s="1"/>
  <c r="P19" i="16"/>
  <c r="C8" i="16" s="1"/>
  <c r="Q19" i="25"/>
  <c r="D8" i="25" s="1"/>
  <c r="O19" i="39"/>
  <c r="B8" i="39" s="1"/>
  <c r="B10" i="39" s="1"/>
  <c r="B12" i="39" s="1"/>
  <c r="Q19" i="11"/>
  <c r="D8" i="11" s="1"/>
  <c r="D9" i="11" s="1"/>
  <c r="D12" i="11" s="1"/>
  <c r="S19" i="11"/>
  <c r="F8" i="11" s="1"/>
  <c r="F11" i="11" s="1"/>
  <c r="O19" i="14"/>
  <c r="B8" i="14" s="1"/>
  <c r="Q19" i="19"/>
  <c r="D8" i="19" s="1"/>
  <c r="D9" i="19" s="1"/>
  <c r="D12" i="19" s="1"/>
  <c r="R19" i="21"/>
  <c r="E8" i="21" s="1"/>
  <c r="E9" i="21" s="1"/>
  <c r="E12" i="21" s="1"/>
  <c r="S19" i="28"/>
  <c r="F8" i="28" s="1"/>
  <c r="F11" i="28" s="1"/>
  <c r="F12" i="28" s="1"/>
  <c r="P19" i="39"/>
  <c r="C8" i="39" s="1"/>
  <c r="S19" i="29"/>
  <c r="F8" i="29" s="1"/>
  <c r="Q19" i="29"/>
  <c r="D8" i="29" s="1"/>
  <c r="D9" i="29" s="1"/>
  <c r="D12" i="29" s="1"/>
  <c r="R19" i="35"/>
  <c r="E8" i="35" s="1"/>
  <c r="AH2" i="1"/>
  <c r="T10" i="1"/>
  <c r="K10" i="5" s="1"/>
  <c r="AH11" i="1"/>
  <c r="AE7" i="1"/>
  <c r="AC9" i="1"/>
  <c r="AF22" i="1"/>
  <c r="H5" i="1"/>
  <c r="E5" i="3" s="1"/>
  <c r="F7" i="1"/>
  <c r="C7" i="6" s="1"/>
  <c r="I13" i="1"/>
  <c r="E13" i="4" s="1"/>
  <c r="H14" i="1"/>
  <c r="E14" i="3" s="1"/>
  <c r="V14" i="1"/>
  <c r="H15" i="1"/>
  <c r="E15" i="3" s="1"/>
  <c r="W15" i="1"/>
  <c r="H16" i="1"/>
  <c r="E16" i="3" s="1"/>
  <c r="K17" i="1"/>
  <c r="D17" i="6" s="1"/>
  <c r="AH17" i="1"/>
  <c r="AI30" i="1"/>
  <c r="T6" i="1"/>
  <c r="K6" i="5" s="1"/>
  <c r="E9" i="1"/>
  <c r="C9" i="5" s="1"/>
  <c r="D9" i="5" s="1"/>
  <c r="T5" i="1"/>
  <c r="K5" i="5" s="1"/>
  <c r="AE6" i="1"/>
  <c r="R11" i="1"/>
  <c r="K11" i="3" s="1"/>
  <c r="AC5" i="1"/>
  <c r="P6" i="1"/>
  <c r="E6" i="6" s="1"/>
  <c r="AE9" i="1"/>
  <c r="AG11" i="1"/>
  <c r="Q13" i="1"/>
  <c r="K13" i="2" s="1"/>
  <c r="I23" i="1"/>
  <c r="E23" i="4" s="1"/>
  <c r="J6" i="1"/>
  <c r="E6" i="5" s="1"/>
  <c r="E7" i="1"/>
  <c r="C7" i="5" s="1"/>
  <c r="D7" i="5" s="1"/>
  <c r="C11" i="1"/>
  <c r="C11" i="3" s="1"/>
  <c r="D11" i="3" s="1"/>
  <c r="G14" i="1"/>
  <c r="E14" i="2" s="1"/>
  <c r="S16" i="1"/>
  <c r="K16" i="4" s="1"/>
  <c r="AJ6" i="1"/>
  <c r="F6" i="6" s="1"/>
  <c r="H6" i="6" s="1"/>
  <c r="B6" i="1"/>
  <c r="C6" i="2" s="1"/>
  <c r="D6" i="2" s="1"/>
  <c r="Q7" i="1"/>
  <c r="K7" i="2" s="1"/>
  <c r="AF7" i="1"/>
  <c r="AH12" i="1"/>
  <c r="Z13" i="1"/>
  <c r="X14" i="1"/>
  <c r="G14" i="4" s="1"/>
  <c r="H14" i="4" s="1"/>
  <c r="I15" i="1"/>
  <c r="E15" i="4" s="1"/>
  <c r="AI17" i="1"/>
  <c r="G6" i="1"/>
  <c r="E6" i="2" s="1"/>
  <c r="V6" i="1"/>
  <c r="B7" i="1"/>
  <c r="C7" i="2" s="1"/>
  <c r="D7" i="2" s="1"/>
  <c r="G7" i="1"/>
  <c r="E7" i="2" s="1"/>
  <c r="J13" i="1"/>
  <c r="E13" i="5" s="1"/>
  <c r="J16" i="1"/>
  <c r="E16" i="5" s="1"/>
  <c r="G21" i="1"/>
  <c r="E21" i="2" s="1"/>
  <c r="Z6" i="1"/>
  <c r="R9" i="1"/>
  <c r="K9" i="3" s="1"/>
  <c r="K6" i="1"/>
  <c r="D6" i="6" s="1"/>
  <c r="V7" i="1"/>
  <c r="F9" i="1"/>
  <c r="C9" i="6" s="1"/>
  <c r="Z5" i="1"/>
  <c r="AI5" i="1"/>
  <c r="C6" i="1"/>
  <c r="C6" i="3" s="1"/>
  <c r="D6" i="3" s="1"/>
  <c r="R7" i="1"/>
  <c r="K7" i="3" s="1"/>
  <c r="W7" i="1"/>
  <c r="AC7" i="1"/>
  <c r="AH7" i="1"/>
  <c r="T9" i="1"/>
  <c r="K9" i="5" s="1"/>
  <c r="T13" i="1"/>
  <c r="K13" i="5" s="1"/>
  <c r="U15" i="1"/>
  <c r="J15" i="6" s="1"/>
  <c r="B17" i="1"/>
  <c r="C17" i="2" s="1"/>
  <c r="D17" i="2" s="1"/>
  <c r="S17" i="1"/>
  <c r="K17" i="4" s="1"/>
  <c r="J19" i="1"/>
  <c r="E19" i="5" s="1"/>
  <c r="W21" i="1"/>
  <c r="Z7" i="1"/>
  <c r="W9" i="1"/>
  <c r="AH14" i="1"/>
  <c r="Z18" i="1"/>
  <c r="D5" i="1"/>
  <c r="C5" i="4" s="1"/>
  <c r="D5" i="4" s="1"/>
  <c r="AG5" i="1"/>
  <c r="AD9" i="1"/>
  <c r="AH5" i="1"/>
  <c r="B5" i="1"/>
  <c r="C5" i="2" s="1"/>
  <c r="D5" i="2" s="1"/>
  <c r="J5" i="1"/>
  <c r="E5" i="5" s="1"/>
  <c r="R5" i="1"/>
  <c r="K5" i="3" s="1"/>
  <c r="AE5" i="1"/>
  <c r="H6" i="1"/>
  <c r="E6" i="3" s="1"/>
  <c r="R6" i="1"/>
  <c r="K6" i="3" s="1"/>
  <c r="AH6" i="1"/>
  <c r="C7" i="1"/>
  <c r="C7" i="3" s="1"/>
  <c r="D7" i="3" s="1"/>
  <c r="H7" i="1"/>
  <c r="E7" i="3" s="1"/>
  <c r="I9" i="1"/>
  <c r="E9" i="4" s="1"/>
  <c r="U9" i="1"/>
  <c r="J9" i="6" s="1"/>
  <c r="AG9" i="1"/>
  <c r="AC14" i="1"/>
  <c r="AC15" i="1"/>
  <c r="AE16" i="1"/>
  <c r="U7" i="1"/>
  <c r="J7" i="6" s="1"/>
  <c r="AJ9" i="1"/>
  <c r="F9" i="6" s="1"/>
  <c r="H9" i="6" s="1"/>
  <c r="T15" i="1"/>
  <c r="K15" i="5" s="1"/>
  <c r="F6" i="1"/>
  <c r="C6" i="6" s="1"/>
  <c r="K7" i="1"/>
  <c r="D7" i="6" s="1"/>
  <c r="K11" i="1"/>
  <c r="D11" i="6" s="1"/>
  <c r="F5" i="1"/>
  <c r="C5" i="6" s="1"/>
  <c r="V5" i="1"/>
  <c r="D6" i="1"/>
  <c r="C6" i="4" s="1"/>
  <c r="D6" i="4" s="1"/>
  <c r="S6" i="1"/>
  <c r="K6" i="4" s="1"/>
  <c r="I7" i="1"/>
  <c r="E7" i="4" s="1"/>
  <c r="AD7" i="1"/>
  <c r="AI7" i="1"/>
  <c r="D9" i="1"/>
  <c r="C9" i="4" s="1"/>
  <c r="D9" i="4" s="1"/>
  <c r="V9" i="1"/>
  <c r="E13" i="1"/>
  <c r="C13" i="5" s="1"/>
  <c r="D13" i="5" s="1"/>
  <c r="U13" i="1"/>
  <c r="J13" i="6" s="1"/>
  <c r="AF13" i="1"/>
  <c r="C15" i="1"/>
  <c r="C15" i="3" s="1"/>
  <c r="D15" i="3" s="1"/>
  <c r="C16" i="1"/>
  <c r="C16" i="3" s="1"/>
  <c r="D16" i="3" s="1"/>
  <c r="D17" i="1"/>
  <c r="C17" i="4" s="1"/>
  <c r="D17" i="4" s="1"/>
  <c r="D3" i="1"/>
  <c r="C3" i="4" s="1"/>
  <c r="D3" i="4" s="1"/>
  <c r="H3" i="1"/>
  <c r="E3" i="3" s="1"/>
  <c r="T3" i="1"/>
  <c r="K3" i="5" s="1"/>
  <c r="AF3" i="1"/>
  <c r="C5" i="1"/>
  <c r="C5" i="3" s="1"/>
  <c r="D5" i="3" s="1"/>
  <c r="G5" i="1"/>
  <c r="E5" i="2" s="1"/>
  <c r="K5" i="1"/>
  <c r="D5" i="6" s="1"/>
  <c r="S5" i="1"/>
  <c r="K5" i="4" s="1"/>
  <c r="W5" i="1"/>
  <c r="AF5" i="1"/>
  <c r="AD6" i="1"/>
  <c r="AI6" i="1"/>
  <c r="D7" i="1"/>
  <c r="C7" i="4" s="1"/>
  <c r="D7" i="4" s="1"/>
  <c r="T7" i="1"/>
  <c r="K7" i="5" s="1"/>
  <c r="J9" i="1"/>
  <c r="E9" i="5" s="1"/>
  <c r="AO9" i="1"/>
  <c r="G9" i="6" s="1"/>
  <c r="B11" i="1"/>
  <c r="C11" i="2" s="1"/>
  <c r="D11" i="2" s="1"/>
  <c r="Q11" i="1"/>
  <c r="K11" i="2" s="1"/>
  <c r="W11" i="1"/>
  <c r="AG13" i="1"/>
  <c r="F14" i="1"/>
  <c r="C14" i="6" s="1"/>
  <c r="S14" i="1"/>
  <c r="K14" i="4" s="1"/>
  <c r="AG14" i="1"/>
  <c r="D15" i="1"/>
  <c r="C15" i="4" s="1"/>
  <c r="D15" i="4" s="1"/>
  <c r="H17" i="1"/>
  <c r="E17" i="3" s="1"/>
  <c r="W18" i="1"/>
  <c r="C25" i="1"/>
  <c r="C25" i="3" s="1"/>
  <c r="D25" i="3" s="1"/>
  <c r="W6" i="1"/>
  <c r="AF6" i="1"/>
  <c r="D16" i="1"/>
  <c r="C16" i="4" s="1"/>
  <c r="D16" i="4" s="1"/>
  <c r="I16" i="1"/>
  <c r="E16" i="4" s="1"/>
  <c r="T16" i="1"/>
  <c r="K16" i="5" s="1"/>
  <c r="AF16" i="1"/>
  <c r="B18" i="1"/>
  <c r="C18" i="2" s="1"/>
  <c r="D18" i="2" s="1"/>
  <c r="V26" i="1"/>
  <c r="AE19" i="1"/>
  <c r="K21" i="1"/>
  <c r="D21" i="6" s="1"/>
  <c r="Z21" i="1"/>
  <c r="D22" i="1"/>
  <c r="C22" i="4" s="1"/>
  <c r="D22" i="4" s="1"/>
  <c r="T22" i="1"/>
  <c r="K22" i="5" s="1"/>
  <c r="S31" i="1"/>
  <c r="K31" i="4" s="1"/>
  <c r="B13" i="1"/>
  <c r="C13" i="2" s="1"/>
  <c r="D13" i="2" s="1"/>
  <c r="R13" i="1"/>
  <c r="K13" i="3" s="1"/>
  <c r="E16" i="1"/>
  <c r="C16" i="5" s="1"/>
  <c r="D16" i="5" s="1"/>
  <c r="K16" i="1"/>
  <c r="D16" i="6" s="1"/>
  <c r="V16" i="1"/>
  <c r="AH16" i="1"/>
  <c r="AK17" i="1"/>
  <c r="H17" i="2" s="1"/>
  <c r="AH19" i="1"/>
  <c r="W20" i="1"/>
  <c r="AC24" i="1"/>
  <c r="AF26" i="1"/>
  <c r="AG12" i="1"/>
  <c r="H13" i="1"/>
  <c r="E13" i="3" s="1"/>
  <c r="AC13" i="1"/>
  <c r="AH13" i="1"/>
  <c r="U17" i="1"/>
  <c r="J17" i="6" s="1"/>
  <c r="AC17" i="1"/>
  <c r="D18" i="1"/>
  <c r="C18" i="4" s="1"/>
  <c r="D18" i="4" s="1"/>
  <c r="C19" i="1"/>
  <c r="C19" i="3" s="1"/>
  <c r="D19" i="3" s="1"/>
  <c r="S19" i="1"/>
  <c r="K19" i="4" s="1"/>
  <c r="AE21" i="1"/>
  <c r="V22" i="1"/>
  <c r="E24" i="1"/>
  <c r="C24" i="5" s="1"/>
  <c r="D24" i="5" s="1"/>
  <c r="Q25" i="1"/>
  <c r="K25" i="2" s="1"/>
  <c r="B26" i="1"/>
  <c r="C26" i="2" s="1"/>
  <c r="D26" i="2" s="1"/>
  <c r="B16" i="1"/>
  <c r="C16" i="2" s="1"/>
  <c r="D16" i="2" s="1"/>
  <c r="G16" i="1"/>
  <c r="E16" i="2" s="1"/>
  <c r="Q16" i="1"/>
  <c r="K16" i="2" s="1"/>
  <c r="W16" i="1"/>
  <c r="AC16" i="1"/>
  <c r="V17" i="1"/>
  <c r="AD17" i="1"/>
  <c r="F18" i="1"/>
  <c r="C18" i="6" s="1"/>
  <c r="R18" i="1"/>
  <c r="K18" i="3" s="1"/>
  <c r="AD18" i="1"/>
  <c r="K20" i="1"/>
  <c r="D20" i="6" s="1"/>
  <c r="AG21" i="1"/>
  <c r="H24" i="1"/>
  <c r="E24" i="3" s="1"/>
  <c r="U25" i="1"/>
  <c r="J25" i="6" s="1"/>
  <c r="D26" i="1"/>
  <c r="C26" i="4" s="1"/>
  <c r="D26" i="4" s="1"/>
  <c r="AD13" i="1"/>
  <c r="R16" i="1"/>
  <c r="K16" i="3" s="1"/>
  <c r="AD16" i="1"/>
  <c r="G17" i="1"/>
  <c r="E17" i="2" s="1"/>
  <c r="AF17" i="1"/>
  <c r="AF18" i="1"/>
  <c r="G19" i="1"/>
  <c r="E19" i="2" s="1"/>
  <c r="V19" i="1"/>
  <c r="B21" i="1"/>
  <c r="C21" i="2" s="1"/>
  <c r="D21" i="2" s="1"/>
  <c r="S21" i="1"/>
  <c r="K21" i="4" s="1"/>
  <c r="AI21" i="1"/>
  <c r="AB23" i="1"/>
  <c r="G23" i="3" s="1"/>
  <c r="B27" i="1"/>
  <c r="C27" i="2" s="1"/>
  <c r="D27" i="2" s="1"/>
  <c r="H18" i="1"/>
  <c r="E18" i="3" s="1"/>
  <c r="T18" i="1"/>
  <c r="K18" i="5" s="1"/>
  <c r="E21" i="1"/>
  <c r="C21" i="5" s="1"/>
  <c r="D21" i="5" s="1"/>
  <c r="H30" i="1"/>
  <c r="E30" i="3" s="1"/>
  <c r="F23" i="1"/>
  <c r="C23" i="6" s="1"/>
  <c r="R23" i="1"/>
  <c r="K23" i="3" s="1"/>
  <c r="AD23" i="1"/>
  <c r="D25" i="1"/>
  <c r="C25" i="4" s="1"/>
  <c r="D25" i="4" s="1"/>
  <c r="K25" i="1"/>
  <c r="D25" i="6" s="1"/>
  <c r="AF25" i="1"/>
  <c r="F26" i="1"/>
  <c r="C26" i="6" s="1"/>
  <c r="AI28" i="1"/>
  <c r="U29" i="1"/>
  <c r="J29" i="6" s="1"/>
  <c r="AG31" i="1"/>
  <c r="U16" i="1"/>
  <c r="J16" i="6" s="1"/>
  <c r="Z16" i="1"/>
  <c r="AI16" i="1"/>
  <c r="C17" i="1"/>
  <c r="C17" i="3" s="1"/>
  <c r="D17" i="3" s="1"/>
  <c r="L17" i="1"/>
  <c r="F17" i="2" s="1"/>
  <c r="Q17" i="1"/>
  <c r="K17" i="2" s="1"/>
  <c r="W17" i="1"/>
  <c r="AG17" i="1"/>
  <c r="C18" i="1"/>
  <c r="C18" i="3" s="1"/>
  <c r="D18" i="3" s="1"/>
  <c r="V18" i="1"/>
  <c r="AH18" i="1"/>
  <c r="W19" i="1"/>
  <c r="AI19" i="1"/>
  <c r="I21" i="1"/>
  <c r="E21" i="4" s="1"/>
  <c r="U21" i="1"/>
  <c r="J21" i="6" s="1"/>
  <c r="C24" i="1"/>
  <c r="C24" i="3" s="1"/>
  <c r="D24" i="3" s="1"/>
  <c r="J18" i="1"/>
  <c r="E18" i="5" s="1"/>
  <c r="P18" i="1"/>
  <c r="E18" i="6" s="1"/>
  <c r="K19" i="1"/>
  <c r="D19" i="6" s="1"/>
  <c r="AD19" i="1"/>
  <c r="C21" i="1"/>
  <c r="C21" i="3" s="1"/>
  <c r="D21" i="3" s="1"/>
  <c r="V21" i="1"/>
  <c r="AH21" i="1"/>
  <c r="H23" i="1"/>
  <c r="E23" i="3" s="1"/>
  <c r="T23" i="1"/>
  <c r="K23" i="5" s="1"/>
  <c r="Z23" i="1"/>
  <c r="AL23" i="1"/>
  <c r="K24" i="1"/>
  <c r="D24" i="6" s="1"/>
  <c r="AF24" i="1"/>
  <c r="E25" i="1"/>
  <c r="C25" i="5" s="1"/>
  <c r="D25" i="5" s="1"/>
  <c r="T25" i="1"/>
  <c r="K25" i="5" s="1"/>
  <c r="G26" i="1"/>
  <c r="E26" i="2" s="1"/>
  <c r="O26" i="1"/>
  <c r="F26" i="5" s="1"/>
  <c r="Z26" i="1"/>
  <c r="F27" i="1"/>
  <c r="C27" i="6" s="1"/>
  <c r="AI18" i="1"/>
  <c r="F19" i="1"/>
  <c r="C19" i="6" s="1"/>
  <c r="B20" i="1"/>
  <c r="C20" i="2" s="1"/>
  <c r="D20" i="2" s="1"/>
  <c r="J21" i="1"/>
  <c r="E21" i="5" s="1"/>
  <c r="Q21" i="1"/>
  <c r="K21" i="2" s="1"/>
  <c r="AC21" i="1"/>
  <c r="B23" i="1"/>
  <c r="C23" i="2" s="1"/>
  <c r="D23" i="2" s="1"/>
  <c r="U23" i="1"/>
  <c r="J23" i="6" s="1"/>
  <c r="AG23" i="1"/>
  <c r="S24" i="1"/>
  <c r="K24" i="4" s="1"/>
  <c r="G25" i="1"/>
  <c r="E25" i="2" s="1"/>
  <c r="AI25" i="1"/>
  <c r="H26" i="1"/>
  <c r="E26" i="3" s="1"/>
  <c r="G27" i="1"/>
  <c r="E27" i="2" s="1"/>
  <c r="AF27" i="1"/>
  <c r="J17" i="1"/>
  <c r="E17" i="5" s="1"/>
  <c r="T17" i="1"/>
  <c r="K17" i="5" s="1"/>
  <c r="AJ18" i="1"/>
  <c r="F18" i="6" s="1"/>
  <c r="H18" i="6" s="1"/>
  <c r="B19" i="1"/>
  <c r="C19" i="2" s="1"/>
  <c r="D19" i="2" s="1"/>
  <c r="N19" i="1"/>
  <c r="F19" i="4" s="1"/>
  <c r="Z19" i="1"/>
  <c r="AH20" i="1"/>
  <c r="F21" i="1"/>
  <c r="C21" i="6" s="1"/>
  <c r="R21" i="1"/>
  <c r="K21" i="3" s="1"/>
  <c r="AD21" i="1"/>
  <c r="D23" i="1"/>
  <c r="C23" i="4" s="1"/>
  <c r="D23" i="4" s="1"/>
  <c r="J23" i="1"/>
  <c r="E23" i="5" s="1"/>
  <c r="V23" i="1"/>
  <c r="AH23" i="1"/>
  <c r="AI24" i="1"/>
  <c r="C26" i="1"/>
  <c r="C26" i="3" s="1"/>
  <c r="D26" i="3" s="1"/>
  <c r="J26" i="1"/>
  <c r="E26" i="5" s="1"/>
  <c r="V27" i="1"/>
  <c r="AC28" i="1"/>
  <c r="F17" i="1"/>
  <c r="C17" i="6" s="1"/>
  <c r="Z17" i="1"/>
  <c r="AE17" i="1"/>
  <c r="G18" i="1"/>
  <c r="E18" i="2" s="1"/>
  <c r="S18" i="1"/>
  <c r="K18" i="4" s="1"/>
  <c r="AE18" i="1"/>
  <c r="H19" i="1"/>
  <c r="E19" i="3" s="1"/>
  <c r="T19" i="1"/>
  <c r="K19" i="5" s="1"/>
  <c r="AF19" i="1"/>
  <c r="AM19" i="1"/>
  <c r="I19" i="4" s="1"/>
  <c r="U24" i="1"/>
  <c r="J24" i="6" s="1"/>
  <c r="K26" i="1"/>
  <c r="D26" i="6" s="1"/>
  <c r="T26" i="1"/>
  <c r="K26" i="5" s="1"/>
  <c r="AE26" i="1"/>
  <c r="K27" i="1"/>
  <c r="D27" i="6" s="1"/>
  <c r="AL27" i="1"/>
  <c r="C30" i="1"/>
  <c r="C30" i="3" s="1"/>
  <c r="D30" i="3" s="1"/>
  <c r="I30" i="1"/>
  <c r="E30" i="4" s="1"/>
  <c r="Q30" i="1"/>
  <c r="K30" i="2" s="1"/>
  <c r="Z30" i="1"/>
  <c r="R27" i="1"/>
  <c r="K27" i="3" s="1"/>
  <c r="W27" i="1"/>
  <c r="AB27" i="1"/>
  <c r="G27" i="3" s="1"/>
  <c r="AH27" i="1"/>
  <c r="D31" i="1"/>
  <c r="C31" i="4" s="1"/>
  <c r="D31" i="4" s="1"/>
  <c r="AI31" i="1"/>
  <c r="D30" i="1"/>
  <c r="C30" i="4" s="1"/>
  <c r="D30" i="4" s="1"/>
  <c r="R30" i="1"/>
  <c r="K30" i="3" s="1"/>
  <c r="W31" i="1"/>
  <c r="R26" i="1"/>
  <c r="K26" i="3" s="1"/>
  <c r="W26" i="1"/>
  <c r="AH26" i="1"/>
  <c r="C27" i="1"/>
  <c r="C27" i="3" s="1"/>
  <c r="D27" i="3" s="1"/>
  <c r="H27" i="1"/>
  <c r="E27" i="3" s="1"/>
  <c r="S27" i="1"/>
  <c r="K27" i="4" s="1"/>
  <c r="AD27" i="1"/>
  <c r="AI27" i="1"/>
  <c r="U30" i="1"/>
  <c r="J30" i="6" s="1"/>
  <c r="AD30" i="1"/>
  <c r="E31" i="1"/>
  <c r="C31" i="5" s="1"/>
  <c r="D31" i="5" s="1"/>
  <c r="D24" i="1"/>
  <c r="C24" i="4" s="1"/>
  <c r="D24" i="4" s="1"/>
  <c r="I24" i="1"/>
  <c r="E24" i="4" s="1"/>
  <c r="T24" i="1"/>
  <c r="K24" i="5" s="1"/>
  <c r="AE24" i="1"/>
  <c r="E30" i="1"/>
  <c r="C30" i="5" s="1"/>
  <c r="D30" i="5" s="1"/>
  <c r="AE30" i="1"/>
  <c r="H31" i="1"/>
  <c r="E31" i="3" s="1"/>
  <c r="Q31" i="1"/>
  <c r="K31" i="2" s="1"/>
  <c r="S26" i="1"/>
  <c r="K26" i="4" s="1"/>
  <c r="AD26" i="1"/>
  <c r="AI26" i="1"/>
  <c r="AN26" i="1"/>
  <c r="I26" i="5" s="1"/>
  <c r="D27" i="1"/>
  <c r="C27" i="4" s="1"/>
  <c r="D27" i="4" s="1"/>
  <c r="J27" i="1"/>
  <c r="E27" i="5" s="1"/>
  <c r="T27" i="1"/>
  <c r="K27" i="5" s="1"/>
  <c r="Z27" i="1"/>
  <c r="AE27" i="1"/>
  <c r="V30" i="1"/>
  <c r="E32" i="1"/>
  <c r="C32" i="5" s="1"/>
  <c r="D32" i="5" s="1"/>
  <c r="AE32" i="1"/>
  <c r="W30" i="1"/>
  <c r="AF30" i="1"/>
  <c r="I31" i="1"/>
  <c r="E31" i="4" s="1"/>
  <c r="G32" i="1"/>
  <c r="E32" i="2" s="1"/>
  <c r="AC31" i="1"/>
  <c r="S30" i="1"/>
  <c r="K30" i="4" s="1"/>
  <c r="A10" i="6"/>
  <c r="A10" i="4"/>
  <c r="A10" i="5"/>
  <c r="A10" i="2"/>
  <c r="A10" i="3"/>
  <c r="A3" i="6"/>
  <c r="A3" i="4"/>
  <c r="A3" i="5"/>
  <c r="A3" i="3"/>
  <c r="A3" i="2"/>
  <c r="A8" i="5"/>
  <c r="A8" i="3"/>
  <c r="A8" i="4"/>
  <c r="A8" i="6"/>
  <c r="A8" i="2"/>
  <c r="A5" i="6"/>
  <c r="A5" i="4"/>
  <c r="A5" i="5"/>
  <c r="A5" i="3"/>
  <c r="A5" i="2"/>
  <c r="A9" i="6"/>
  <c r="A9" i="3"/>
  <c r="A9" i="5"/>
  <c r="A9" i="4"/>
  <c r="A9" i="2"/>
  <c r="A14" i="6"/>
  <c r="A14" i="5"/>
  <c r="A14" i="4"/>
  <c r="A14" i="2"/>
  <c r="A14" i="3"/>
  <c r="A11" i="4"/>
  <c r="A11" i="5"/>
  <c r="A11" i="6"/>
  <c r="A11" i="3"/>
  <c r="A11" i="2"/>
  <c r="A2" i="5"/>
  <c r="A2" i="4"/>
  <c r="A2" i="6"/>
  <c r="A2" i="3"/>
  <c r="A2" i="2"/>
  <c r="A4" i="6"/>
  <c r="A4" i="5"/>
  <c r="A4" i="4"/>
  <c r="A4" i="3"/>
  <c r="A4" i="2"/>
  <c r="A7" i="5"/>
  <c r="A7" i="6"/>
  <c r="A7" i="4"/>
  <c r="A7" i="3"/>
  <c r="A7" i="2"/>
  <c r="A13" i="6"/>
  <c r="A13" i="5"/>
  <c r="A13" i="4"/>
  <c r="A13" i="3"/>
  <c r="A13" i="2"/>
  <c r="A22" i="6"/>
  <c r="A22" i="5"/>
  <c r="A22" i="3"/>
  <c r="A22" i="2"/>
  <c r="A22" i="4"/>
  <c r="A12" i="6"/>
  <c r="A12" i="4"/>
  <c r="A12" i="5"/>
  <c r="A12" i="3"/>
  <c r="A12" i="2"/>
  <c r="A15" i="6"/>
  <c r="A15" i="4"/>
  <c r="A15" i="2"/>
  <c r="A15" i="5"/>
  <c r="A15" i="3"/>
  <c r="A20" i="6"/>
  <c r="A20" i="5"/>
  <c r="A20" i="4"/>
  <c r="A20" i="3"/>
  <c r="A20" i="2"/>
  <c r="A23" i="6"/>
  <c r="A23" i="5"/>
  <c r="A23" i="3"/>
  <c r="A23" i="4"/>
  <c r="A23" i="2"/>
  <c r="A29" i="6"/>
  <c r="A29" i="5"/>
  <c r="A29" i="3"/>
  <c r="A29" i="4"/>
  <c r="A29" i="2"/>
  <c r="A25" i="3"/>
  <c r="A25" i="6"/>
  <c r="A25" i="2"/>
  <c r="A25" i="4"/>
  <c r="A25" i="5"/>
  <c r="A6" i="5"/>
  <c r="A6" i="4"/>
  <c r="A6" i="6"/>
  <c r="A6" i="3"/>
  <c r="A6" i="2"/>
  <c r="A16" i="4"/>
  <c r="A16" i="5"/>
  <c r="A16" i="6"/>
  <c r="A16" i="3"/>
  <c r="A16" i="2"/>
  <c r="A21" i="6"/>
  <c r="A21" i="5"/>
  <c r="A21" i="3"/>
  <c r="A21" i="4"/>
  <c r="A21" i="2"/>
  <c r="A17" i="6"/>
  <c r="A17" i="5"/>
  <c r="A17" i="3"/>
  <c r="A17" i="4"/>
  <c r="A17" i="2"/>
  <c r="A24" i="6"/>
  <c r="A24" i="5"/>
  <c r="A24" i="3"/>
  <c r="A24" i="2"/>
  <c r="A28" i="6"/>
  <c r="A28" i="3"/>
  <c r="A28" i="5"/>
  <c r="A28" i="4"/>
  <c r="A28" i="2"/>
  <c r="A24" i="4"/>
  <c r="A32" i="3"/>
  <c r="A32" i="4"/>
  <c r="A32" i="2"/>
  <c r="A32" i="5"/>
  <c r="A32" i="6"/>
  <c r="A31" i="6"/>
  <c r="A31" i="5"/>
  <c r="A31" i="4"/>
  <c r="A31" i="3"/>
  <c r="A31" i="2"/>
  <c r="A30" i="6"/>
  <c r="A30" i="5"/>
  <c r="A30" i="3"/>
  <c r="A30" i="4"/>
  <c r="A30" i="2"/>
  <c r="A18" i="5"/>
  <c r="A18" i="6"/>
  <c r="A18" i="3"/>
  <c r="A18" i="2"/>
  <c r="A26" i="5"/>
  <c r="A26" i="6"/>
  <c r="A26" i="4"/>
  <c r="A26" i="3"/>
  <c r="A26" i="2"/>
  <c r="A19" i="6"/>
  <c r="A19" i="5"/>
  <c r="A19" i="4"/>
  <c r="A19" i="3"/>
  <c r="A19" i="2"/>
  <c r="A27" i="4"/>
  <c r="A27" i="6"/>
  <c r="A27" i="3"/>
  <c r="A27" i="2"/>
  <c r="A27" i="5"/>
  <c r="Q19" i="9"/>
  <c r="D8" i="9" s="1"/>
  <c r="D9" i="9" s="1"/>
  <c r="D12" i="9" s="1"/>
  <c r="S19" i="9"/>
  <c r="F8" i="9" s="1"/>
  <c r="F11" i="9" s="1"/>
  <c r="F12" i="9" s="1"/>
  <c r="O19" i="9"/>
  <c r="B8" i="9" s="1"/>
  <c r="B10" i="9" s="1"/>
  <c r="B12" i="9" s="1"/>
  <c r="O19" i="10"/>
  <c r="B8" i="10" s="1"/>
  <c r="P19" i="11"/>
  <c r="C8" i="11" s="1"/>
  <c r="C10" i="11" s="1"/>
  <c r="Q19" i="18"/>
  <c r="D8" i="18" s="1"/>
  <c r="D9" i="18" s="1"/>
  <c r="D12" i="18" s="1"/>
  <c r="Q19" i="12"/>
  <c r="D8" i="12" s="1"/>
  <c r="Q19" i="13"/>
  <c r="D8" i="13" s="1"/>
  <c r="Q19" i="14"/>
  <c r="D8" i="14" s="1"/>
  <c r="Q19" i="16"/>
  <c r="D8" i="16" s="1"/>
  <c r="P19" i="15"/>
  <c r="C8" i="15" s="1"/>
  <c r="C10" i="15" s="1"/>
  <c r="C12" i="15" s="1"/>
  <c r="R19" i="11"/>
  <c r="E8" i="11" s="1"/>
  <c r="E9" i="11" s="1"/>
  <c r="E12" i="11" s="1"/>
  <c r="P19" i="13"/>
  <c r="C8" i="13" s="1"/>
  <c r="C10" i="13" s="1"/>
  <c r="O19" i="15"/>
  <c r="B8" i="15" s="1"/>
  <c r="B10" i="15" s="1"/>
  <c r="B12" i="15" s="1"/>
  <c r="R19" i="16"/>
  <c r="E8" i="16" s="1"/>
  <c r="P19" i="18"/>
  <c r="C8" i="18" s="1"/>
  <c r="C10" i="18" s="1"/>
  <c r="C12" i="18" s="1"/>
  <c r="R19" i="18"/>
  <c r="E8" i="18" s="1"/>
  <c r="E9" i="18" s="1"/>
  <c r="R19" i="19"/>
  <c r="E8" i="19" s="1"/>
  <c r="E9" i="19" s="1"/>
  <c r="S19" i="21"/>
  <c r="F8" i="21" s="1"/>
  <c r="F11" i="21" s="1"/>
  <c r="F12" i="21" s="1"/>
  <c r="R19" i="13"/>
  <c r="E8" i="13" s="1"/>
  <c r="P19" i="17"/>
  <c r="C8" i="17" s="1"/>
  <c r="C10" i="17" s="1"/>
  <c r="C12" i="17" s="1"/>
  <c r="P19" i="20"/>
  <c r="C8" i="20" s="1"/>
  <c r="C10" i="20" s="1"/>
  <c r="R19" i="20"/>
  <c r="E8" i="20" s="1"/>
  <c r="E9" i="20" s="1"/>
  <c r="R19" i="24"/>
  <c r="E8" i="24" s="1"/>
  <c r="O19" i="27"/>
  <c r="B8" i="27" s="1"/>
  <c r="B10" i="27" s="1"/>
  <c r="R19" i="15"/>
  <c r="E8" i="15" s="1"/>
  <c r="E9" i="15" s="1"/>
  <c r="E12" i="15" s="1"/>
  <c r="O19" i="17"/>
  <c r="B8" i="17" s="1"/>
  <c r="B10" i="17" s="1"/>
  <c r="B12" i="17" s="1"/>
  <c r="Q19" i="20"/>
  <c r="D8" i="20" s="1"/>
  <c r="P19" i="21"/>
  <c r="C8" i="21" s="1"/>
  <c r="C10" i="21" s="1"/>
  <c r="C12" i="21" s="1"/>
  <c r="R19" i="29"/>
  <c r="E8" i="29" s="1"/>
  <c r="E9" i="29" s="1"/>
  <c r="E12" i="29" s="1"/>
  <c r="P19" i="12"/>
  <c r="C8" i="12" s="1"/>
  <c r="C10" i="12" s="1"/>
  <c r="S19" i="15"/>
  <c r="F8" i="15" s="1"/>
  <c r="F11" i="15" s="1"/>
  <c r="F12" i="15" s="1"/>
  <c r="P19" i="19"/>
  <c r="C8" i="19" s="1"/>
  <c r="O19" i="21"/>
  <c r="B8" i="21" s="1"/>
  <c r="B10" i="21" s="1"/>
  <c r="S19" i="24"/>
  <c r="F8" i="24" s="1"/>
  <c r="R19" i="25"/>
  <c r="E8" i="25" s="1"/>
  <c r="S19" i="27"/>
  <c r="F8" i="27" s="1"/>
  <c r="F11" i="27" s="1"/>
  <c r="F12" i="27" s="1"/>
  <c r="P19" i="10"/>
  <c r="C8" i="10" s="1"/>
  <c r="C10" i="10" s="1"/>
  <c r="O19" i="19"/>
  <c r="B8" i="19" s="1"/>
  <c r="S19" i="26"/>
  <c r="F8" i="26" s="1"/>
  <c r="R19" i="12"/>
  <c r="E8" i="12" s="1"/>
  <c r="P19" i="14"/>
  <c r="C8" i="14" s="1"/>
  <c r="R19" i="14"/>
  <c r="E8" i="14" s="1"/>
  <c r="R19" i="17"/>
  <c r="E8" i="17" s="1"/>
  <c r="E9" i="17" s="1"/>
  <c r="E12" i="17" s="1"/>
  <c r="R19" i="22"/>
  <c r="E8" i="22" s="1"/>
  <c r="P19" i="32"/>
  <c r="C8" i="32" s="1"/>
  <c r="O19" i="37"/>
  <c r="B8" i="37" s="1"/>
  <c r="R19" i="28"/>
  <c r="E8" i="28" s="1"/>
  <c r="O19" i="29"/>
  <c r="B8" i="29" s="1"/>
  <c r="B10" i="29" s="1"/>
  <c r="B12" i="29" s="1"/>
  <c r="P19" i="29"/>
  <c r="C8" i="29" s="1"/>
  <c r="C10" i="29" s="1"/>
  <c r="C12" i="29" s="1"/>
  <c r="O19" i="30"/>
  <c r="B8" i="30" s="1"/>
  <c r="O19" i="32"/>
  <c r="B8" i="32" s="1"/>
  <c r="B10" i="32" s="1"/>
  <c r="O19" i="35"/>
  <c r="B8" i="35" s="1"/>
  <c r="B10" i="35" s="1"/>
  <c r="B12" i="35" s="1"/>
  <c r="Q19" i="36"/>
  <c r="D8" i="36" s="1"/>
  <c r="D9" i="36" s="1"/>
  <c r="D12" i="36" s="1"/>
  <c r="R19" i="26"/>
  <c r="E8" i="26" s="1"/>
  <c r="R19" i="32"/>
  <c r="E8" i="32" s="1"/>
  <c r="P19" i="35"/>
  <c r="C8" i="35" s="1"/>
  <c r="S19" i="38"/>
  <c r="F8" i="38" s="1"/>
  <c r="F11" i="38" s="1"/>
  <c r="F12" i="38" s="1"/>
  <c r="O19" i="31"/>
  <c r="B8" i="31" s="1"/>
  <c r="B10" i="31" s="1"/>
  <c r="Q19" i="32"/>
  <c r="D8" i="32" s="1"/>
  <c r="D9" i="32" s="1"/>
  <c r="O19" i="33"/>
  <c r="B8" i="33" s="1"/>
  <c r="P19" i="33"/>
  <c r="C8" i="33" s="1"/>
  <c r="C10" i="33" s="1"/>
  <c r="Q19" i="35"/>
  <c r="D8" i="35" s="1"/>
  <c r="S19" i="36"/>
  <c r="F8" i="36" s="1"/>
  <c r="F11" i="36" s="1"/>
  <c r="F12" i="36" s="1"/>
  <c r="P19" i="23"/>
  <c r="C8" i="23" s="1"/>
  <c r="R19" i="30"/>
  <c r="E8" i="30" s="1"/>
  <c r="E9" i="30" s="1"/>
  <c r="E12" i="30" s="1"/>
  <c r="P19" i="31"/>
  <c r="C8" i="31" s="1"/>
  <c r="R19" i="31"/>
  <c r="E8" i="31" s="1"/>
  <c r="Q19" i="34"/>
  <c r="D8" i="34" s="1"/>
  <c r="S19" i="37"/>
  <c r="F8" i="37" s="1"/>
  <c r="F11" i="37" s="1"/>
  <c r="R19" i="23"/>
  <c r="E8" i="23" s="1"/>
  <c r="E9" i="23" s="1"/>
  <c r="P19" i="25"/>
  <c r="C8" i="25" s="1"/>
  <c r="C10" i="25" s="1"/>
  <c r="P19" i="27"/>
  <c r="C8" i="27" s="1"/>
  <c r="C10" i="27" s="1"/>
  <c r="C12" i="27" s="1"/>
  <c r="R19" i="27"/>
  <c r="E8" i="27" s="1"/>
  <c r="S19" i="30"/>
  <c r="F8" i="30" s="1"/>
  <c r="Q19" i="31"/>
  <c r="D8" i="31" s="1"/>
  <c r="D9" i="31" s="1"/>
  <c r="S19" i="32"/>
  <c r="F8" i="32" s="1"/>
  <c r="F11" i="32" s="1"/>
  <c r="Q19" i="33"/>
  <c r="D8" i="33" s="1"/>
  <c r="R19" i="34"/>
  <c r="E8" i="34" s="1"/>
  <c r="S19" i="35"/>
  <c r="F8" i="35" s="1"/>
  <c r="F11" i="35" s="1"/>
  <c r="F12" i="35" s="1"/>
  <c r="P19" i="24"/>
  <c r="C8" i="24" s="1"/>
  <c r="C10" i="24" s="1"/>
  <c r="S19" i="34"/>
  <c r="F8" i="34" s="1"/>
  <c r="P26" i="1" a="1"/>
  <c r="AN30" i="1" a="1"/>
  <c r="N17" i="1" a="1"/>
  <c r="P13" i="1" a="1"/>
  <c r="AN30" i="1" l="1"/>
  <c r="I30" i="5" s="1"/>
  <c r="P26" i="1"/>
  <c r="E26" i="6" s="1"/>
  <c r="F11" i="33"/>
  <c r="J15" i="4"/>
  <c r="N17" i="1"/>
  <c r="F17" i="4" s="1"/>
  <c r="D9" i="24"/>
  <c r="P13" i="1"/>
  <c r="E13" i="6" s="1"/>
  <c r="F11" i="20"/>
  <c r="F12" i="20" s="1"/>
  <c r="C10" i="22"/>
  <c r="F11" i="31"/>
  <c r="D12" i="10"/>
  <c r="B10" i="12"/>
  <c r="D9" i="25"/>
  <c r="D9" i="30"/>
  <c r="E12" i="39"/>
  <c r="B10" i="14"/>
  <c r="C10" i="16"/>
  <c r="F11" i="14"/>
  <c r="B12" i="28"/>
  <c r="B10" i="16"/>
  <c r="C10" i="38"/>
  <c r="F12" i="11"/>
  <c r="D9" i="37"/>
  <c r="B10" i="13"/>
  <c r="F11" i="10"/>
  <c r="D9" i="28"/>
  <c r="D9" i="23"/>
  <c r="B10" i="34"/>
  <c r="B10" i="25"/>
  <c r="C10" i="39"/>
  <c r="B10" i="23"/>
  <c r="C10" i="37"/>
  <c r="B10" i="20"/>
  <c r="F11" i="23"/>
  <c r="D12" i="22"/>
  <c r="B12" i="26"/>
  <c r="F11" i="12"/>
  <c r="F11" i="29"/>
  <c r="J16" i="3"/>
  <c r="I19" i="6"/>
  <c r="J30" i="4"/>
  <c r="E9" i="35"/>
  <c r="J23" i="4"/>
  <c r="J17" i="3"/>
  <c r="J24" i="3"/>
  <c r="J16" i="2"/>
  <c r="J15" i="3"/>
  <c r="J19" i="2"/>
  <c r="J26" i="3"/>
  <c r="I21" i="6"/>
  <c r="J18" i="3"/>
  <c r="J21" i="2"/>
  <c r="J5" i="3"/>
  <c r="J30" i="3"/>
  <c r="J16" i="5"/>
  <c r="J13" i="5"/>
  <c r="I17" i="6"/>
  <c r="E9" i="28"/>
  <c r="F12" i="37"/>
  <c r="C12" i="33"/>
  <c r="C10" i="32"/>
  <c r="C12" i="10"/>
  <c r="C12" i="20"/>
  <c r="I27" i="3"/>
  <c r="H27" i="3"/>
  <c r="J27" i="2"/>
  <c r="E9" i="32"/>
  <c r="F12" i="32"/>
  <c r="D9" i="34"/>
  <c r="B10" i="33"/>
  <c r="E9" i="22"/>
  <c r="C12" i="13"/>
  <c r="C12" i="11"/>
  <c r="J31" i="4"/>
  <c r="D12" i="31"/>
  <c r="E9" i="31"/>
  <c r="D12" i="32"/>
  <c r="B12" i="32"/>
  <c r="E9" i="25"/>
  <c r="D9" i="20"/>
  <c r="E9" i="13"/>
  <c r="B10" i="10"/>
  <c r="I27" i="6"/>
  <c r="I26" i="6"/>
  <c r="J19" i="3"/>
  <c r="J18" i="2"/>
  <c r="C10" i="31"/>
  <c r="B12" i="31"/>
  <c r="B10" i="30"/>
  <c r="E9" i="14"/>
  <c r="F11" i="24"/>
  <c r="I23" i="3"/>
  <c r="H23" i="3"/>
  <c r="J26" i="2"/>
  <c r="J5" i="2"/>
  <c r="J17" i="2"/>
  <c r="E9" i="24"/>
  <c r="D9" i="33"/>
  <c r="F11" i="34"/>
  <c r="E9" i="27"/>
  <c r="C10" i="14"/>
  <c r="B12" i="21"/>
  <c r="E12" i="19"/>
  <c r="D9" i="16"/>
  <c r="J7" i="4"/>
  <c r="J7" i="3"/>
  <c r="J6" i="3"/>
  <c r="F11" i="30"/>
  <c r="C12" i="24"/>
  <c r="C10" i="23"/>
  <c r="C10" i="35"/>
  <c r="E9" i="12"/>
  <c r="C10" i="19"/>
  <c r="B12" i="27"/>
  <c r="E12" i="18"/>
  <c r="D9" i="14"/>
  <c r="J21" i="5"/>
  <c r="J9" i="4"/>
  <c r="J6" i="2"/>
  <c r="I7" i="6"/>
  <c r="F11" i="26"/>
  <c r="D9" i="13"/>
  <c r="J16" i="4"/>
  <c r="I5" i="6"/>
  <c r="J9" i="5"/>
  <c r="C12" i="25"/>
  <c r="E9" i="34"/>
  <c r="E12" i="23"/>
  <c r="D9" i="35"/>
  <c r="E9" i="26"/>
  <c r="B10" i="37"/>
  <c r="B10" i="19"/>
  <c r="C12" i="12"/>
  <c r="E12" i="20"/>
  <c r="E9" i="16"/>
  <c r="D9" i="12"/>
  <c r="J24" i="4"/>
  <c r="J27" i="3"/>
  <c r="J7" i="2"/>
  <c r="AA31" i="1" a="1"/>
  <c r="X17" i="1" a="1"/>
  <c r="AJ26" i="1" a="1"/>
  <c r="AO13" i="1" a="1"/>
  <c r="AJ26" i="1" l="1"/>
  <c r="F26" i="6" s="1"/>
  <c r="H26" i="6" s="1"/>
  <c r="F12" i="33"/>
  <c r="X17" i="1"/>
  <c r="G17" i="4" s="1"/>
  <c r="H17" i="4" s="1"/>
  <c r="D12" i="24"/>
  <c r="AA31" i="1"/>
  <c r="G31" i="2" s="1"/>
  <c r="I31" i="2" s="1"/>
  <c r="AO13" i="1"/>
  <c r="G13" i="6" s="1"/>
  <c r="I6" i="6"/>
  <c r="B12" i="13"/>
  <c r="C12" i="39"/>
  <c r="D12" i="30"/>
  <c r="F12" i="12"/>
  <c r="B12" i="25"/>
  <c r="C12" i="38"/>
  <c r="D12" i="25"/>
  <c r="D12" i="37"/>
  <c r="B12" i="34"/>
  <c r="B12" i="16"/>
  <c r="B12" i="12"/>
  <c r="D12" i="23"/>
  <c r="B12" i="23"/>
  <c r="F12" i="23"/>
  <c r="D12" i="28"/>
  <c r="F12" i="14"/>
  <c r="F12" i="31"/>
  <c r="C12" i="37"/>
  <c r="B12" i="14"/>
  <c r="B12" i="20"/>
  <c r="F12" i="10"/>
  <c r="C12" i="16"/>
  <c r="C12" i="22"/>
  <c r="F12" i="29"/>
  <c r="E12" i="35"/>
  <c r="B12" i="19"/>
  <c r="B12" i="37"/>
  <c r="C12" i="14"/>
  <c r="E12" i="31"/>
  <c r="E12" i="32"/>
  <c r="E12" i="26"/>
  <c r="C12" i="19"/>
  <c r="E12" i="27"/>
  <c r="B12" i="30"/>
  <c r="E12" i="12"/>
  <c r="F12" i="34"/>
  <c r="B12" i="10"/>
  <c r="D12" i="35"/>
  <c r="F12" i="26"/>
  <c r="E12" i="13"/>
  <c r="D12" i="13"/>
  <c r="D12" i="12"/>
  <c r="D12" i="33"/>
  <c r="C12" i="31"/>
  <c r="E12" i="34"/>
  <c r="C12" i="23"/>
  <c r="E12" i="22"/>
  <c r="C12" i="35"/>
  <c r="E12" i="16"/>
  <c r="E12" i="24"/>
  <c r="D12" i="20"/>
  <c r="D12" i="16"/>
  <c r="E12" i="25"/>
  <c r="B12" i="33"/>
  <c r="C12" i="32"/>
  <c r="D12" i="14"/>
  <c r="D12" i="34"/>
  <c r="F12" i="30"/>
  <c r="F12" i="24"/>
  <c r="E12" i="14"/>
  <c r="E12" i="28"/>
  <c r="H29" i="1" a="1"/>
  <c r="AI22" i="1" a="1"/>
  <c r="C2" i="1" a="1"/>
  <c r="O29" i="1" a="1"/>
  <c r="V31" i="1" a="1"/>
  <c r="B14" i="1" a="1"/>
  <c r="N8" i="1" a="1"/>
  <c r="O22" i="1" a="1"/>
  <c r="E19" i="1" a="1"/>
  <c r="AN10" i="1" a="1"/>
  <c r="AK2" i="1" a="1"/>
  <c r="AH10" i="1" a="1"/>
  <c r="H9" i="1" a="1"/>
  <c r="F4" i="1" a="1"/>
  <c r="B29" i="1" a="1"/>
  <c r="I2" i="1" a="1"/>
  <c r="AJ25" i="1" a="1"/>
  <c r="AE2" i="1" a="1"/>
  <c r="J20" i="1" a="1"/>
  <c r="C14" i="1" a="1"/>
  <c r="AA23" i="1" a="1"/>
  <c r="AB11" i="1" a="1"/>
  <c r="S28" i="1" a="1"/>
  <c r="Z12" i="1" a="1"/>
  <c r="C3" i="1" a="1"/>
  <c r="U2" i="1" a="1"/>
  <c r="G13" i="1" a="1"/>
  <c r="AA12" i="1" a="1"/>
  <c r="AL2" i="1" a="1"/>
  <c r="M6" i="1" a="1"/>
  <c r="I22" i="1" a="1"/>
  <c r="L32" i="1" a="1"/>
  <c r="S15" i="1" a="1"/>
  <c r="AF21" i="1" a="1"/>
  <c r="AM26" i="1" a="1"/>
  <c r="Y32" i="1" a="1"/>
  <c r="P20" i="1" a="1"/>
  <c r="I12" i="1" a="1"/>
  <c r="L25" i="1" a="1"/>
  <c r="N16" i="1" a="1"/>
  <c r="M2" i="1" a="1"/>
  <c r="Y16" i="1" a="1"/>
  <c r="G10" i="1" a="1"/>
  <c r="B9" i="1" a="1"/>
  <c r="Q5" i="1" a="1"/>
  <c r="AC27" i="1" a="1"/>
  <c r="AN13" i="1" a="1"/>
  <c r="P29" i="1" a="1"/>
  <c r="M28" i="1" a="1"/>
  <c r="AO4" i="1" a="1"/>
  <c r="E17" i="1" a="1"/>
  <c r="N13" i="1" a="1"/>
  <c r="K29" i="1" a="1"/>
  <c r="X15" i="1" a="1"/>
  <c r="V8" i="1" a="1"/>
  <c r="AB5" i="1" a="1"/>
  <c r="O4" i="1" a="1"/>
  <c r="AJ17" i="1" a="1"/>
  <c r="I6" i="1" a="1"/>
  <c r="X7" i="1" a="1"/>
  <c r="I4" i="1" a="1"/>
  <c r="AE29" i="1" a="1"/>
  <c r="D21" i="1" a="1"/>
  <c r="Y18" i="1" a="1"/>
  <c r="AE23" i="1" a="1"/>
  <c r="AF2" i="1" a="1"/>
  <c r="AJ12" i="1" a="1"/>
  <c r="AI8" i="1" a="1"/>
  <c r="AO32" i="1" a="1"/>
  <c r="P3" i="1" a="1"/>
  <c r="AA21" i="1" a="1"/>
  <c r="G11" i="1" a="1"/>
  <c r="AK31" i="1" a="1"/>
  <c r="M25" i="1" a="1"/>
  <c r="Y9" i="1" a="1"/>
  <c r="AD20" i="1" a="1"/>
  <c r="AI11" i="1" a="1"/>
  <c r="S25" i="1" a="1"/>
  <c r="AM25" i="1" a="1"/>
  <c r="AA8" i="1" a="1"/>
  <c r="J32" i="1" a="1"/>
  <c r="X26" i="1" a="1"/>
  <c r="M13" i="1" a="1"/>
  <c r="L10" i="1" a="1"/>
  <c r="U12" i="1" a="1"/>
  <c r="K2" i="1" a="1"/>
  <c r="AJ3" i="1" a="1"/>
  <c r="Y6" i="1" a="1"/>
  <c r="E18" i="1" a="1"/>
  <c r="AL24" i="1" a="1"/>
  <c r="AC11" i="1" a="1"/>
  <c r="N4" i="1" a="1"/>
  <c r="AK20" i="1" a="1"/>
  <c r="AL12" i="1" a="1"/>
  <c r="E12" i="1" a="1"/>
  <c r="AK13" i="1" a="1"/>
  <c r="Q8" i="1" a="1"/>
  <c r="AM15" i="1" a="1"/>
  <c r="E3" i="1" a="1"/>
  <c r="AN2" i="1" a="1"/>
  <c r="T4" i="1" a="1"/>
  <c r="P17" i="1" a="1"/>
  <c r="AK16" i="1" a="1"/>
  <c r="AO7" i="1" a="1"/>
  <c r="AM7" i="1" a="1"/>
  <c r="H21" i="1" a="1"/>
  <c r="R8" i="1" a="1"/>
  <c r="U6" i="1" a="1"/>
  <c r="H25" i="1" a="1"/>
  <c r="F16" i="1" a="1"/>
  <c r="J12" i="1" a="1"/>
  <c r="C23" i="1" a="1"/>
  <c r="AA9" i="1" a="1"/>
  <c r="AE31" i="1" a="1"/>
  <c r="AM9" i="1" a="1"/>
  <c r="N24" i="1" a="1"/>
  <c r="T21" i="1" a="1"/>
  <c r="M11" i="1" a="1"/>
  <c r="J14" i="1" a="1"/>
  <c r="AN25" i="1" a="1"/>
  <c r="AK6" i="1" a="1"/>
  <c r="AL16" i="1" a="1"/>
  <c r="W14" i="1" a="1"/>
  <c r="AB16" i="1" a="1"/>
  <c r="Y25" i="1" a="1"/>
  <c r="Y22" i="1" a="1"/>
  <c r="L16" i="1" a="1"/>
  <c r="AG19" i="1" a="1"/>
  <c r="R32" i="1" a="1"/>
  <c r="U4" i="1" a="1"/>
  <c r="AC8" i="1" a="1"/>
  <c r="AC29" i="1" a="1"/>
  <c r="N7" i="1" a="1"/>
  <c r="AA6" i="1" a="1"/>
  <c r="J4" i="1" a="1"/>
  <c r="Q15" i="1" a="1"/>
  <c r="M23" i="1" a="1"/>
  <c r="AH15" i="1" a="1"/>
  <c r="Z3" i="1" a="1"/>
  <c r="AG15" i="1" a="1"/>
  <c r="F20" i="1" a="1"/>
  <c r="Y20" i="1" a="1"/>
  <c r="M8" i="1" a="1"/>
  <c r="AK11" i="1" a="1"/>
  <c r="AO16" i="1" a="1"/>
  <c r="P10" i="1" a="1"/>
  <c r="J28" i="1" a="1"/>
  <c r="I18" i="1" a="1"/>
  <c r="T11" i="1" a="1"/>
  <c r="AB9" i="1" a="1"/>
  <c r="W23" i="1" a="1"/>
  <c r="G22" i="1" a="1"/>
  <c r="M19" i="1" a="1"/>
  <c r="Y15" i="1" a="1"/>
  <c r="AH25" i="1" a="1"/>
  <c r="AB13" i="1" a="1"/>
  <c r="X32" i="1" a="1"/>
  <c r="M24" i="1" a="1"/>
  <c r="AN28" i="1" a="1"/>
  <c r="AG26" i="1" a="1"/>
  <c r="F2" i="1" a="1"/>
  <c r="AD15" i="1" a="1"/>
  <c r="L19" i="1" a="1"/>
  <c r="M12" i="1" a="1"/>
  <c r="E5" i="1" a="1"/>
  <c r="AE12" i="1" a="1"/>
  <c r="Y13" i="1" a="1"/>
  <c r="X10" i="1" a="1"/>
  <c r="I28" i="1" a="1"/>
  <c r="Q32" i="1" a="1"/>
  <c r="O24" i="1" a="1"/>
  <c r="AG6" i="1" a="1"/>
  <c r="O15" i="1" a="1"/>
  <c r="AE28" i="1" a="1"/>
  <c r="M27" i="1" a="1"/>
  <c r="Q6" i="1" a="1"/>
  <c r="P14" i="1" a="1"/>
  <c r="AJ20" i="1" a="1"/>
  <c r="W4" i="1" a="1"/>
  <c r="R22" i="1" a="1"/>
  <c r="C4" i="1" a="1"/>
  <c r="AM17" i="1" a="1"/>
  <c r="R31" i="1" a="1"/>
  <c r="N26" i="1" a="1"/>
  <c r="AJ28" i="1" a="1"/>
  <c r="AG2" i="1" a="1"/>
  <c r="R25" i="1" a="1"/>
  <c r="N20" i="1" a="1"/>
  <c r="O31" i="1" a="1"/>
  <c r="I3" i="1" a="1"/>
  <c r="L13" i="1" a="1"/>
  <c r="AN32" i="1" a="1"/>
  <c r="AB26" i="1" a="1"/>
  <c r="AD8" i="1" a="1"/>
  <c r="X21" i="1" a="1"/>
  <c r="L3" i="1" a="1"/>
  <c r="AO11" i="1" a="1"/>
  <c r="AK4" i="1" a="1"/>
  <c r="W8" i="1" a="1"/>
  <c r="AO19" i="1" a="1"/>
  <c r="AL32" i="1" a="1"/>
  <c r="L29" i="1" a="1"/>
  <c r="AK24" i="1" a="1"/>
  <c r="Z4" i="1" a="1"/>
  <c r="Q23" i="1" a="1"/>
  <c r="AM13" i="1" a="1"/>
  <c r="N15" i="1" a="1"/>
  <c r="AL30" i="1" a="1"/>
  <c r="S3" i="1" a="1"/>
  <c r="Y26" i="1" a="1"/>
  <c r="G12" i="1" a="1"/>
  <c r="AK12" i="1" a="1"/>
  <c r="O32" i="1" a="1"/>
  <c r="AA14" i="1" a="1"/>
  <c r="P24" i="1" a="1"/>
  <c r="V24" i="1" a="1"/>
  <c r="V15" i="1" a="1"/>
  <c r="AI4" i="1" a="1"/>
  <c r="V20" i="1" a="1"/>
  <c r="AJ11" i="1" a="1"/>
  <c r="Z15" i="1" a="1"/>
  <c r="F22" i="1" a="1"/>
  <c r="AH29" i="1" a="1"/>
  <c r="Z2" i="1" a="1"/>
  <c r="N5" i="1" a="1"/>
  <c r="J29" i="1" a="1"/>
  <c r="AB29" i="1" a="1"/>
  <c r="P23" i="1" a="1"/>
  <c r="D8" i="1" a="1"/>
  <c r="AJ19" i="1" a="1"/>
  <c r="N32" i="1" a="1"/>
  <c r="AO27" i="1" a="1"/>
  <c r="AA5" i="1" a="1"/>
  <c r="AL11" i="1" a="1"/>
  <c r="AA26" i="1" a="1"/>
  <c r="Q26" i="1" a="1"/>
  <c r="AO24" i="1" a="1"/>
  <c r="V25" i="1" a="1"/>
  <c r="AC6" i="1" a="1"/>
  <c r="AG22" i="1" a="1"/>
  <c r="O19" i="1" a="1"/>
  <c r="AI23" i="1" a="1"/>
  <c r="AJ21" i="1" a="1"/>
  <c r="AM30" i="1" a="1"/>
  <c r="Z24" i="1" a="1"/>
  <c r="F13" i="1" a="1"/>
  <c r="Z31" i="1" a="1"/>
  <c r="AM22" i="1" a="1"/>
  <c r="AO8" i="1" a="1"/>
  <c r="B2" i="1" a="1"/>
  <c r="I17" i="1" a="1"/>
  <c r="AG29" i="1" a="1"/>
  <c r="R3" i="1" a="1"/>
  <c r="AA20" i="1" a="1"/>
  <c r="L22" i="1" a="1"/>
  <c r="AD3" i="1" a="1"/>
  <c r="O3" i="1" a="1"/>
  <c r="AE10" i="1" a="1"/>
  <c r="X11" i="1" a="1"/>
  <c r="X22" i="1" a="1"/>
  <c r="C32" i="1" a="1"/>
  <c r="L18" i="1" a="1"/>
  <c r="J31" i="1" a="1"/>
  <c r="AG3" i="1" a="1"/>
  <c r="AJ32" i="1" a="1"/>
  <c r="E11" i="1" a="1"/>
  <c r="AK29" i="1" a="1"/>
  <c r="AA19" i="1" a="1"/>
  <c r="Z20" i="1" a="1"/>
  <c r="AC20" i="1" a="1"/>
  <c r="O17" i="1" a="1"/>
  <c r="AA2" i="1" a="1"/>
  <c r="K31" i="1" a="1"/>
  <c r="AK27" i="1" a="1"/>
  <c r="G8" i="1" a="1"/>
  <c r="M14" i="1" a="1"/>
  <c r="Y5" i="1" a="1"/>
  <c r="E27" i="1" a="1"/>
  <c r="Q28" i="1" a="1"/>
  <c r="B28" i="1" a="1"/>
  <c r="F15" i="1" a="1"/>
  <c r="O6" i="1" a="1"/>
  <c r="O2" i="1" a="1"/>
  <c r="AA27" i="1" a="1"/>
  <c r="S32" i="1" a="1"/>
  <c r="AN22" i="1" a="1"/>
  <c r="I11" i="1" a="1"/>
  <c r="AA15" i="1" a="1"/>
  <c r="S8" i="1" a="1"/>
  <c r="AA17" i="1" a="1"/>
  <c r="Y28" i="1" a="1"/>
  <c r="J3" i="1" a="1"/>
  <c r="AF28" i="1" a="1"/>
  <c r="M16" i="1" a="1"/>
  <c r="Z28" i="1" a="1"/>
  <c r="N29" i="1" a="1"/>
  <c r="AF29" i="1" a="1"/>
  <c r="Q14" i="1" a="1"/>
  <c r="AO2" i="1" a="1"/>
  <c r="X23" i="1" a="1"/>
  <c r="AN9" i="1" a="1"/>
  <c r="C22" i="1" a="1"/>
  <c r="X20" i="1" a="1"/>
  <c r="AF12" i="1" a="1"/>
  <c r="P30" i="1" a="1"/>
  <c r="V10" i="1" a="1"/>
  <c r="N14" i="1" a="1"/>
  <c r="O20" i="1" a="1"/>
  <c r="X27" i="1" a="1"/>
  <c r="AK9" i="1" a="1"/>
  <c r="N9" i="1" a="1"/>
  <c r="N21" i="1" a="1"/>
  <c r="K28" i="1" a="1"/>
  <c r="T14" i="1" a="1"/>
  <c r="W24" i="1" a="1"/>
  <c r="N22" i="1" a="1"/>
  <c r="Q2" i="1" a="1"/>
  <c r="AJ8" i="1" a="1"/>
  <c r="AC18" i="1" a="1"/>
  <c r="I27" i="1" a="1"/>
  <c r="AG30" i="1" a="1"/>
  <c r="AO22" i="1" a="1"/>
  <c r="L12" i="1" a="1"/>
  <c r="S29" i="1" a="1"/>
  <c r="AM31" i="1" a="1"/>
  <c r="G4" i="1" a="1"/>
  <c r="T2" i="1" a="1"/>
  <c r="H10" i="1" a="1"/>
  <c r="AO26" i="1" a="1"/>
  <c r="AB21" i="1" a="1"/>
  <c r="P27" i="1" a="1"/>
  <c r="AN24" i="1" a="1"/>
  <c r="AA10" i="1" a="1"/>
  <c r="AA29" i="1" a="1"/>
  <c r="AI14" i="1" a="1"/>
  <c r="O5" i="1" a="1"/>
  <c r="U8" i="1" a="1"/>
  <c r="AE22" i="1" a="1"/>
  <c r="AC4" i="1" a="1"/>
  <c r="U32" i="1" a="1"/>
  <c r="AM32" i="1" a="1"/>
  <c r="C10" i="1" a="1"/>
  <c r="P16" i="1" a="1"/>
  <c r="F28" i="1" a="1"/>
  <c r="N28" i="1" a="1"/>
  <c r="AN4" i="1" a="1"/>
  <c r="S4" i="1" a="1"/>
  <c r="AB25" i="1" a="1"/>
  <c r="X5" i="1" a="1"/>
  <c r="C29" i="1" a="1"/>
  <c r="J8" i="1" a="1"/>
  <c r="AE11" i="1" a="1"/>
  <c r="O30" i="1" a="1"/>
  <c r="AI2" i="1" a="1"/>
  <c r="O11" i="1" a="1"/>
  <c r="E22" i="1" a="1"/>
  <c r="AM16" i="1" a="1"/>
  <c r="AO25" i="1" a="1"/>
  <c r="L4" i="1" a="1"/>
  <c r="D29" i="1" a="1"/>
  <c r="E4" i="1" a="1"/>
  <c r="J25" i="1" a="1"/>
  <c r="AL25" i="1" a="1"/>
  <c r="T29" i="1" a="1"/>
  <c r="P22" i="1" a="1"/>
  <c r="AD28" i="1" a="1"/>
  <c r="AN7" i="1" a="1"/>
  <c r="AN16" i="1" a="1"/>
  <c r="AG32" i="1" a="1"/>
  <c r="AN21" i="1" a="1"/>
  <c r="U11" i="1" a="1"/>
  <c r="M15" i="1" a="1"/>
  <c r="R24" i="1" a="1"/>
  <c r="Q19" i="1" a="1"/>
  <c r="AE15" i="1" a="1"/>
  <c r="AE13" i="1" a="1"/>
  <c r="K18" i="1" a="1"/>
  <c r="AB31" i="1" a="1"/>
  <c r="Z11" i="1" a="1"/>
  <c r="I5" i="1" a="1"/>
  <c r="AL7" i="1" a="1"/>
  <c r="AF15" i="1" a="1"/>
  <c r="AI29" i="1" a="1"/>
  <c r="Y2" i="1" a="1"/>
  <c r="H32" i="1" a="1"/>
  <c r="AK3" i="1" a="1"/>
  <c r="H28" i="1" a="1"/>
  <c r="K30" i="1" a="1"/>
  <c r="L24" i="1" a="1"/>
  <c r="AC2" i="1" a="1"/>
  <c r="S20" i="1" a="1"/>
  <c r="AE3" i="1" a="1"/>
  <c r="O13" i="1" a="1"/>
  <c r="O27" i="1" a="1"/>
  <c r="B22" i="1" a="1"/>
  <c r="AO5" i="1" a="1"/>
  <c r="AO17" i="1" a="1"/>
  <c r="AC30" i="1" a="1"/>
  <c r="Z22" i="1" a="1"/>
  <c r="E29" i="1" a="1"/>
  <c r="P28" i="1" a="1"/>
  <c r="Y21" i="1" a="1"/>
  <c r="S23" i="1" a="1"/>
  <c r="R2" i="1" a="1"/>
  <c r="AB32" i="1" a="1"/>
  <c r="AL21" i="1" a="1"/>
  <c r="AK22" i="1" a="1"/>
  <c r="G28" i="1" a="1"/>
  <c r="AI15" i="1" a="1"/>
  <c r="J7" i="1" a="1"/>
  <c r="P2" i="1" a="1"/>
  <c r="C12" i="1" a="1"/>
  <c r="AL20" i="1" a="1"/>
  <c r="Y30" i="1" a="1"/>
  <c r="X6" i="1" a="1"/>
  <c r="S2" i="1" a="1"/>
  <c r="N11" i="1" a="1"/>
  <c r="M20" i="1" a="1"/>
  <c r="AL28" i="1" a="1"/>
  <c r="AB24" i="1" a="1"/>
  <c r="I8" i="1" a="1"/>
  <c r="AG24" i="1" a="1"/>
  <c r="Q18" i="1" a="1"/>
  <c r="AN19" i="1" a="1"/>
  <c r="AM4" i="1" a="1"/>
  <c r="X24" i="1" a="1"/>
  <c r="L2" i="1" a="1"/>
  <c r="L28" i="1" a="1"/>
  <c r="AE25" i="1" a="1"/>
  <c r="AB28" i="1" a="1"/>
  <c r="D28" i="1" a="1"/>
  <c r="AA13" i="1" a="1"/>
  <c r="J24" i="1" a="1"/>
  <c r="AB12" i="1" a="1"/>
  <c r="E28" i="1" a="1"/>
  <c r="AM11" i="1" a="1"/>
  <c r="AC3" i="1" a="1"/>
  <c r="X8" i="1" a="1"/>
  <c r="AH8" i="1" a="1"/>
  <c r="W13" i="1" a="1"/>
  <c r="K13" i="1" a="1"/>
  <c r="AN11" i="1" a="1"/>
  <c r="N2" i="1" a="1"/>
  <c r="P31" i="1" a="1"/>
  <c r="W28" i="1" a="1"/>
  <c r="AA30" i="1" a="1"/>
  <c r="AG4" i="1" a="1"/>
  <c r="AO20" i="1" a="1"/>
  <c r="D13" i="1" a="1"/>
  <c r="AL31" i="1" a="1"/>
  <c r="I29" i="1" a="1"/>
  <c r="AC22" i="1" a="1"/>
  <c r="AB22" i="1" a="1"/>
  <c r="AK19" i="1" a="1"/>
  <c r="W10" i="1" a="1"/>
  <c r="AJ29" i="1" a="1"/>
  <c r="B12" i="1" a="1"/>
  <c r="O14" i="1" a="1"/>
  <c r="AI12" i="1" a="1"/>
  <c r="X30" i="1" a="1"/>
  <c r="V2" i="1" a="1"/>
  <c r="X16" i="1" a="1"/>
  <c r="J30" i="1" a="1"/>
  <c r="S12" i="1" a="1"/>
  <c r="AO15" i="1" a="1"/>
  <c r="M7" i="1" a="1"/>
  <c r="T32" i="1" a="1"/>
  <c r="N10" i="1" a="1"/>
  <c r="AI10" i="1" a="1"/>
  <c r="J10" i="1" a="1"/>
  <c r="AM8" i="1" a="1"/>
  <c r="AA32" i="1" a="1"/>
  <c r="F32" i="1" a="1"/>
  <c r="C8" i="1" a="1"/>
  <c r="K32" i="1" a="1"/>
  <c r="AG7" i="1" a="1"/>
  <c r="Y12" i="1" a="1"/>
  <c r="F12" i="1" a="1"/>
  <c r="AA4" i="1" a="1"/>
  <c r="B24" i="1" a="1"/>
  <c r="Z9" i="1" a="1"/>
  <c r="P9" i="1" a="1"/>
  <c r="AL15" i="1" a="1"/>
  <c r="N30" i="1" a="1"/>
  <c r="AO23" i="1" a="1"/>
  <c r="E8" i="1" a="1"/>
  <c r="AO21" i="1" a="1"/>
  <c r="W3" i="1" a="1"/>
  <c r="AN29" i="1" a="1"/>
  <c r="U28" i="1" a="1"/>
  <c r="K3" i="1" a="1"/>
  <c r="AC26" i="1" a="1"/>
  <c r="B4" i="1" a="1"/>
  <c r="M21" i="1" a="1"/>
  <c r="B8" i="1" a="1"/>
  <c r="L7" i="1" a="1"/>
  <c r="C13" i="1" a="1"/>
  <c r="C9" i="1" a="1"/>
  <c r="P15" i="1" a="1"/>
  <c r="W2" i="1" a="1"/>
  <c r="Q29" i="1" a="1"/>
  <c r="AD11" i="1" a="1"/>
  <c r="G15" i="1" a="1"/>
  <c r="AN18" i="1" a="1"/>
  <c r="AH9" i="1" a="1"/>
  <c r="X12" i="1" a="1"/>
  <c r="AE4" i="1" a="1"/>
  <c r="O12" i="1" a="1"/>
  <c r="AA18" i="1" a="1"/>
  <c r="AK28" i="1" a="1"/>
  <c r="AH24" i="1" a="1"/>
  <c r="L8" i="1" a="1"/>
  <c r="AA24" i="1" a="1"/>
  <c r="AJ27" i="1" a="1"/>
  <c r="E26" i="1" a="1"/>
  <c r="AB17" i="1" a="1"/>
  <c r="R28" i="1" a="1"/>
  <c r="P19" i="1" a="1"/>
  <c r="X9" i="1" a="1"/>
  <c r="F10" i="1" a="1"/>
  <c r="AM14" i="1" a="1"/>
  <c r="AN17" i="1" a="1"/>
  <c r="S7" i="1" a="1"/>
  <c r="P21" i="1" a="1"/>
  <c r="L31" i="1" a="1"/>
  <c r="N23" i="1" a="1"/>
  <c r="N27" i="1" a="1"/>
  <c r="AL18" i="1" a="1"/>
  <c r="AJ24" i="1" a="1"/>
  <c r="AL17" i="1" a="1"/>
  <c r="G20" i="1" a="1"/>
  <c r="AN31" i="1" a="1"/>
  <c r="K10" i="1" a="1"/>
  <c r="V11" i="1" a="1"/>
  <c r="T30" i="1" a="1"/>
  <c r="Q22" i="1" a="1"/>
  <c r="S13" i="1" a="1"/>
  <c r="AB8" i="1" a="1"/>
  <c r="AK23" i="1" a="1"/>
  <c r="AD2" i="1" a="1"/>
  <c r="T31" i="1" a="1"/>
  <c r="AH30" i="1" a="1"/>
  <c r="AB14" i="1" a="1"/>
  <c r="AF4" i="1" a="1"/>
  <c r="I32" i="1" a="1"/>
  <c r="AB6" i="1" a="1"/>
  <c r="G9" i="1" a="1"/>
  <c r="Y24" i="1" a="1"/>
  <c r="AM20" i="1" a="1"/>
  <c r="AK15" i="1" a="1"/>
  <c r="Z10" i="1" a="1"/>
  <c r="AB2" i="1" a="1"/>
  <c r="B30" i="1" a="1"/>
  <c r="B10" i="1" a="1"/>
  <c r="F30" i="1" a="1"/>
  <c r="D10" i="1" a="1"/>
  <c r="H12" i="1" a="1"/>
  <c r="F11" i="1" a="1"/>
  <c r="W25" i="1" a="1"/>
  <c r="G31" i="1" a="1"/>
  <c r="Y11" i="1" a="1"/>
  <c r="AJ23" i="1" a="1"/>
  <c r="AG10" i="1" a="1"/>
  <c r="W22" i="1" a="1"/>
  <c r="Y4" i="1" a="1"/>
  <c r="AK5" i="1" a="1"/>
  <c r="S9" i="1" a="1"/>
  <c r="Z32" i="1" a="1"/>
  <c r="Y19" i="1" a="1"/>
  <c r="G23" i="1" a="1"/>
  <c r="U20" i="1" a="1"/>
  <c r="M26" i="1" a="1"/>
  <c r="AJ10" i="1" a="1"/>
  <c r="B31" i="1" a="1"/>
  <c r="O16" i="1" a="1"/>
  <c r="U18" i="1" a="1"/>
  <c r="N18" i="1" a="1"/>
  <c r="N3" i="1" a="1"/>
  <c r="K12" i="1" a="1"/>
  <c r="AD25" i="1" a="1"/>
  <c r="Q27" i="1" a="1"/>
  <c r="AD4" i="1" a="1"/>
  <c r="M4" i="1" a="1"/>
  <c r="E14" i="1" a="1"/>
  <c r="Q20" i="1" a="1"/>
  <c r="W29" i="1" a="1"/>
  <c r="J22" i="1" a="1"/>
  <c r="AD31" i="1" a="1"/>
  <c r="AN15" i="1" a="1"/>
  <c r="T8" i="1" a="1"/>
  <c r="L27" i="1" a="1"/>
  <c r="U27" i="1" a="1"/>
  <c r="R17" i="1" a="1"/>
  <c r="M10" i="1" a="1"/>
  <c r="AL14" i="1" a="1"/>
  <c r="X31" i="1" a="1"/>
  <c r="V4" i="1" a="1"/>
  <c r="F25" i="1" a="1"/>
  <c r="AB3" i="1" a="1"/>
  <c r="AC25" i="1" a="1"/>
  <c r="AM27" i="1" a="1"/>
  <c r="Y17" i="1" a="1"/>
  <c r="Q12" i="1" a="1"/>
  <c r="D2" i="1" a="1"/>
  <c r="M29" i="1" a="1"/>
  <c r="AN3" i="1" a="1"/>
  <c r="R29" i="1" a="1"/>
  <c r="I20" i="1" a="1"/>
  <c r="AB7" i="1" a="1"/>
  <c r="AH28" i="1" a="1"/>
  <c r="B25" i="1" a="1"/>
  <c r="AO18" i="1" a="1"/>
  <c r="N25" i="1" a="1"/>
  <c r="AM24" i="1" a="1"/>
  <c r="AD24" i="1" a="1"/>
  <c r="S11" i="1" a="1"/>
  <c r="AM29" i="1" a="1"/>
  <c r="L20" i="1" a="1"/>
  <c r="O23" i="1" a="1"/>
  <c r="AJ14" i="1" a="1"/>
  <c r="V12" i="1" a="1"/>
  <c r="F3" i="1" a="1"/>
  <c r="Z25" i="1" a="1"/>
  <c r="T20" i="1" a="1"/>
  <c r="K22" i="1" a="1"/>
  <c r="AD29" i="1" a="1"/>
  <c r="AC12" i="1" a="1"/>
  <c r="AM3" i="1" a="1"/>
  <c r="AL8" i="1" a="1"/>
  <c r="E15" i="1" a="1"/>
  <c r="K14" i="1" a="1"/>
  <c r="D20" i="1" a="1"/>
  <c r="J11" i="1" a="1"/>
  <c r="AN27" i="1" a="1"/>
  <c r="AC10" i="1" a="1"/>
  <c r="P7" i="1" a="1"/>
  <c r="Z8" i="1" a="1"/>
  <c r="X3" i="1" a="1"/>
  <c r="X29" i="1" a="1"/>
  <c r="W32" i="1" a="1"/>
  <c r="O9" i="1" a="1"/>
  <c r="AM18" i="1" a="1"/>
  <c r="L26" i="1" a="1"/>
  <c r="F8" i="1" a="1"/>
  <c r="AJ2" i="1" a="1"/>
  <c r="E2" i="1" a="1"/>
  <c r="U3" i="1" a="1"/>
  <c r="U31" i="1" a="1"/>
  <c r="AO3" i="1" a="1"/>
  <c r="AF9" i="1" a="1"/>
  <c r="G3" i="1" a="1"/>
  <c r="N31" i="1" a="1"/>
  <c r="AG8" i="1" a="1"/>
  <c r="AK21" i="1" a="1"/>
  <c r="AM28" i="1" a="1"/>
  <c r="AN8" i="1" a="1"/>
  <c r="AJ7" i="1" a="1"/>
  <c r="AK14" i="1" a="1"/>
  <c r="X2" i="1" a="1"/>
  <c r="O25" i="1" a="1"/>
  <c r="AM21" i="1" a="1"/>
  <c r="P11" i="1" a="1"/>
  <c r="J15" i="1" a="1"/>
  <c r="AO10" i="1" a="1"/>
  <c r="AN20" i="1" a="1"/>
  <c r="AL5" i="1" a="1"/>
  <c r="AB19" i="1" a="1"/>
  <c r="N12" i="1" a="1"/>
  <c r="V29" i="1" a="1"/>
  <c r="AL19" i="1" a="1"/>
  <c r="P25" i="1" a="1"/>
  <c r="G24" i="1" a="1"/>
  <c r="AD14" i="1" a="1"/>
  <c r="AF32" i="1" a="1"/>
  <c r="AA7" i="1" a="1"/>
  <c r="AO30" i="1" a="1"/>
  <c r="AM2" i="1" a="1"/>
  <c r="L30" i="1" a="1"/>
  <c r="D19" i="1" a="1"/>
  <c r="AF11" i="1" a="1"/>
  <c r="AN6" i="1" a="1"/>
  <c r="H11" i="1" a="1"/>
  <c r="F24" i="1" a="1"/>
  <c r="K4" i="1" a="1"/>
  <c r="U14" i="1" a="1"/>
  <c r="D11" i="1" a="1"/>
  <c r="X4" i="1" a="1"/>
  <c r="AN12" i="1" a="1"/>
  <c r="AA3" i="1" a="1"/>
  <c r="AG27" i="1" a="1"/>
  <c r="M5" i="1" a="1"/>
  <c r="AO6" i="1" a="1"/>
  <c r="K23" i="1" a="1"/>
  <c r="AB20" i="1" a="1"/>
  <c r="Y7" i="1" a="1"/>
  <c r="P8" i="1" a="1"/>
  <c r="H2" i="1" a="1"/>
  <c r="C31" i="1" a="1"/>
  <c r="U19" i="1" a="1"/>
  <c r="G29" i="1" a="1"/>
  <c r="AD22" i="1" a="1"/>
  <c r="AM5" i="1" a="1"/>
  <c r="AG20" i="1" a="1"/>
  <c r="AJ22" i="1" a="1"/>
  <c r="R12" i="1" a="1"/>
  <c r="AJ13" i="1" a="1"/>
  <c r="AG25" i="1" a="1"/>
  <c r="AA28" i="1" a="1"/>
  <c r="U10" i="1" a="1"/>
  <c r="J2" i="1" a="1"/>
  <c r="AD32" i="1" a="1"/>
  <c r="S22" i="1" a="1"/>
  <c r="AE8" i="1" a="1"/>
  <c r="T12" i="1" a="1"/>
  <c r="AA16" i="1" a="1"/>
  <c r="S10" i="1" a="1"/>
  <c r="AK8" i="1" a="1"/>
  <c r="C28" i="1" a="1"/>
  <c r="AD12" i="1" a="1"/>
  <c r="I26" i="1" a="1"/>
  <c r="L14" i="1" a="1"/>
  <c r="Q3" i="1" a="1"/>
  <c r="W12" i="1" a="1"/>
  <c r="Y3" i="1" a="1"/>
  <c r="L5" i="1" a="1"/>
  <c r="B32" i="1" a="1"/>
  <c r="AI13" i="1" a="1"/>
  <c r="AJ31" i="1" a="1"/>
  <c r="AM10" i="1" a="1"/>
  <c r="AM12" i="1" a="1"/>
  <c r="D12" i="1" a="1"/>
  <c r="G30" i="1" a="1"/>
  <c r="AK26" i="1" a="1"/>
  <c r="AG28" i="1" a="1"/>
  <c r="X28" i="1" a="1"/>
  <c r="AL26" i="1" a="1"/>
  <c r="L21" i="1" a="1"/>
  <c r="X19" i="1" a="1"/>
  <c r="AF8" i="1" a="1"/>
  <c r="AO12" i="1" a="1"/>
  <c r="H22" i="1" a="1"/>
  <c r="Q9" i="1" a="1"/>
  <c r="V13" i="1" a="1"/>
  <c r="AF20" i="1" a="1"/>
  <c r="AF14" i="1" a="1"/>
  <c r="AK25" i="1" a="1"/>
  <c r="F29" i="1" a="1"/>
  <c r="AO31" i="1" a="1"/>
  <c r="AJ30" i="1" a="1"/>
  <c r="AF23" i="1" a="1"/>
  <c r="N6" i="1" a="1"/>
  <c r="AJ5" i="1" a="1"/>
  <c r="L9" i="1" a="1"/>
  <c r="R14" i="1" a="1"/>
  <c r="I25" i="1" a="1"/>
  <c r="L23" i="1" a="1"/>
  <c r="O8" i="1" a="1"/>
  <c r="X25" i="1" a="1"/>
  <c r="M18" i="1" a="1"/>
  <c r="AH4" i="1" a="1"/>
  <c r="AA22" i="1" a="1"/>
  <c r="R19" i="1" a="1"/>
  <c r="AG18" i="1" a="1"/>
  <c r="D32" i="1" a="1"/>
  <c r="AD5" i="1" a="1"/>
  <c r="AL10" i="1" a="1"/>
  <c r="AB18" i="1" a="1"/>
  <c r="M32" i="1" a="1"/>
  <c r="R20" i="1" a="1"/>
  <c r="AI3" i="1" a="1"/>
  <c r="M31" i="1" a="1"/>
  <c r="AO28" i="1" a="1"/>
  <c r="AF31" i="1" a="1"/>
  <c r="U5" i="1" a="1"/>
  <c r="Z14" i="1" a="1"/>
  <c r="V32" i="1" a="1"/>
  <c r="L6" i="1" a="1"/>
  <c r="U22" i="1" a="1"/>
  <c r="AL13" i="1" a="1"/>
  <c r="Z29" i="1" a="1"/>
  <c r="C20" i="1" a="1"/>
  <c r="AB10" i="1" a="1"/>
  <c r="U26" i="1" a="1"/>
  <c r="P5" i="1" a="1"/>
  <c r="AB15" i="1" a="1"/>
  <c r="AL3" i="1" a="1"/>
  <c r="K8" i="1" a="1"/>
  <c r="I14" i="1" a="1"/>
  <c r="T28" i="1" a="1"/>
  <c r="AK7" i="1" a="1"/>
  <c r="AF10" i="1" a="1"/>
  <c r="F31" i="1" a="1"/>
  <c r="E10" i="1" a="1"/>
  <c r="AK32" i="1" a="1"/>
  <c r="AE14" i="1" a="1"/>
  <c r="K9" i="1" a="1"/>
  <c r="Y14" i="1" a="1"/>
  <c r="AM6" i="1" a="1"/>
  <c r="P32" i="1" a="1"/>
  <c r="O7" i="1" a="1"/>
  <c r="H8" i="1" a="1"/>
  <c r="R15" i="1" a="1"/>
  <c r="AK18" i="1" a="1"/>
  <c r="AD10" i="1" a="1"/>
  <c r="AO29" i="1" a="1"/>
  <c r="AJ4" i="1" a="1"/>
  <c r="G2" i="1" a="1"/>
  <c r="AN14" i="1" a="1"/>
  <c r="AK10" i="1" a="1"/>
  <c r="K15" i="1" a="1"/>
  <c r="E6" i="1" a="1"/>
  <c r="Q10" i="1" a="1"/>
  <c r="AL6" i="1" a="1"/>
  <c r="AI32" i="1" a="1"/>
  <c r="O10" i="1" a="1"/>
  <c r="AA25" i="1" a="1"/>
  <c r="X18" i="1" a="1"/>
  <c r="V3" i="1" a="1"/>
  <c r="X13" i="1" a="1"/>
  <c r="O28" i="1" a="1"/>
  <c r="Y8" i="1" a="1"/>
  <c r="AL22" i="1" a="1"/>
  <c r="M3" i="1" a="1"/>
  <c r="Y31" i="1" a="1"/>
  <c r="AN23" i="1" a="1"/>
  <c r="AB4" i="1" a="1"/>
  <c r="B15" i="1" a="1"/>
  <c r="P12" i="1" a="1"/>
  <c r="I10" i="1" a="1"/>
  <c r="AC19" i="1" a="1"/>
  <c r="AG16" i="1" a="1"/>
  <c r="AH22" i="1" a="1"/>
  <c r="AK30" i="1" a="1"/>
  <c r="P4" i="1" a="1"/>
  <c r="M30" i="1" a="1"/>
  <c r="AH3" i="1" a="1"/>
  <c r="AL4" i="1" a="1"/>
  <c r="Q24" i="1" a="1"/>
  <c r="L11" i="1" a="1"/>
  <c r="AC23" i="1" a="1"/>
  <c r="Y23" i="1" a="1"/>
  <c r="AH32" i="1" a="1"/>
  <c r="AJ15" i="1" a="1"/>
  <c r="O18" i="1" a="1"/>
  <c r="AB30" i="1" a="1"/>
  <c r="E23" i="1" a="1"/>
  <c r="R4" i="1" a="1"/>
  <c r="V28" i="1" a="1"/>
  <c r="D14" i="1" a="1"/>
  <c r="D4" i="1" a="1"/>
  <c r="Y29" i="1" a="1"/>
  <c r="H4" i="1" a="1"/>
  <c r="AC32" i="1" a="1"/>
  <c r="AM23" i="1" a="1"/>
  <c r="AJ16" i="1" a="1"/>
  <c r="AA11" i="1" a="1"/>
  <c r="O21" i="1" a="1"/>
  <c r="B3" i="1" a="1"/>
  <c r="AI9" i="1" a="1"/>
  <c r="M22" i="1" a="1"/>
  <c r="AL9" i="1" a="1"/>
  <c r="AL29" i="1" a="1"/>
  <c r="AO14" i="1" a="1"/>
  <c r="M9" i="1" a="1"/>
  <c r="AI20" i="1" a="1"/>
  <c r="Q4" i="1" a="1"/>
  <c r="I19" i="1" a="1"/>
  <c r="Y10" i="1" a="1"/>
  <c r="E20" i="1" a="1"/>
  <c r="AE20" i="1" a="1"/>
  <c r="AN5" i="1" a="1"/>
  <c r="AH31" i="1" a="1"/>
  <c r="L15" i="1" a="1"/>
  <c r="R10" i="1" a="1"/>
  <c r="H20" i="1" a="1"/>
  <c r="M17" i="1" a="1"/>
  <c r="Y27" i="1" a="1"/>
  <c r="Y27" i="1" l="1"/>
  <c r="G27" i="5" s="1"/>
  <c r="H27" i="5" s="1"/>
  <c r="M17" i="1"/>
  <c r="F17" i="3" s="1"/>
  <c r="H20" i="1"/>
  <c r="E20" i="3" s="1"/>
  <c r="R10" i="1"/>
  <c r="K10" i="3" s="1"/>
  <c r="L15" i="1"/>
  <c r="F15" i="2" s="1"/>
  <c r="AH31" i="1"/>
  <c r="AN5" i="1"/>
  <c r="I5" i="5" s="1"/>
  <c r="AE20" i="1"/>
  <c r="E20" i="1"/>
  <c r="C20" i="5" s="1"/>
  <c r="D20" i="5" s="1"/>
  <c r="Y10" i="1"/>
  <c r="G10" i="5" s="1"/>
  <c r="H10" i="5" s="1"/>
  <c r="I19" i="1"/>
  <c r="E19" i="4" s="1"/>
  <c r="Q4" i="1"/>
  <c r="K4" i="2" s="1"/>
  <c r="AI20" i="1"/>
  <c r="M9" i="1"/>
  <c r="F9" i="3" s="1"/>
  <c r="AO14" i="1"/>
  <c r="G14" i="6" s="1"/>
  <c r="AL29" i="1"/>
  <c r="AL9" i="1"/>
  <c r="M22" i="1"/>
  <c r="F22" i="3" s="1"/>
  <c r="AI9" i="1"/>
  <c r="B3" i="1"/>
  <c r="C3" i="2" s="1"/>
  <c r="D3" i="2" s="1"/>
  <c r="O21" i="1"/>
  <c r="F21" i="5" s="1"/>
  <c r="AA11" i="1"/>
  <c r="G11" i="2" s="1"/>
  <c r="I11" i="2" s="1"/>
  <c r="AJ16" i="1"/>
  <c r="F16" i="6" s="1"/>
  <c r="H16" i="6" s="1"/>
  <c r="AM23" i="1"/>
  <c r="I23" i="4" s="1"/>
  <c r="AC32" i="1"/>
  <c r="H4" i="1"/>
  <c r="E4" i="3" s="1"/>
  <c r="Y29" i="1"/>
  <c r="G29" i="5" s="1"/>
  <c r="H29" i="5" s="1"/>
  <c r="D4" i="1"/>
  <c r="C4" i="4" s="1"/>
  <c r="D4" i="4" s="1"/>
  <c r="D14" i="1"/>
  <c r="C14" i="4" s="1"/>
  <c r="D14" i="4" s="1"/>
  <c r="J14" i="4" s="1"/>
  <c r="V28" i="1"/>
  <c r="R4" i="1"/>
  <c r="K4" i="3" s="1"/>
  <c r="E23" i="1"/>
  <c r="C23" i="5" s="1"/>
  <c r="D23" i="5" s="1"/>
  <c r="J23" i="5" s="1"/>
  <c r="AB30" i="1"/>
  <c r="G30" i="3" s="1"/>
  <c r="O18" i="1"/>
  <c r="F18" i="5" s="1"/>
  <c r="AJ15" i="1"/>
  <c r="F15" i="6" s="1"/>
  <c r="H15" i="6" s="1"/>
  <c r="AH32" i="1"/>
  <c r="Y23" i="1"/>
  <c r="G23" i="5" s="1"/>
  <c r="H23" i="5" s="1"/>
  <c r="AC23" i="1"/>
  <c r="L11" i="1"/>
  <c r="F11" i="2" s="1"/>
  <c r="Q24" i="1"/>
  <c r="K24" i="2" s="1"/>
  <c r="AL4" i="1"/>
  <c r="AH3" i="1"/>
  <c r="M30" i="1"/>
  <c r="F30" i="3" s="1"/>
  <c r="P4" i="1"/>
  <c r="E4" i="6" s="1"/>
  <c r="AK30" i="1"/>
  <c r="H30" i="2" s="1"/>
  <c r="AH22" i="1"/>
  <c r="AG16" i="1"/>
  <c r="AC19" i="1"/>
  <c r="I10" i="1"/>
  <c r="E10" i="4" s="1"/>
  <c r="P12" i="1"/>
  <c r="E12" i="6" s="1"/>
  <c r="B15" i="1"/>
  <c r="C15" i="2" s="1"/>
  <c r="D15" i="2" s="1"/>
  <c r="AB4" i="1"/>
  <c r="G4" i="3" s="1"/>
  <c r="AN23" i="1"/>
  <c r="I23" i="5" s="1"/>
  <c r="Y31" i="1"/>
  <c r="G31" i="5" s="1"/>
  <c r="H31" i="5" s="1"/>
  <c r="M3" i="1"/>
  <c r="F3" i="3" s="1"/>
  <c r="AL22" i="1"/>
  <c r="Y8" i="1"/>
  <c r="G8" i="5" s="1"/>
  <c r="H8" i="5" s="1"/>
  <c r="O28" i="1"/>
  <c r="F28" i="5" s="1"/>
  <c r="X13" i="1"/>
  <c r="G13" i="4" s="1"/>
  <c r="H13" i="4" s="1"/>
  <c r="V3" i="1"/>
  <c r="X18" i="1"/>
  <c r="G18" i="4" s="1"/>
  <c r="H18" i="4" s="1"/>
  <c r="AA25" i="1"/>
  <c r="G25" i="2" s="1"/>
  <c r="I25" i="2" s="1"/>
  <c r="O10" i="1"/>
  <c r="F10" i="5" s="1"/>
  <c r="AI32" i="1"/>
  <c r="AL6" i="1"/>
  <c r="Q10" i="1"/>
  <c r="K10" i="2" s="1"/>
  <c r="E6" i="1"/>
  <c r="C6" i="5" s="1"/>
  <c r="D6" i="5" s="1"/>
  <c r="J6" i="5" s="1"/>
  <c r="K15" i="1"/>
  <c r="D15" i="6" s="1"/>
  <c r="AK10" i="1"/>
  <c r="H10" i="2" s="1"/>
  <c r="AN14" i="1"/>
  <c r="I14" i="5" s="1"/>
  <c r="G2" i="1"/>
  <c r="E2" i="2" s="1"/>
  <c r="AJ4" i="1"/>
  <c r="F4" i="6" s="1"/>
  <c r="H4" i="6" s="1"/>
  <c r="AO29" i="1"/>
  <c r="G29" i="6" s="1"/>
  <c r="AD10" i="1"/>
  <c r="AK18" i="1"/>
  <c r="H18" i="2" s="1"/>
  <c r="R15" i="1"/>
  <c r="K15" i="3" s="1"/>
  <c r="H8" i="1"/>
  <c r="E8" i="3" s="1"/>
  <c r="O7" i="1"/>
  <c r="F7" i="5" s="1"/>
  <c r="P32" i="1"/>
  <c r="E32" i="6" s="1"/>
  <c r="AM6" i="1"/>
  <c r="I6" i="4" s="1"/>
  <c r="Y14" i="1"/>
  <c r="G14" i="5" s="1"/>
  <c r="H14" i="5" s="1"/>
  <c r="K9" i="1"/>
  <c r="D9" i="6" s="1"/>
  <c r="I9" i="6" s="1"/>
  <c r="AE14" i="1"/>
  <c r="AK32" i="1"/>
  <c r="H32" i="2" s="1"/>
  <c r="E10" i="1"/>
  <c r="C10" i="5" s="1"/>
  <c r="D10" i="5" s="1"/>
  <c r="F31" i="1"/>
  <c r="C31" i="6" s="1"/>
  <c r="AF10" i="1"/>
  <c r="AK7" i="1"/>
  <c r="H7" i="2" s="1"/>
  <c r="T28" i="1"/>
  <c r="K28" i="5" s="1"/>
  <c r="I14" i="1"/>
  <c r="E14" i="4" s="1"/>
  <c r="K8" i="1"/>
  <c r="D8" i="6" s="1"/>
  <c r="AL3" i="1"/>
  <c r="AB15" i="1"/>
  <c r="G15" i="3" s="1"/>
  <c r="P5" i="1"/>
  <c r="E5" i="6" s="1"/>
  <c r="U26" i="1"/>
  <c r="J26" i="6" s="1"/>
  <c r="AB10" i="1"/>
  <c r="G10" i="3" s="1"/>
  <c r="C20" i="1"/>
  <c r="C20" i="3" s="1"/>
  <c r="D20" i="3" s="1"/>
  <c r="J20" i="3" s="1"/>
  <c r="Z29" i="1"/>
  <c r="AL13" i="1"/>
  <c r="U22" i="1"/>
  <c r="J22" i="6" s="1"/>
  <c r="L6" i="1"/>
  <c r="F6" i="2" s="1"/>
  <c r="V32" i="1"/>
  <c r="Z14" i="1"/>
  <c r="U5" i="1"/>
  <c r="J5" i="6" s="1"/>
  <c r="AF31" i="1"/>
  <c r="AO28" i="1"/>
  <c r="G28" i="6" s="1"/>
  <c r="M31" i="1"/>
  <c r="F31" i="3" s="1"/>
  <c r="AI3" i="1"/>
  <c r="R20" i="1"/>
  <c r="K20" i="3" s="1"/>
  <c r="M32" i="1"/>
  <c r="F32" i="3" s="1"/>
  <c r="AB18" i="1"/>
  <c r="G18" i="3" s="1"/>
  <c r="AL10" i="1"/>
  <c r="AD5" i="1"/>
  <c r="D32" i="1"/>
  <c r="C32" i="4" s="1"/>
  <c r="D32" i="4" s="1"/>
  <c r="AG18" i="1"/>
  <c r="R19" i="1"/>
  <c r="K19" i="3" s="1"/>
  <c r="AA22" i="1"/>
  <c r="G22" i="2" s="1"/>
  <c r="I22" i="2" s="1"/>
  <c r="AH4" i="1"/>
  <c r="M18" i="1"/>
  <c r="F18" i="3" s="1"/>
  <c r="X25" i="1"/>
  <c r="G25" i="4" s="1"/>
  <c r="H25" i="4" s="1"/>
  <c r="O8" i="1"/>
  <c r="F8" i="5" s="1"/>
  <c r="L23" i="1"/>
  <c r="F23" i="2" s="1"/>
  <c r="I25" i="1"/>
  <c r="E25" i="4" s="1"/>
  <c r="J25" i="4" s="1"/>
  <c r="R14" i="1"/>
  <c r="K14" i="3" s="1"/>
  <c r="L9" i="1"/>
  <c r="F9" i="2" s="1"/>
  <c r="AJ5" i="1"/>
  <c r="F5" i="6" s="1"/>
  <c r="H5" i="6" s="1"/>
  <c r="N6" i="1"/>
  <c r="F6" i="4" s="1"/>
  <c r="L6" i="5" s="1"/>
  <c r="AF23" i="1"/>
  <c r="AJ30" i="1"/>
  <c r="F30" i="6" s="1"/>
  <c r="H30" i="6" s="1"/>
  <c r="AO31" i="1"/>
  <c r="G31" i="6" s="1"/>
  <c r="F29" i="1"/>
  <c r="C29" i="6" s="1"/>
  <c r="AK25" i="1"/>
  <c r="H25" i="2" s="1"/>
  <c r="AF14" i="1"/>
  <c r="AF20" i="1"/>
  <c r="V13" i="1"/>
  <c r="Q9" i="1"/>
  <c r="K9" i="2" s="1"/>
  <c r="H22" i="1"/>
  <c r="E22" i="3" s="1"/>
  <c r="AO12" i="1"/>
  <c r="G12" i="6" s="1"/>
  <c r="AF8" i="1"/>
  <c r="X19" i="1"/>
  <c r="G19" i="4" s="1"/>
  <c r="H19" i="4" s="1"/>
  <c r="L21" i="1"/>
  <c r="F21" i="2" s="1"/>
  <c r="AL26" i="1"/>
  <c r="X28" i="1"/>
  <c r="G28" i="4" s="1"/>
  <c r="H28" i="4" s="1"/>
  <c r="AG28" i="1"/>
  <c r="AK26" i="1"/>
  <c r="H26" i="2" s="1"/>
  <c r="G30" i="1"/>
  <c r="E30" i="2" s="1"/>
  <c r="D12" i="1"/>
  <c r="C12" i="4" s="1"/>
  <c r="D12" i="4" s="1"/>
  <c r="AM12" i="1"/>
  <c r="I12" i="4" s="1"/>
  <c r="AM10" i="1"/>
  <c r="I10" i="4" s="1"/>
  <c r="AJ31" i="1"/>
  <c r="F31" i="6" s="1"/>
  <c r="H31" i="6" s="1"/>
  <c r="AI13" i="1"/>
  <c r="B32" i="1"/>
  <c r="C32" i="2" s="1"/>
  <c r="D32" i="2" s="1"/>
  <c r="J32" i="2" s="1"/>
  <c r="L5" i="1"/>
  <c r="F5" i="2" s="1"/>
  <c r="Y3" i="1"/>
  <c r="G3" i="5" s="1"/>
  <c r="H3" i="5" s="1"/>
  <c r="W12" i="1"/>
  <c r="Q3" i="1"/>
  <c r="K3" i="2" s="1"/>
  <c r="L14" i="1"/>
  <c r="F14" i="2" s="1"/>
  <c r="I26" i="1"/>
  <c r="E26" i="4" s="1"/>
  <c r="J26" i="4" s="1"/>
  <c r="AD12" i="1"/>
  <c r="C28" i="1"/>
  <c r="C28" i="3" s="1"/>
  <c r="D28" i="3" s="1"/>
  <c r="AK8" i="1"/>
  <c r="H8" i="2" s="1"/>
  <c r="S10" i="1"/>
  <c r="K10" i="4" s="1"/>
  <c r="AA16" i="1"/>
  <c r="G16" i="2" s="1"/>
  <c r="I16" i="2" s="1"/>
  <c r="T12" i="1"/>
  <c r="K12" i="5" s="1"/>
  <c r="AE8" i="1"/>
  <c r="S22" i="1"/>
  <c r="K22" i="4" s="1"/>
  <c r="AD32" i="1"/>
  <c r="J2" i="1"/>
  <c r="E2" i="5" s="1"/>
  <c r="U10" i="1"/>
  <c r="J10" i="6" s="1"/>
  <c r="AA28" i="1"/>
  <c r="G28" i="2" s="1"/>
  <c r="I28" i="2" s="1"/>
  <c r="AG25" i="1"/>
  <c r="AJ13" i="1"/>
  <c r="F13" i="6" s="1"/>
  <c r="H13" i="6" s="1"/>
  <c r="R12" i="1"/>
  <c r="K12" i="3" s="1"/>
  <c r="AJ22" i="1"/>
  <c r="F22" i="6" s="1"/>
  <c r="H22" i="6" s="1"/>
  <c r="AG20" i="1"/>
  <c r="AM5" i="1"/>
  <c r="I5" i="4" s="1"/>
  <c r="AD22" i="1"/>
  <c r="G29" i="1"/>
  <c r="E29" i="2" s="1"/>
  <c r="U19" i="1"/>
  <c r="J19" i="6" s="1"/>
  <c r="C31" i="1"/>
  <c r="C31" i="3" s="1"/>
  <c r="D31" i="3" s="1"/>
  <c r="J31" i="3" s="1"/>
  <c r="H2" i="1"/>
  <c r="E2" i="3" s="1"/>
  <c r="P8" i="1"/>
  <c r="E8" i="6" s="1"/>
  <c r="Y7" i="1"/>
  <c r="G7" i="5" s="1"/>
  <c r="H7" i="5" s="1"/>
  <c r="AB20" i="1"/>
  <c r="G20" i="3" s="1"/>
  <c r="K23" i="1"/>
  <c r="D23" i="6" s="1"/>
  <c r="I23" i="6" s="1"/>
  <c r="AO6" i="1"/>
  <c r="G6" i="6" s="1"/>
  <c r="M5" i="1"/>
  <c r="F5" i="3" s="1"/>
  <c r="AG27" i="1"/>
  <c r="AA3" i="1"/>
  <c r="G3" i="2" s="1"/>
  <c r="I3" i="2" s="1"/>
  <c r="AN12" i="1"/>
  <c r="I12" i="5" s="1"/>
  <c r="X4" i="1"/>
  <c r="G4" i="4" s="1"/>
  <c r="H4" i="4" s="1"/>
  <c r="D11" i="1"/>
  <c r="C11" i="4" s="1"/>
  <c r="D11" i="4" s="1"/>
  <c r="U14" i="1"/>
  <c r="J14" i="6" s="1"/>
  <c r="K4" i="1"/>
  <c r="D4" i="6" s="1"/>
  <c r="F24" i="1"/>
  <c r="C24" i="6" s="1"/>
  <c r="I24" i="6" s="1"/>
  <c r="H11" i="1"/>
  <c r="E11" i="3" s="1"/>
  <c r="J11" i="3" s="1"/>
  <c r="AN6" i="1"/>
  <c r="I6" i="5" s="1"/>
  <c r="AF11" i="1"/>
  <c r="D19" i="1"/>
  <c r="C19" i="4" s="1"/>
  <c r="D19" i="4" s="1"/>
  <c r="J19" i="4" s="1"/>
  <c r="L30" i="1"/>
  <c r="F30" i="2" s="1"/>
  <c r="AM2" i="1"/>
  <c r="I2" i="4" s="1"/>
  <c r="AO30" i="1"/>
  <c r="G30" i="6" s="1"/>
  <c r="AA7" i="1"/>
  <c r="G7" i="2" s="1"/>
  <c r="I7" i="2" s="1"/>
  <c r="AF32" i="1"/>
  <c r="AD14" i="1"/>
  <c r="G24" i="1"/>
  <c r="E24" i="2" s="1"/>
  <c r="P25" i="1"/>
  <c r="E25" i="6" s="1"/>
  <c r="AL19" i="1"/>
  <c r="V29" i="1"/>
  <c r="N12" i="1"/>
  <c r="F12" i="4" s="1"/>
  <c r="AB19" i="1"/>
  <c r="G19" i="3" s="1"/>
  <c r="AL5" i="1"/>
  <c r="AN20" i="1"/>
  <c r="I20" i="5" s="1"/>
  <c r="AO10" i="1"/>
  <c r="G10" i="6" s="1"/>
  <c r="J15" i="1"/>
  <c r="E15" i="5" s="1"/>
  <c r="P11" i="1"/>
  <c r="E11" i="6" s="1"/>
  <c r="AM21" i="1"/>
  <c r="I21" i="4" s="1"/>
  <c r="O25" i="1"/>
  <c r="F25" i="5" s="1"/>
  <c r="X2" i="1"/>
  <c r="G2" i="4" s="1"/>
  <c r="AK14" i="1"/>
  <c r="H14" i="2" s="1"/>
  <c r="AJ7" i="1"/>
  <c r="F7" i="6" s="1"/>
  <c r="H7" i="6" s="1"/>
  <c r="AN8" i="1"/>
  <c r="I8" i="5" s="1"/>
  <c r="AM28" i="1"/>
  <c r="I28" i="4" s="1"/>
  <c r="AK21" i="1"/>
  <c r="H21" i="2" s="1"/>
  <c r="AG8" i="1"/>
  <c r="N31" i="1"/>
  <c r="F31" i="4" s="1"/>
  <c r="G3" i="1"/>
  <c r="E3" i="2" s="1"/>
  <c r="AF9" i="1"/>
  <c r="AO3" i="1"/>
  <c r="G3" i="6" s="1"/>
  <c r="U31" i="1"/>
  <c r="J31" i="6" s="1"/>
  <c r="U3" i="1"/>
  <c r="J3" i="6" s="1"/>
  <c r="E2" i="1"/>
  <c r="C2" i="5" s="1"/>
  <c r="AJ2" i="1"/>
  <c r="F2" i="6" s="1"/>
  <c r="F8" i="1"/>
  <c r="C8" i="6" s="1"/>
  <c r="I8" i="6" s="1"/>
  <c r="L26" i="1"/>
  <c r="F26" i="2" s="1"/>
  <c r="AM18" i="1"/>
  <c r="I18" i="4" s="1"/>
  <c r="O9" i="1"/>
  <c r="F9" i="5" s="1"/>
  <c r="W32" i="1"/>
  <c r="X29" i="1"/>
  <c r="G29" i="4" s="1"/>
  <c r="H29" i="4" s="1"/>
  <c r="X3" i="1"/>
  <c r="G3" i="4" s="1"/>
  <c r="H3" i="4" s="1"/>
  <c r="Z8" i="1"/>
  <c r="P7" i="1"/>
  <c r="E7" i="6" s="1"/>
  <c r="AC10" i="1"/>
  <c r="AN27" i="1"/>
  <c r="I27" i="5" s="1"/>
  <c r="J11" i="1"/>
  <c r="E11" i="5" s="1"/>
  <c r="D20" i="1"/>
  <c r="C20" i="4" s="1"/>
  <c r="D20" i="4" s="1"/>
  <c r="K14" i="1"/>
  <c r="D14" i="6" s="1"/>
  <c r="I14" i="6" s="1"/>
  <c r="E15" i="1"/>
  <c r="C15" i="5" s="1"/>
  <c r="D15" i="5" s="1"/>
  <c r="AL8" i="1"/>
  <c r="AM3" i="1"/>
  <c r="I3" i="4" s="1"/>
  <c r="AC12" i="1"/>
  <c r="AD29" i="1"/>
  <c r="K22" i="1"/>
  <c r="D22" i="6" s="1"/>
  <c r="T20" i="1"/>
  <c r="K20" i="5" s="1"/>
  <c r="Z25" i="1"/>
  <c r="F3" i="1"/>
  <c r="C3" i="6" s="1"/>
  <c r="I3" i="6" s="1"/>
  <c r="V12" i="1"/>
  <c r="AJ14" i="1"/>
  <c r="F14" i="6" s="1"/>
  <c r="H14" i="6" s="1"/>
  <c r="O23" i="1"/>
  <c r="F23" i="5" s="1"/>
  <c r="L20" i="1"/>
  <c r="F20" i="2" s="1"/>
  <c r="AM29" i="1"/>
  <c r="I29" i="4" s="1"/>
  <c r="S11" i="1"/>
  <c r="K11" i="4" s="1"/>
  <c r="AD24" i="1"/>
  <c r="AM24" i="1"/>
  <c r="I24" i="4" s="1"/>
  <c r="N25" i="1"/>
  <c r="F25" i="4" s="1"/>
  <c r="L25" i="5" s="1"/>
  <c r="AO18" i="1"/>
  <c r="G18" i="6" s="1"/>
  <c r="B25" i="1"/>
  <c r="C25" i="2" s="1"/>
  <c r="D25" i="2" s="1"/>
  <c r="J25" i="2" s="1"/>
  <c r="AH28" i="1"/>
  <c r="AB7" i="1"/>
  <c r="G7" i="3" s="1"/>
  <c r="I20" i="1"/>
  <c r="E20" i="4" s="1"/>
  <c r="R29" i="1"/>
  <c r="K29" i="3" s="1"/>
  <c r="AN3" i="1"/>
  <c r="I3" i="5" s="1"/>
  <c r="M29" i="1"/>
  <c r="F29" i="3" s="1"/>
  <c r="D2" i="1"/>
  <c r="C2" i="4" s="1"/>
  <c r="Q12" i="1"/>
  <c r="K12" i="2" s="1"/>
  <c r="Y17" i="1"/>
  <c r="G17" i="5" s="1"/>
  <c r="H17" i="5" s="1"/>
  <c r="AM27" i="1"/>
  <c r="I27" i="4" s="1"/>
  <c r="AC25" i="1"/>
  <c r="AB3" i="1"/>
  <c r="G3" i="3" s="1"/>
  <c r="F25" i="1"/>
  <c r="C25" i="6" s="1"/>
  <c r="I25" i="6" s="1"/>
  <c r="V4" i="1"/>
  <c r="X31" i="1"/>
  <c r="G31" i="4" s="1"/>
  <c r="H31" i="4" s="1"/>
  <c r="AL14" i="1"/>
  <c r="M10" i="1"/>
  <c r="F10" i="3" s="1"/>
  <c r="R17" i="1"/>
  <c r="K17" i="3" s="1"/>
  <c r="U27" i="1"/>
  <c r="J27" i="6" s="1"/>
  <c r="L27" i="1"/>
  <c r="F27" i="2" s="1"/>
  <c r="T8" i="1"/>
  <c r="K8" i="5" s="1"/>
  <c r="AN15" i="1"/>
  <c r="I15" i="5" s="1"/>
  <c r="AD31" i="1"/>
  <c r="J22" i="1"/>
  <c r="E22" i="5" s="1"/>
  <c r="W29" i="1"/>
  <c r="Q20" i="1"/>
  <c r="K20" i="2" s="1"/>
  <c r="E14" i="1"/>
  <c r="C14" i="5" s="1"/>
  <c r="D14" i="5" s="1"/>
  <c r="M4" i="1"/>
  <c r="F4" i="3" s="1"/>
  <c r="AD4" i="1"/>
  <c r="Q27" i="1"/>
  <c r="K27" i="2" s="1"/>
  <c r="AD25" i="1"/>
  <c r="K12" i="1"/>
  <c r="D12" i="6" s="1"/>
  <c r="N3" i="1"/>
  <c r="F3" i="4" s="1"/>
  <c r="N18" i="1"/>
  <c r="F18" i="4" s="1"/>
  <c r="U18" i="1"/>
  <c r="J18" i="6" s="1"/>
  <c r="O16" i="1"/>
  <c r="F16" i="5" s="1"/>
  <c r="B31" i="1"/>
  <c r="C31" i="2" s="1"/>
  <c r="D31" i="2" s="1"/>
  <c r="J31" i="2" s="1"/>
  <c r="AJ10" i="1"/>
  <c r="F10" i="6" s="1"/>
  <c r="H10" i="6" s="1"/>
  <c r="M26" i="1"/>
  <c r="F26" i="3" s="1"/>
  <c r="U20" i="1"/>
  <c r="J20" i="6" s="1"/>
  <c r="G23" i="1"/>
  <c r="E23" i="2" s="1"/>
  <c r="J23" i="2" s="1"/>
  <c r="Y19" i="1"/>
  <c r="G19" i="5" s="1"/>
  <c r="H19" i="5" s="1"/>
  <c r="Z32" i="1"/>
  <c r="S9" i="1"/>
  <c r="K9" i="4" s="1"/>
  <c r="AK5" i="1"/>
  <c r="H5" i="2" s="1"/>
  <c r="Y4" i="1"/>
  <c r="G4" i="5" s="1"/>
  <c r="H4" i="5" s="1"/>
  <c r="W22" i="1"/>
  <c r="AG10" i="1"/>
  <c r="AJ23" i="1"/>
  <c r="F23" i="6" s="1"/>
  <c r="H23" i="6" s="1"/>
  <c r="Y11" i="1"/>
  <c r="G11" i="5" s="1"/>
  <c r="H11" i="5" s="1"/>
  <c r="G31" i="1"/>
  <c r="E31" i="2" s="1"/>
  <c r="W25" i="1"/>
  <c r="F11" i="1"/>
  <c r="C11" i="6" s="1"/>
  <c r="I11" i="6" s="1"/>
  <c r="H12" i="1"/>
  <c r="E12" i="3" s="1"/>
  <c r="D10" i="1"/>
  <c r="C10" i="4" s="1"/>
  <c r="D10" i="4" s="1"/>
  <c r="J10" i="4" s="1"/>
  <c r="F30" i="1"/>
  <c r="C30" i="6" s="1"/>
  <c r="B10" i="1"/>
  <c r="C10" i="2" s="1"/>
  <c r="D10" i="2" s="1"/>
  <c r="B30" i="1"/>
  <c r="C30" i="2" s="1"/>
  <c r="D30" i="2" s="1"/>
  <c r="J30" i="2" s="1"/>
  <c r="AB2" i="1"/>
  <c r="G2" i="3" s="1"/>
  <c r="Z10" i="1"/>
  <c r="AK15" i="1"/>
  <c r="H15" i="2" s="1"/>
  <c r="AM20" i="1"/>
  <c r="I20" i="4" s="1"/>
  <c r="Y24" i="1"/>
  <c r="G24" i="5" s="1"/>
  <c r="H24" i="5" s="1"/>
  <c r="G9" i="1"/>
  <c r="E9" i="2" s="1"/>
  <c r="AB6" i="1"/>
  <c r="G6" i="3" s="1"/>
  <c r="I32" i="1"/>
  <c r="E32" i="4" s="1"/>
  <c r="AF4" i="1"/>
  <c r="AB14" i="1"/>
  <c r="G14" i="3" s="1"/>
  <c r="AH30" i="1"/>
  <c r="T31" i="1"/>
  <c r="K31" i="5" s="1"/>
  <c r="AD2" i="1"/>
  <c r="AK23" i="1"/>
  <c r="H23" i="2" s="1"/>
  <c r="AB8" i="1"/>
  <c r="G8" i="3" s="1"/>
  <c r="S13" i="1"/>
  <c r="K13" i="4" s="1"/>
  <c r="Q22" i="1"/>
  <c r="K22" i="2" s="1"/>
  <c r="T30" i="1"/>
  <c r="K30" i="5" s="1"/>
  <c r="V11" i="1"/>
  <c r="K10" i="1"/>
  <c r="D10" i="6" s="1"/>
  <c r="AN31" i="1"/>
  <c r="I31" i="5" s="1"/>
  <c r="G20" i="1"/>
  <c r="E20" i="2" s="1"/>
  <c r="J20" i="2" s="1"/>
  <c r="AL17" i="1"/>
  <c r="AJ24" i="1"/>
  <c r="F24" i="6" s="1"/>
  <c r="H24" i="6" s="1"/>
  <c r="AL18" i="1"/>
  <c r="N27" i="1"/>
  <c r="F27" i="4" s="1"/>
  <c r="N23" i="1"/>
  <c r="F23" i="4" s="1"/>
  <c r="L23" i="5" s="1"/>
  <c r="L31" i="1"/>
  <c r="F31" i="2" s="1"/>
  <c r="P21" i="1"/>
  <c r="E21" i="6" s="1"/>
  <c r="S7" i="1"/>
  <c r="K7" i="4" s="1"/>
  <c r="AN17" i="1"/>
  <c r="I17" i="5" s="1"/>
  <c r="AM14" i="1"/>
  <c r="I14" i="4" s="1"/>
  <c r="F10" i="1"/>
  <c r="C10" i="6" s="1"/>
  <c r="X9" i="1"/>
  <c r="G9" i="4" s="1"/>
  <c r="H9" i="4" s="1"/>
  <c r="P19" i="1"/>
  <c r="E19" i="6" s="1"/>
  <c r="R28" i="1"/>
  <c r="K28" i="3" s="1"/>
  <c r="AB17" i="1"/>
  <c r="G17" i="3" s="1"/>
  <c r="E26" i="1"/>
  <c r="C26" i="5" s="1"/>
  <c r="D26" i="5" s="1"/>
  <c r="J26" i="5" s="1"/>
  <c r="AJ27" i="1"/>
  <c r="F27" i="6" s="1"/>
  <c r="H27" i="6" s="1"/>
  <c r="AA24" i="1"/>
  <c r="G24" i="2" s="1"/>
  <c r="I24" i="2" s="1"/>
  <c r="L8" i="1"/>
  <c r="F8" i="2" s="1"/>
  <c r="AH24" i="1"/>
  <c r="AK28" i="1"/>
  <c r="H28" i="2" s="1"/>
  <c r="AA18" i="1"/>
  <c r="G18" i="2" s="1"/>
  <c r="I18" i="2" s="1"/>
  <c r="O12" i="1"/>
  <c r="F12" i="5" s="1"/>
  <c r="AE4" i="1"/>
  <c r="X12" i="1"/>
  <c r="G12" i="4" s="1"/>
  <c r="H12" i="4" s="1"/>
  <c r="AH9" i="1"/>
  <c r="AN18" i="1"/>
  <c r="I18" i="5" s="1"/>
  <c r="G15" i="1"/>
  <c r="E15" i="2" s="1"/>
  <c r="AD11" i="1"/>
  <c r="Q29" i="1"/>
  <c r="K29" i="2" s="1"/>
  <c r="W2" i="1"/>
  <c r="P15" i="1"/>
  <c r="E15" i="6" s="1"/>
  <c r="C9" i="1"/>
  <c r="C9" i="3" s="1"/>
  <c r="D9" i="3" s="1"/>
  <c r="C13" i="1"/>
  <c r="C13" i="3" s="1"/>
  <c r="D13" i="3" s="1"/>
  <c r="J13" i="3" s="1"/>
  <c r="L7" i="1"/>
  <c r="F7" i="2" s="1"/>
  <c r="B8" i="1"/>
  <c r="C8" i="2" s="1"/>
  <c r="D8" i="2" s="1"/>
  <c r="J8" i="2" s="1"/>
  <c r="M21" i="1"/>
  <c r="F21" i="3" s="1"/>
  <c r="B4" i="1"/>
  <c r="C4" i="2" s="1"/>
  <c r="D4" i="2" s="1"/>
  <c r="AC26" i="1"/>
  <c r="K3" i="1"/>
  <c r="D3" i="6" s="1"/>
  <c r="U28" i="1"/>
  <c r="J28" i="6" s="1"/>
  <c r="AN29" i="1"/>
  <c r="I29" i="5" s="1"/>
  <c r="W3" i="1"/>
  <c r="AO21" i="1"/>
  <c r="G21" i="6" s="1"/>
  <c r="E8" i="1"/>
  <c r="C8" i="5" s="1"/>
  <c r="D8" i="5" s="1"/>
  <c r="AO23" i="1"/>
  <c r="G23" i="6" s="1"/>
  <c r="N30" i="1"/>
  <c r="F30" i="4" s="1"/>
  <c r="AL15" i="1"/>
  <c r="P9" i="1"/>
  <c r="E9" i="6" s="1"/>
  <c r="Z9" i="1"/>
  <c r="B24" i="1"/>
  <c r="C24" i="2" s="1"/>
  <c r="D24" i="2" s="1"/>
  <c r="J24" i="2" s="1"/>
  <c r="AA4" i="1"/>
  <c r="G4" i="2" s="1"/>
  <c r="I4" i="2" s="1"/>
  <c r="F12" i="1"/>
  <c r="C12" i="6" s="1"/>
  <c r="I12" i="6" s="1"/>
  <c r="Y12" i="1"/>
  <c r="G12" i="5" s="1"/>
  <c r="H12" i="5" s="1"/>
  <c r="AG7" i="1"/>
  <c r="K32" i="1"/>
  <c r="D32" i="6" s="1"/>
  <c r="C8" i="1"/>
  <c r="C8" i="3" s="1"/>
  <c r="D8" i="3" s="1"/>
  <c r="J8" i="3" s="1"/>
  <c r="F32" i="1"/>
  <c r="C32" i="6" s="1"/>
  <c r="I32" i="6" s="1"/>
  <c r="AA32" i="1"/>
  <c r="G32" i="2" s="1"/>
  <c r="I32" i="2" s="1"/>
  <c r="AM8" i="1"/>
  <c r="I8" i="4" s="1"/>
  <c r="J10" i="1"/>
  <c r="E10" i="5" s="1"/>
  <c r="AI10" i="1"/>
  <c r="N10" i="1"/>
  <c r="F10" i="4" s="1"/>
  <c r="L10" i="5" s="1"/>
  <c r="T32" i="1"/>
  <c r="K32" i="5" s="1"/>
  <c r="M7" i="1"/>
  <c r="F7" i="3" s="1"/>
  <c r="AO15" i="1"/>
  <c r="G15" i="6" s="1"/>
  <c r="S12" i="1"/>
  <c r="K12" i="4" s="1"/>
  <c r="J30" i="1"/>
  <c r="E30" i="5" s="1"/>
  <c r="J30" i="5" s="1"/>
  <c r="X16" i="1"/>
  <c r="G16" i="4" s="1"/>
  <c r="H16" i="4" s="1"/>
  <c r="V2" i="1"/>
  <c r="X30" i="1"/>
  <c r="G30" i="4" s="1"/>
  <c r="H30" i="4" s="1"/>
  <c r="AI12" i="1"/>
  <c r="O14" i="1"/>
  <c r="F14" i="5" s="1"/>
  <c r="B12" i="1"/>
  <c r="C12" i="2" s="1"/>
  <c r="D12" i="2" s="1"/>
  <c r="J12" i="2" s="1"/>
  <c r="AJ29" i="1"/>
  <c r="F29" i="6" s="1"/>
  <c r="H29" i="6" s="1"/>
  <c r="W10" i="1"/>
  <c r="AK19" i="1"/>
  <c r="H19" i="2" s="1"/>
  <c r="AB22" i="1"/>
  <c r="G22" i="3" s="1"/>
  <c r="AC22" i="1"/>
  <c r="I29" i="1"/>
  <c r="E29" i="4" s="1"/>
  <c r="AL31" i="1"/>
  <c r="D13" i="1"/>
  <c r="C13" i="4" s="1"/>
  <c r="D13" i="4" s="1"/>
  <c r="J13" i="4" s="1"/>
  <c r="AO20" i="1"/>
  <c r="G20" i="6" s="1"/>
  <c r="AG4" i="1"/>
  <c r="AA30" i="1"/>
  <c r="G30" i="2" s="1"/>
  <c r="I30" i="2" s="1"/>
  <c r="W28" i="1"/>
  <c r="P31" i="1"/>
  <c r="E31" i="6" s="1"/>
  <c r="N2" i="1"/>
  <c r="F2" i="4" s="1"/>
  <c r="AN11" i="1"/>
  <c r="I11" i="5" s="1"/>
  <c r="K13" i="1"/>
  <c r="D13" i="6" s="1"/>
  <c r="W13" i="1"/>
  <c r="AH8" i="1"/>
  <c r="X8" i="1"/>
  <c r="G8" i="4" s="1"/>
  <c r="H8" i="4" s="1"/>
  <c r="AC3" i="1"/>
  <c r="AM11" i="1"/>
  <c r="I11" i="4" s="1"/>
  <c r="E28" i="1"/>
  <c r="C28" i="5" s="1"/>
  <c r="D28" i="5" s="1"/>
  <c r="AB12" i="1"/>
  <c r="G12" i="3" s="1"/>
  <c r="J24" i="1"/>
  <c r="E24" i="5" s="1"/>
  <c r="J24" i="5" s="1"/>
  <c r="AA13" i="1"/>
  <c r="G13" i="2" s="1"/>
  <c r="I13" i="2" s="1"/>
  <c r="D28" i="1"/>
  <c r="C28" i="4" s="1"/>
  <c r="D28" i="4" s="1"/>
  <c r="AB28" i="1"/>
  <c r="G28" i="3" s="1"/>
  <c r="AE25" i="1"/>
  <c r="L28" i="1"/>
  <c r="F28" i="2" s="1"/>
  <c r="L2" i="1"/>
  <c r="F2" i="2" s="1"/>
  <c r="X24" i="1"/>
  <c r="G24" i="4" s="1"/>
  <c r="H24" i="4" s="1"/>
  <c r="AM4" i="1"/>
  <c r="I4" i="4" s="1"/>
  <c r="AN19" i="1"/>
  <c r="I19" i="5" s="1"/>
  <c r="Q18" i="1"/>
  <c r="K18" i="2" s="1"/>
  <c r="AG24" i="1"/>
  <c r="I8" i="1"/>
  <c r="E8" i="4" s="1"/>
  <c r="AB24" i="1"/>
  <c r="G24" i="3" s="1"/>
  <c r="AL28" i="1"/>
  <c r="M20" i="1"/>
  <c r="F20" i="3" s="1"/>
  <c r="N11" i="1"/>
  <c r="F11" i="4" s="1"/>
  <c r="L11" i="5" s="1"/>
  <c r="S2" i="1"/>
  <c r="K2" i="4" s="1"/>
  <c r="X6" i="1"/>
  <c r="G6" i="4" s="1"/>
  <c r="H6" i="4" s="1"/>
  <c r="Y30" i="1"/>
  <c r="G30" i="5" s="1"/>
  <c r="H30" i="5" s="1"/>
  <c r="AL20" i="1"/>
  <c r="C12" i="1"/>
  <c r="C12" i="3" s="1"/>
  <c r="D12" i="3" s="1"/>
  <c r="P2" i="1"/>
  <c r="E2" i="6" s="1"/>
  <c r="J7" i="1"/>
  <c r="E7" i="5" s="1"/>
  <c r="J7" i="5" s="1"/>
  <c r="AI15" i="1"/>
  <c r="G28" i="1"/>
  <c r="E28" i="2" s="1"/>
  <c r="AK22" i="1"/>
  <c r="H22" i="2" s="1"/>
  <c r="AL21" i="1"/>
  <c r="AB32" i="1"/>
  <c r="G32" i="3" s="1"/>
  <c r="R2" i="1"/>
  <c r="K2" i="3" s="1"/>
  <c r="S23" i="1"/>
  <c r="K23" i="4" s="1"/>
  <c r="Y21" i="1"/>
  <c r="G21" i="5" s="1"/>
  <c r="H21" i="5" s="1"/>
  <c r="P28" i="1"/>
  <c r="E28" i="6" s="1"/>
  <c r="E29" i="1"/>
  <c r="C29" i="5" s="1"/>
  <c r="D29" i="5" s="1"/>
  <c r="J29" i="5" s="1"/>
  <c r="Z22" i="1"/>
  <c r="AC30" i="1"/>
  <c r="AO17" i="1"/>
  <c r="G17" i="6" s="1"/>
  <c r="AO5" i="1"/>
  <c r="G5" i="6" s="1"/>
  <c r="B22" i="1"/>
  <c r="C22" i="2" s="1"/>
  <c r="D22" i="2" s="1"/>
  <c r="O27" i="1"/>
  <c r="F27" i="5" s="1"/>
  <c r="O13" i="1"/>
  <c r="F13" i="5" s="1"/>
  <c r="AE3" i="1"/>
  <c r="S20" i="1"/>
  <c r="K20" i="4" s="1"/>
  <c r="AC2" i="1"/>
  <c r="L24" i="1"/>
  <c r="F24" i="2" s="1"/>
  <c r="K30" i="1"/>
  <c r="D30" i="6" s="1"/>
  <c r="H28" i="1"/>
  <c r="E28" i="3" s="1"/>
  <c r="AK3" i="1"/>
  <c r="H3" i="2" s="1"/>
  <c r="H32" i="1"/>
  <c r="E32" i="3" s="1"/>
  <c r="Y2" i="1"/>
  <c r="G2" i="5" s="1"/>
  <c r="AI29" i="1"/>
  <c r="AF15" i="1"/>
  <c r="AL7" i="1"/>
  <c r="I5" i="1"/>
  <c r="E5" i="4" s="1"/>
  <c r="J5" i="4" s="1"/>
  <c r="Z11" i="1"/>
  <c r="AB31" i="1"/>
  <c r="G31" i="3" s="1"/>
  <c r="K18" i="1"/>
  <c r="D18" i="6" s="1"/>
  <c r="I18" i="6" s="1"/>
  <c r="AE13" i="1"/>
  <c r="AE15" i="1"/>
  <c r="Q19" i="1"/>
  <c r="K19" i="2" s="1"/>
  <c r="R24" i="1"/>
  <c r="K24" i="3" s="1"/>
  <c r="M15" i="1"/>
  <c r="F15" i="3" s="1"/>
  <c r="U11" i="1"/>
  <c r="J11" i="6" s="1"/>
  <c r="AN21" i="1"/>
  <c r="I21" i="5" s="1"/>
  <c r="AG32" i="1"/>
  <c r="AN16" i="1"/>
  <c r="I16" i="5" s="1"/>
  <c r="AN7" i="1"/>
  <c r="I7" i="5" s="1"/>
  <c r="AD28" i="1"/>
  <c r="P22" i="1"/>
  <c r="E22" i="6" s="1"/>
  <c r="T29" i="1"/>
  <c r="K29" i="5" s="1"/>
  <c r="AL25" i="1"/>
  <c r="J25" i="1"/>
  <c r="E25" i="5" s="1"/>
  <c r="J25" i="5" s="1"/>
  <c r="E4" i="1"/>
  <c r="C4" i="5" s="1"/>
  <c r="D4" i="5" s="1"/>
  <c r="D29" i="1"/>
  <c r="C29" i="4" s="1"/>
  <c r="D29" i="4" s="1"/>
  <c r="J29" i="4" s="1"/>
  <c r="L4" i="1"/>
  <c r="F4" i="2" s="1"/>
  <c r="AO25" i="1"/>
  <c r="G25" i="6" s="1"/>
  <c r="AM16" i="1"/>
  <c r="I16" i="4" s="1"/>
  <c r="E22" i="1"/>
  <c r="C22" i="5" s="1"/>
  <c r="D22" i="5" s="1"/>
  <c r="J22" i="5" s="1"/>
  <c r="O11" i="1"/>
  <c r="F11" i="5" s="1"/>
  <c r="AI2" i="1"/>
  <c r="O30" i="1"/>
  <c r="F30" i="5" s="1"/>
  <c r="AE11" i="1"/>
  <c r="J8" i="1"/>
  <c r="E8" i="5" s="1"/>
  <c r="C29" i="1"/>
  <c r="C29" i="3" s="1"/>
  <c r="D29" i="3" s="1"/>
  <c r="X5" i="1"/>
  <c r="G5" i="4" s="1"/>
  <c r="H5" i="4" s="1"/>
  <c r="AB25" i="1"/>
  <c r="G25" i="3" s="1"/>
  <c r="S4" i="1"/>
  <c r="K4" i="4" s="1"/>
  <c r="AN4" i="1"/>
  <c r="I4" i="5" s="1"/>
  <c r="N28" i="1"/>
  <c r="F28" i="4" s="1"/>
  <c r="L28" i="5" s="1"/>
  <c r="F28" i="1"/>
  <c r="C28" i="6" s="1"/>
  <c r="P16" i="1"/>
  <c r="E16" i="6" s="1"/>
  <c r="C10" i="1"/>
  <c r="C10" i="3" s="1"/>
  <c r="D10" i="3" s="1"/>
  <c r="J10" i="3" s="1"/>
  <c r="AM32" i="1"/>
  <c r="I32" i="4" s="1"/>
  <c r="U32" i="1"/>
  <c r="J32" i="6" s="1"/>
  <c r="AC4" i="1"/>
  <c r="AE22" i="1"/>
  <c r="U8" i="1"/>
  <c r="J8" i="6" s="1"/>
  <c r="O5" i="1"/>
  <c r="F5" i="5" s="1"/>
  <c r="AI14" i="1"/>
  <c r="AA29" i="1"/>
  <c r="G29" i="2" s="1"/>
  <c r="I29" i="2" s="1"/>
  <c r="AA10" i="1"/>
  <c r="G10" i="2" s="1"/>
  <c r="I10" i="2" s="1"/>
  <c r="AN24" i="1"/>
  <c r="I24" i="5" s="1"/>
  <c r="P27" i="1"/>
  <c r="E27" i="6" s="1"/>
  <c r="AB21" i="1"/>
  <c r="G21" i="3" s="1"/>
  <c r="AO26" i="1"/>
  <c r="G26" i="6" s="1"/>
  <c r="H10" i="1"/>
  <c r="E10" i="3" s="1"/>
  <c r="T2" i="1"/>
  <c r="K2" i="5" s="1"/>
  <c r="G4" i="1"/>
  <c r="E4" i="2" s="1"/>
  <c r="AM31" i="1"/>
  <c r="I31" i="4" s="1"/>
  <c r="S29" i="1"/>
  <c r="K29" i="4" s="1"/>
  <c r="L12" i="1"/>
  <c r="F12" i="2" s="1"/>
  <c r="AO22" i="1"/>
  <c r="G22" i="6" s="1"/>
  <c r="AG30" i="1"/>
  <c r="I27" i="1"/>
  <c r="E27" i="4" s="1"/>
  <c r="J27" i="4" s="1"/>
  <c r="AC18" i="1"/>
  <c r="AJ8" i="1"/>
  <c r="F8" i="6" s="1"/>
  <c r="H8" i="6" s="1"/>
  <c r="Q2" i="1"/>
  <c r="K2" i="2" s="1"/>
  <c r="N22" i="1"/>
  <c r="F22" i="4" s="1"/>
  <c r="W24" i="1"/>
  <c r="T14" i="1"/>
  <c r="K14" i="5" s="1"/>
  <c r="K28" i="1"/>
  <c r="D28" i="6" s="1"/>
  <c r="N21" i="1"/>
  <c r="F21" i="4" s="1"/>
  <c r="N9" i="1"/>
  <c r="F9" i="4" s="1"/>
  <c r="L9" i="5" s="1"/>
  <c r="AK9" i="1"/>
  <c r="H9" i="2" s="1"/>
  <c r="X27" i="1"/>
  <c r="G27" i="4" s="1"/>
  <c r="H27" i="4" s="1"/>
  <c r="O20" i="1"/>
  <c r="F20" i="5" s="1"/>
  <c r="N14" i="1"/>
  <c r="F14" i="4" s="1"/>
  <c r="L14" i="5" s="1"/>
  <c r="V10" i="1"/>
  <c r="P30" i="1"/>
  <c r="E30" i="6" s="1"/>
  <c r="AF12" i="1"/>
  <c r="X20" i="1"/>
  <c r="G20" i="4" s="1"/>
  <c r="H20" i="4" s="1"/>
  <c r="C22" i="1"/>
  <c r="C22" i="3" s="1"/>
  <c r="D22" i="3" s="1"/>
  <c r="J22" i="3" s="1"/>
  <c r="AN9" i="1"/>
  <c r="I9" i="5" s="1"/>
  <c r="X23" i="1"/>
  <c r="G23" i="4" s="1"/>
  <c r="H23" i="4" s="1"/>
  <c r="AO2" i="1"/>
  <c r="G2" i="6" s="1"/>
  <c r="Q14" i="1"/>
  <c r="K14" i="2" s="1"/>
  <c r="AF29" i="1"/>
  <c r="N29" i="1"/>
  <c r="F29" i="4" s="1"/>
  <c r="Z28" i="1"/>
  <c r="M16" i="1"/>
  <c r="F16" i="3" s="1"/>
  <c r="AF28" i="1"/>
  <c r="J3" i="1"/>
  <c r="E3" i="5" s="1"/>
  <c r="Y28" i="1"/>
  <c r="G28" i="5" s="1"/>
  <c r="H28" i="5" s="1"/>
  <c r="AA17" i="1"/>
  <c r="G17" i="2" s="1"/>
  <c r="I17" i="2" s="1"/>
  <c r="S8" i="1"/>
  <c r="K8" i="4" s="1"/>
  <c r="AA15" i="1"/>
  <c r="G15" i="2" s="1"/>
  <c r="I15" i="2" s="1"/>
  <c r="I11" i="1"/>
  <c r="E11" i="4" s="1"/>
  <c r="AN22" i="1"/>
  <c r="I22" i="5" s="1"/>
  <c r="S32" i="1"/>
  <c r="K32" i="4" s="1"/>
  <c r="AA27" i="1"/>
  <c r="G27" i="2" s="1"/>
  <c r="I27" i="2" s="1"/>
  <c r="O2" i="1"/>
  <c r="F2" i="5" s="1"/>
  <c r="O6" i="1"/>
  <c r="F6" i="5" s="1"/>
  <c r="F15" i="1"/>
  <c r="C15" i="6" s="1"/>
  <c r="I15" i="6" s="1"/>
  <c r="B28" i="1"/>
  <c r="C28" i="2" s="1"/>
  <c r="D28" i="2" s="1"/>
  <c r="J28" i="2" s="1"/>
  <c r="Q28" i="1"/>
  <c r="K28" i="2" s="1"/>
  <c r="E27" i="1"/>
  <c r="C27" i="5" s="1"/>
  <c r="D27" i="5" s="1"/>
  <c r="J27" i="5" s="1"/>
  <c r="Y5" i="1"/>
  <c r="G5" i="5" s="1"/>
  <c r="H5" i="5" s="1"/>
  <c r="M14" i="1"/>
  <c r="F14" i="3" s="1"/>
  <c r="G8" i="1"/>
  <c r="E8" i="2" s="1"/>
  <c r="AK27" i="1"/>
  <c r="H27" i="2" s="1"/>
  <c r="K31" i="1"/>
  <c r="D31" i="6" s="1"/>
  <c r="AA2" i="1"/>
  <c r="G2" i="2" s="1"/>
  <c r="O17" i="1"/>
  <c r="F17" i="5" s="1"/>
  <c r="L17" i="5" s="1"/>
  <c r="AC20" i="1"/>
  <c r="Z20" i="1"/>
  <c r="AA19" i="1"/>
  <c r="G19" i="2" s="1"/>
  <c r="I19" i="2" s="1"/>
  <c r="AK29" i="1"/>
  <c r="H29" i="2" s="1"/>
  <c r="E11" i="1"/>
  <c r="C11" i="5" s="1"/>
  <c r="D11" i="5" s="1"/>
  <c r="AJ32" i="1"/>
  <c r="F32" i="6" s="1"/>
  <c r="H32" i="6" s="1"/>
  <c r="AG3" i="1"/>
  <c r="J31" i="1"/>
  <c r="E31" i="5" s="1"/>
  <c r="J31" i="5" s="1"/>
  <c r="L18" i="1"/>
  <c r="F18" i="2" s="1"/>
  <c r="C32" i="1"/>
  <c r="C32" i="3" s="1"/>
  <c r="D32" i="3" s="1"/>
  <c r="J32" i="3" s="1"/>
  <c r="X22" i="1"/>
  <c r="G22" i="4" s="1"/>
  <c r="H22" i="4" s="1"/>
  <c r="X11" i="1"/>
  <c r="G11" i="4" s="1"/>
  <c r="H11" i="4" s="1"/>
  <c r="AE10" i="1"/>
  <c r="O3" i="1"/>
  <c r="F3" i="5" s="1"/>
  <c r="AD3" i="1"/>
  <c r="L22" i="1"/>
  <c r="F22" i="2" s="1"/>
  <c r="AA20" i="1"/>
  <c r="G20" i="2" s="1"/>
  <c r="I20" i="2" s="1"/>
  <c r="R3" i="1"/>
  <c r="K3" i="3" s="1"/>
  <c r="AG29" i="1"/>
  <c r="I17" i="1"/>
  <c r="E17" i="4" s="1"/>
  <c r="J17" i="4" s="1"/>
  <c r="B2" i="1"/>
  <c r="C2" i="2" s="1"/>
  <c r="AO8" i="1"/>
  <c r="G8" i="6" s="1"/>
  <c r="AM22" i="1"/>
  <c r="I22" i="4" s="1"/>
  <c r="Z31" i="1"/>
  <c r="F13" i="1"/>
  <c r="C13" i="6" s="1"/>
  <c r="I13" i="6" s="1"/>
  <c r="Z24" i="1"/>
  <c r="AM30" i="1"/>
  <c r="I30" i="4" s="1"/>
  <c r="AJ21" i="1"/>
  <c r="F21" i="6" s="1"/>
  <c r="H21" i="6" s="1"/>
  <c r="AI23" i="1"/>
  <c r="O19" i="1"/>
  <c r="F19" i="5" s="1"/>
  <c r="AG22" i="1"/>
  <c r="AC6" i="1"/>
  <c r="V25" i="1"/>
  <c r="AO24" i="1"/>
  <c r="G24" i="6" s="1"/>
  <c r="Q26" i="1"/>
  <c r="K26" i="2" s="1"/>
  <c r="AA26" i="1"/>
  <c r="G26" i="2" s="1"/>
  <c r="I26" i="2" s="1"/>
  <c r="AL11" i="1"/>
  <c r="AA5" i="1"/>
  <c r="G5" i="2" s="1"/>
  <c r="I5" i="2" s="1"/>
  <c r="AO27" i="1"/>
  <c r="G27" i="6" s="1"/>
  <c r="N32" i="1"/>
  <c r="F32" i="4" s="1"/>
  <c r="L32" i="5" s="1"/>
  <c r="AJ19" i="1"/>
  <c r="F19" i="6" s="1"/>
  <c r="H19" i="6" s="1"/>
  <c r="D8" i="1"/>
  <c r="C8" i="4" s="1"/>
  <c r="D8" i="4" s="1"/>
  <c r="J8" i="4" s="1"/>
  <c r="P23" i="1"/>
  <c r="E23" i="6" s="1"/>
  <c r="AB29" i="1"/>
  <c r="G29" i="3" s="1"/>
  <c r="J29" i="1"/>
  <c r="E29" i="5" s="1"/>
  <c r="N5" i="1"/>
  <c r="F5" i="4" s="1"/>
  <c r="Z2" i="1"/>
  <c r="AH29" i="1"/>
  <c r="F22" i="1"/>
  <c r="C22" i="6" s="1"/>
  <c r="I22" i="6" s="1"/>
  <c r="Z15" i="1"/>
  <c r="AJ11" i="1"/>
  <c r="F11" i="6" s="1"/>
  <c r="H11" i="6" s="1"/>
  <c r="V20" i="1"/>
  <c r="AI4" i="1"/>
  <c r="V15" i="1"/>
  <c r="V24" i="1"/>
  <c r="P24" i="1"/>
  <c r="E24" i="6" s="1"/>
  <c r="AA14" i="1"/>
  <c r="G14" i="2" s="1"/>
  <c r="I14" i="2" s="1"/>
  <c r="O32" i="1"/>
  <c r="F32" i="5" s="1"/>
  <c r="AK12" i="1"/>
  <c r="H12" i="2" s="1"/>
  <c r="G12" i="1"/>
  <c r="E12" i="2" s="1"/>
  <c r="Y26" i="1"/>
  <c r="G26" i="5" s="1"/>
  <c r="H26" i="5" s="1"/>
  <c r="S3" i="1"/>
  <c r="K3" i="4" s="1"/>
  <c r="AL30" i="1"/>
  <c r="N15" i="1"/>
  <c r="F15" i="4" s="1"/>
  <c r="L15" i="5" s="1"/>
  <c r="AM13" i="1"/>
  <c r="I13" i="4" s="1"/>
  <c r="Q23" i="1"/>
  <c r="K23" i="2" s="1"/>
  <c r="Z4" i="1"/>
  <c r="AK24" i="1"/>
  <c r="H24" i="2" s="1"/>
  <c r="L29" i="1"/>
  <c r="F29" i="2" s="1"/>
  <c r="AL32" i="1"/>
  <c r="AO19" i="1"/>
  <c r="G19" i="6" s="1"/>
  <c r="W8" i="1"/>
  <c r="AK4" i="1"/>
  <c r="H4" i="2" s="1"/>
  <c r="AO11" i="1"/>
  <c r="G11" i="6" s="1"/>
  <c r="L3" i="1"/>
  <c r="F3" i="2" s="1"/>
  <c r="X21" i="1"/>
  <c r="G21" i="4" s="1"/>
  <c r="H21" i="4" s="1"/>
  <c r="AD8" i="1"/>
  <c r="AB26" i="1"/>
  <c r="G26" i="3" s="1"/>
  <c r="AN32" i="1"/>
  <c r="I32" i="5" s="1"/>
  <c r="L13" i="1"/>
  <c r="F13" i="2" s="1"/>
  <c r="I3" i="1"/>
  <c r="E3" i="4" s="1"/>
  <c r="J3" i="4" s="1"/>
  <c r="O31" i="1"/>
  <c r="F31" i="5" s="1"/>
  <c r="N20" i="1"/>
  <c r="F20" i="4" s="1"/>
  <c r="L20" i="5" s="1"/>
  <c r="R25" i="1"/>
  <c r="K25" i="3" s="1"/>
  <c r="AG2" i="1"/>
  <c r="AJ28" i="1"/>
  <c r="F28" i="6" s="1"/>
  <c r="H28" i="6" s="1"/>
  <c r="N26" i="1"/>
  <c r="F26" i="4" s="1"/>
  <c r="L26" i="5" s="1"/>
  <c r="R31" i="1"/>
  <c r="K31" i="3" s="1"/>
  <c r="AM17" i="1"/>
  <c r="I17" i="4" s="1"/>
  <c r="C4" i="1"/>
  <c r="C4" i="3" s="1"/>
  <c r="D4" i="3" s="1"/>
  <c r="J4" i="3" s="1"/>
  <c r="R22" i="1"/>
  <c r="K22" i="3" s="1"/>
  <c r="W4" i="1"/>
  <c r="AJ20" i="1"/>
  <c r="F20" i="6" s="1"/>
  <c r="H20" i="6" s="1"/>
  <c r="P14" i="1"/>
  <c r="E14" i="6" s="1"/>
  <c r="Q6" i="1"/>
  <c r="K6" i="2" s="1"/>
  <c r="M27" i="1"/>
  <c r="F27" i="3" s="1"/>
  <c r="AE28" i="1"/>
  <c r="O15" i="1"/>
  <c r="F15" i="5" s="1"/>
  <c r="AG6" i="1"/>
  <c r="O24" i="1"/>
  <c r="F24" i="5" s="1"/>
  <c r="Q32" i="1"/>
  <c r="K32" i="2" s="1"/>
  <c r="I28" i="1"/>
  <c r="E28" i="4" s="1"/>
  <c r="X10" i="1"/>
  <c r="G10" i="4" s="1"/>
  <c r="H10" i="4" s="1"/>
  <c r="Y13" i="1"/>
  <c r="G13" i="5" s="1"/>
  <c r="H13" i="5" s="1"/>
  <c r="AE12" i="1"/>
  <c r="E5" i="1"/>
  <c r="C5" i="5" s="1"/>
  <c r="D5" i="5" s="1"/>
  <c r="J5" i="5" s="1"/>
  <c r="M12" i="1"/>
  <c r="F12" i="3" s="1"/>
  <c r="L19" i="1"/>
  <c r="F19" i="2" s="1"/>
  <c r="AD15" i="1"/>
  <c r="F2" i="1"/>
  <c r="C2" i="6" s="1"/>
  <c r="AG26" i="1"/>
  <c r="AN28" i="1"/>
  <c r="I28" i="5" s="1"/>
  <c r="M24" i="1"/>
  <c r="F24" i="3" s="1"/>
  <c r="X32" i="1"/>
  <c r="G32" i="4" s="1"/>
  <c r="H32" i="4" s="1"/>
  <c r="AB13" i="1"/>
  <c r="G13" i="3" s="1"/>
  <c r="AH25" i="1"/>
  <c r="Y15" i="1"/>
  <c r="G15" i="5" s="1"/>
  <c r="H15" i="5" s="1"/>
  <c r="M19" i="1"/>
  <c r="F19" i="3" s="1"/>
  <c r="G22" i="1"/>
  <c r="E22" i="2" s="1"/>
  <c r="W23" i="1"/>
  <c r="AB9" i="1"/>
  <c r="G9" i="3" s="1"/>
  <c r="T11" i="1"/>
  <c r="K11" i="5" s="1"/>
  <c r="I18" i="1"/>
  <c r="E18" i="4" s="1"/>
  <c r="J18" i="4" s="1"/>
  <c r="J28" i="1"/>
  <c r="E28" i="5" s="1"/>
  <c r="P10" i="1"/>
  <c r="E10" i="6" s="1"/>
  <c r="AO16" i="1"/>
  <c r="G16" i="6" s="1"/>
  <c r="AK11" i="1"/>
  <c r="H11" i="2" s="1"/>
  <c r="M8" i="1"/>
  <c r="F8" i="3" s="1"/>
  <c r="Y20" i="1"/>
  <c r="G20" i="5" s="1"/>
  <c r="H20" i="5" s="1"/>
  <c r="F20" i="1"/>
  <c r="C20" i="6" s="1"/>
  <c r="I20" i="6" s="1"/>
  <c r="AG15" i="1"/>
  <c r="Z3" i="1"/>
  <c r="AH15" i="1"/>
  <c r="M23" i="1"/>
  <c r="F23" i="3" s="1"/>
  <c r="Q15" i="1"/>
  <c r="K15" i="2" s="1"/>
  <c r="J4" i="1"/>
  <c r="E4" i="5" s="1"/>
  <c r="AA6" i="1"/>
  <c r="G6" i="2" s="1"/>
  <c r="I6" i="2" s="1"/>
  <c r="N7" i="1"/>
  <c r="F7" i="4" s="1"/>
  <c r="L7" i="5" s="1"/>
  <c r="AC29" i="1"/>
  <c r="AC8" i="1"/>
  <c r="U4" i="1"/>
  <c r="J4" i="6" s="1"/>
  <c r="R32" i="1"/>
  <c r="K32" i="3" s="1"/>
  <c r="AG19" i="1"/>
  <c r="L16" i="1"/>
  <c r="F16" i="2" s="1"/>
  <c r="Y22" i="1"/>
  <c r="G22" i="5" s="1"/>
  <c r="H22" i="5" s="1"/>
  <c r="Y25" i="1"/>
  <c r="G25" i="5" s="1"/>
  <c r="H25" i="5" s="1"/>
  <c r="AB16" i="1"/>
  <c r="G16" i="3" s="1"/>
  <c r="W14" i="1"/>
  <c r="AL16" i="1"/>
  <c r="AK6" i="1"/>
  <c r="H6" i="2" s="1"/>
  <c r="AN25" i="1"/>
  <c r="I25" i="5" s="1"/>
  <c r="J14" i="1"/>
  <c r="E14" i="5" s="1"/>
  <c r="M11" i="1"/>
  <c r="F11" i="3" s="1"/>
  <c r="T21" i="1"/>
  <c r="K21" i="5" s="1"/>
  <c r="N24" i="1"/>
  <c r="F24" i="4" s="1"/>
  <c r="AM9" i="1"/>
  <c r="I9" i="4" s="1"/>
  <c r="AE31" i="1"/>
  <c r="AA9" i="1"/>
  <c r="G9" i="2" s="1"/>
  <c r="I9" i="2" s="1"/>
  <c r="C23" i="1"/>
  <c r="C23" i="3" s="1"/>
  <c r="D23" i="3" s="1"/>
  <c r="J23" i="3" s="1"/>
  <c r="J12" i="1"/>
  <c r="E12" i="5" s="1"/>
  <c r="F16" i="1"/>
  <c r="C16" i="6" s="1"/>
  <c r="I16" i="6" s="1"/>
  <c r="H25" i="1"/>
  <c r="E25" i="3" s="1"/>
  <c r="J25" i="3" s="1"/>
  <c r="U6" i="1"/>
  <c r="J6" i="6" s="1"/>
  <c r="R8" i="1"/>
  <c r="K8" i="3" s="1"/>
  <c r="H21" i="1"/>
  <c r="E21" i="3" s="1"/>
  <c r="J21" i="3" s="1"/>
  <c r="AM7" i="1"/>
  <c r="I7" i="4" s="1"/>
  <c r="AO7" i="1"/>
  <c r="G7" i="6" s="1"/>
  <c r="AK16" i="1"/>
  <c r="H16" i="2" s="1"/>
  <c r="P17" i="1"/>
  <c r="E17" i="6" s="1"/>
  <c r="T4" i="1"/>
  <c r="K4" i="5" s="1"/>
  <c r="AN2" i="1"/>
  <c r="I2" i="5" s="1"/>
  <c r="E3" i="1"/>
  <c r="C3" i="5" s="1"/>
  <c r="D3" i="5" s="1"/>
  <c r="J3" i="5" s="1"/>
  <c r="AM15" i="1"/>
  <c r="I15" i="4" s="1"/>
  <c r="Q8" i="1"/>
  <c r="K8" i="2" s="1"/>
  <c r="AK13" i="1"/>
  <c r="H13" i="2" s="1"/>
  <c r="E12" i="1"/>
  <c r="C12" i="5" s="1"/>
  <c r="D12" i="5" s="1"/>
  <c r="J12" i="5" s="1"/>
  <c r="AL12" i="1"/>
  <c r="AK20" i="1"/>
  <c r="H20" i="2" s="1"/>
  <c r="N4" i="1"/>
  <c r="F4" i="4" s="1"/>
  <c r="AC11" i="1"/>
  <c r="AL24" i="1"/>
  <c r="E18" i="1"/>
  <c r="C18" i="5" s="1"/>
  <c r="D18" i="5" s="1"/>
  <c r="J18" i="5" s="1"/>
  <c r="Y6" i="1"/>
  <c r="G6" i="5" s="1"/>
  <c r="H6" i="5" s="1"/>
  <c r="AJ3" i="1"/>
  <c r="F3" i="6" s="1"/>
  <c r="H3" i="6" s="1"/>
  <c r="K2" i="1"/>
  <c r="D2" i="6" s="1"/>
  <c r="D33" i="6" s="1"/>
  <c r="U12" i="1"/>
  <c r="J12" i="6" s="1"/>
  <c r="L10" i="1"/>
  <c r="F10" i="2" s="1"/>
  <c r="M13" i="1"/>
  <c r="F13" i="3" s="1"/>
  <c r="X26" i="1"/>
  <c r="G26" i="4" s="1"/>
  <c r="H26" i="4" s="1"/>
  <c r="J32" i="1"/>
  <c r="E32" i="5" s="1"/>
  <c r="J32" i="5" s="1"/>
  <c r="AA8" i="1"/>
  <c r="G8" i="2" s="1"/>
  <c r="I8" i="2" s="1"/>
  <c r="AM25" i="1"/>
  <c r="I25" i="4" s="1"/>
  <c r="S25" i="1"/>
  <c r="K25" i="4" s="1"/>
  <c r="AI11" i="1"/>
  <c r="AD20" i="1"/>
  <c r="Y9" i="1"/>
  <c r="G9" i="5" s="1"/>
  <c r="H9" i="5" s="1"/>
  <c r="M25" i="1"/>
  <c r="F25" i="3" s="1"/>
  <c r="AK31" i="1"/>
  <c r="H31" i="2" s="1"/>
  <c r="G11" i="1"/>
  <c r="E11" i="2" s="1"/>
  <c r="J11" i="2" s="1"/>
  <c r="AA21" i="1"/>
  <c r="G21" i="2" s="1"/>
  <c r="I21" i="2" s="1"/>
  <c r="P3" i="1"/>
  <c r="E3" i="6" s="1"/>
  <c r="AO32" i="1"/>
  <c r="G32" i="6" s="1"/>
  <c r="AI8" i="1"/>
  <c r="AJ12" i="1"/>
  <c r="F12" i="6" s="1"/>
  <c r="H12" i="6" s="1"/>
  <c r="AF2" i="1"/>
  <c r="AE23" i="1"/>
  <c r="Y18" i="1"/>
  <c r="G18" i="5" s="1"/>
  <c r="H18" i="5" s="1"/>
  <c r="D21" i="1"/>
  <c r="C21" i="4" s="1"/>
  <c r="D21" i="4" s="1"/>
  <c r="J21" i="4" s="1"/>
  <c r="AE29" i="1"/>
  <c r="I4" i="1"/>
  <c r="E4" i="4" s="1"/>
  <c r="X7" i="1"/>
  <c r="G7" i="4" s="1"/>
  <c r="H7" i="4" s="1"/>
  <c r="I6" i="1"/>
  <c r="E6" i="4" s="1"/>
  <c r="J6" i="4" s="1"/>
  <c r="AJ17" i="1"/>
  <c r="F17" i="6" s="1"/>
  <c r="H17" i="6" s="1"/>
  <c r="O4" i="1"/>
  <c r="F4" i="5" s="1"/>
  <c r="AB5" i="1"/>
  <c r="G5" i="3" s="1"/>
  <c r="V8" i="1"/>
  <c r="X15" i="1"/>
  <c r="G15" i="4" s="1"/>
  <c r="H15" i="4" s="1"/>
  <c r="K29" i="1"/>
  <c r="D29" i="6" s="1"/>
  <c r="N13" i="1"/>
  <c r="F13" i="4" s="1"/>
  <c r="L13" i="5" s="1"/>
  <c r="E17" i="1"/>
  <c r="C17" i="5" s="1"/>
  <c r="D17" i="5" s="1"/>
  <c r="J17" i="5" s="1"/>
  <c r="AO4" i="1"/>
  <c r="G4" i="6" s="1"/>
  <c r="M28" i="1"/>
  <c r="F28" i="3" s="1"/>
  <c r="P29" i="1"/>
  <c r="E29" i="6" s="1"/>
  <c r="AN13" i="1"/>
  <c r="I13" i="5" s="1"/>
  <c r="AC27" i="1"/>
  <c r="Q5" i="1"/>
  <c r="K5" i="2" s="1"/>
  <c r="B9" i="1"/>
  <c r="C9" i="2" s="1"/>
  <c r="D9" i="2" s="1"/>
  <c r="J9" i="2" s="1"/>
  <c r="G10" i="1"/>
  <c r="E10" i="2" s="1"/>
  <c r="Y16" i="1"/>
  <c r="G16" i="5" s="1"/>
  <c r="H16" i="5" s="1"/>
  <c r="M2" i="1"/>
  <c r="F2" i="3" s="1"/>
  <c r="N16" i="1"/>
  <c r="F16" i="4" s="1"/>
  <c r="L16" i="5" s="1"/>
  <c r="L25" i="1"/>
  <c r="F25" i="2" s="1"/>
  <c r="I12" i="1"/>
  <c r="E12" i="4" s="1"/>
  <c r="P20" i="1"/>
  <c r="E20" i="6" s="1"/>
  <c r="Y32" i="1"/>
  <c r="G32" i="5" s="1"/>
  <c r="H32" i="5" s="1"/>
  <c r="AM26" i="1"/>
  <c r="I26" i="4" s="1"/>
  <c r="AF21" i="1"/>
  <c r="S15" i="1"/>
  <c r="K15" i="4" s="1"/>
  <c r="L32" i="1"/>
  <c r="F32" i="2" s="1"/>
  <c r="I22" i="1"/>
  <c r="E22" i="4" s="1"/>
  <c r="J22" i="4" s="1"/>
  <c r="M6" i="1"/>
  <c r="F6" i="3" s="1"/>
  <c r="AL2" i="1"/>
  <c r="AA12" i="1"/>
  <c r="G12" i="2" s="1"/>
  <c r="I12" i="2" s="1"/>
  <c r="G13" i="1"/>
  <c r="E13" i="2" s="1"/>
  <c r="J13" i="2" s="1"/>
  <c r="U2" i="1"/>
  <c r="J2" i="6" s="1"/>
  <c r="C3" i="1"/>
  <c r="C3" i="3" s="1"/>
  <c r="D3" i="3" s="1"/>
  <c r="J3" i="3" s="1"/>
  <c r="Z12" i="1"/>
  <c r="S28" i="1"/>
  <c r="K28" i="4" s="1"/>
  <c r="AB11" i="1"/>
  <c r="G11" i="3" s="1"/>
  <c r="AA23" i="1"/>
  <c r="G23" i="2" s="1"/>
  <c r="I23" i="2" s="1"/>
  <c r="C14" i="1"/>
  <c r="C14" i="3" s="1"/>
  <c r="D14" i="3" s="1"/>
  <c r="J14" i="3" s="1"/>
  <c r="J20" i="1"/>
  <c r="E20" i="5" s="1"/>
  <c r="AE2" i="1"/>
  <c r="AJ25" i="1"/>
  <c r="F25" i="6" s="1"/>
  <c r="H25" i="6" s="1"/>
  <c r="I2" i="1"/>
  <c r="E2" i="4" s="1"/>
  <c r="B29" i="1"/>
  <c r="C29" i="2" s="1"/>
  <c r="D29" i="2" s="1"/>
  <c r="J29" i="2" s="1"/>
  <c r="F4" i="1"/>
  <c r="C4" i="6" s="1"/>
  <c r="I4" i="6" s="1"/>
  <c r="H9" i="1"/>
  <c r="E9" i="3" s="1"/>
  <c r="AH10" i="1"/>
  <c r="AK2" i="1"/>
  <c r="H2" i="2" s="1"/>
  <c r="AN10" i="1"/>
  <c r="I10" i="5" s="1"/>
  <c r="E19" i="1"/>
  <c r="C19" i="5" s="1"/>
  <c r="D19" i="5" s="1"/>
  <c r="J19" i="5" s="1"/>
  <c r="O22" i="1"/>
  <c r="F22" i="5" s="1"/>
  <c r="N8" i="1"/>
  <c r="F8" i="4" s="1"/>
  <c r="L8" i="5" s="1"/>
  <c r="B14" i="1"/>
  <c r="C14" i="2" s="1"/>
  <c r="D14" i="2" s="1"/>
  <c r="J14" i="2" s="1"/>
  <c r="V31" i="1"/>
  <c r="O29" i="1"/>
  <c r="F29" i="5" s="1"/>
  <c r="C2" i="1"/>
  <c r="C2" i="3" s="1"/>
  <c r="AI22" i="1"/>
  <c r="H29" i="1"/>
  <c r="E29" i="3" s="1"/>
  <c r="H12" i="3" l="1"/>
  <c r="I12" i="3"/>
  <c r="J29" i="3"/>
  <c r="H21" i="3"/>
  <c r="I21" i="3"/>
  <c r="J8" i="5"/>
  <c r="J15" i="5"/>
  <c r="D2" i="5"/>
  <c r="C33" i="5"/>
  <c r="I19" i="3"/>
  <c r="H19" i="3"/>
  <c r="J11" i="4"/>
  <c r="E33" i="5"/>
  <c r="J28" i="3"/>
  <c r="I10" i="3"/>
  <c r="H10" i="3"/>
  <c r="I22" i="3"/>
  <c r="H22" i="3"/>
  <c r="I29" i="3"/>
  <c r="H29" i="3"/>
  <c r="K33" i="5"/>
  <c r="J28" i="4"/>
  <c r="L27" i="5"/>
  <c r="E33" i="2"/>
  <c r="H30" i="3"/>
  <c r="I30" i="3"/>
  <c r="I2" i="2"/>
  <c r="I33" i="2" s="1"/>
  <c r="G33" i="2"/>
  <c r="L29" i="5"/>
  <c r="L21" i="5"/>
  <c r="I28" i="6"/>
  <c r="H2" i="5"/>
  <c r="H33" i="5" s="1"/>
  <c r="G33" i="5"/>
  <c r="K33" i="4"/>
  <c r="I10" i="6"/>
  <c r="H18" i="3"/>
  <c r="I18" i="3"/>
  <c r="G33" i="3"/>
  <c r="J14" i="5"/>
  <c r="J20" i="4"/>
  <c r="H26" i="3"/>
  <c r="I26" i="3"/>
  <c r="I31" i="6"/>
  <c r="L5" i="5"/>
  <c r="E33" i="3"/>
  <c r="J10" i="5"/>
  <c r="F33" i="3"/>
  <c r="I32" i="3"/>
  <c r="H32" i="3"/>
  <c r="L19" i="5"/>
  <c r="J4" i="5"/>
  <c r="L18" i="5"/>
  <c r="J33" i="6"/>
  <c r="H24" i="3"/>
  <c r="I24" i="3"/>
  <c r="H16" i="3"/>
  <c r="I16" i="3"/>
  <c r="H11" i="3"/>
  <c r="I11" i="3"/>
  <c r="C33" i="2"/>
  <c r="D2" i="2"/>
  <c r="J11" i="5"/>
  <c r="H31" i="3"/>
  <c r="I31" i="3"/>
  <c r="J9" i="3"/>
  <c r="I17" i="3"/>
  <c r="H17" i="3"/>
  <c r="J10" i="2"/>
  <c r="L3" i="5"/>
  <c r="H5" i="3"/>
  <c r="I5" i="3"/>
  <c r="I3" i="3"/>
  <c r="H3" i="3"/>
  <c r="J4" i="4"/>
  <c r="J3" i="2"/>
  <c r="E33" i="4"/>
  <c r="I2" i="6"/>
  <c r="I33" i="6" s="1"/>
  <c r="C33" i="6"/>
  <c r="H33" i="2"/>
  <c r="F33" i="5"/>
  <c r="G33" i="6"/>
  <c r="I25" i="3"/>
  <c r="H25" i="3"/>
  <c r="J22" i="2"/>
  <c r="E33" i="6"/>
  <c r="I28" i="3"/>
  <c r="H28" i="3"/>
  <c r="F33" i="2"/>
  <c r="J28" i="5"/>
  <c r="F33" i="4"/>
  <c r="L2" i="5"/>
  <c r="H15" i="3"/>
  <c r="I15" i="3"/>
  <c r="I30" i="6"/>
  <c r="I14" i="3"/>
  <c r="H14" i="3"/>
  <c r="H2" i="4"/>
  <c r="H33" i="4" s="1"/>
  <c r="G33" i="4"/>
  <c r="J12" i="4"/>
  <c r="I29" i="6"/>
  <c r="H13" i="3"/>
  <c r="I13" i="3"/>
  <c r="J15" i="2"/>
  <c r="D2" i="3"/>
  <c r="C33" i="3"/>
  <c r="L4" i="5"/>
  <c r="I33" i="5"/>
  <c r="L24" i="5"/>
  <c r="L22" i="5"/>
  <c r="K33" i="3"/>
  <c r="J12" i="3"/>
  <c r="L30" i="5"/>
  <c r="D2" i="4"/>
  <c r="C33" i="4"/>
  <c r="L31" i="5"/>
  <c r="L12" i="5"/>
  <c r="J32" i="4"/>
  <c r="H2" i="3"/>
  <c r="H33" i="3" s="1"/>
  <c r="I2" i="3"/>
  <c r="K33" i="2"/>
  <c r="H7" i="3"/>
  <c r="I7" i="3"/>
  <c r="H20" i="3"/>
  <c r="I20" i="3"/>
  <c r="J4" i="2"/>
  <c r="H8" i="3"/>
  <c r="I8" i="3"/>
  <c r="F33" i="6"/>
  <c r="H2" i="6"/>
  <c r="H33" i="6" s="1"/>
  <c r="I33" i="4"/>
  <c r="I6" i="3"/>
  <c r="H6" i="3"/>
  <c r="H4" i="3"/>
  <c r="I4" i="3"/>
  <c r="H9" i="3"/>
  <c r="I9" i="3"/>
  <c r="J20" i="5"/>
  <c r="D33" i="3" l="1"/>
  <c r="J2" i="3"/>
  <c r="J33" i="3" s="1"/>
  <c r="D33" i="5"/>
  <c r="J2" i="5"/>
  <c r="J33" i="5" s="1"/>
  <c r="I33" i="3"/>
  <c r="D33" i="2"/>
  <c r="J2" i="2"/>
  <c r="J33" i="2" s="1"/>
  <c r="L33" i="5"/>
  <c r="D33" i="4"/>
  <c r="J2" i="4"/>
  <c r="J33" i="4" s="1"/>
</calcChain>
</file>

<file path=xl/sharedStrings.xml><?xml version="1.0" encoding="utf-8"?>
<sst xmlns="http://schemas.openxmlformats.org/spreadsheetml/2006/main" count="1874" uniqueCount="91">
  <si>
    <t>出荷</t>
  </si>
  <si>
    <t>作業時間</t>
  </si>
  <si>
    <t>人件費</t>
  </si>
  <si>
    <t>資材費</t>
  </si>
  <si>
    <t>加工単価（１束）</t>
  </si>
  <si>
    <t>加工単価（１Kg）</t>
  </si>
  <si>
    <t>加工単価（10Kg）</t>
  </si>
  <si>
    <t>加工単価（1C/S）</t>
  </si>
  <si>
    <t>日付</t>
  </si>
  <si>
    <t>商品名</t>
  </si>
  <si>
    <t>出荷量（Kg）</t>
  </si>
  <si>
    <t>出荷量（C/S）</t>
  </si>
  <si>
    <t>作業時間合計(分）</t>
  </si>
  <si>
    <t>加工単価（1Kg）</t>
  </si>
  <si>
    <t>加工単価（4Kg）</t>
  </si>
  <si>
    <t>1H作成量（C/S)</t>
  </si>
  <si>
    <t>資材費(1C/S)</t>
  </si>
  <si>
    <t>にら1Kg袋4kg入り</t>
  </si>
  <si>
    <t>加工単価（１０Kg）</t>
  </si>
  <si>
    <t>にら1Kg袋10kg入り</t>
  </si>
  <si>
    <t>出荷量（束）</t>
  </si>
  <si>
    <t>加工単価（1束）</t>
  </si>
  <si>
    <t>加工単価（１０束）</t>
  </si>
  <si>
    <t>にら40束</t>
  </si>
  <si>
    <t>にら50束</t>
  </si>
  <si>
    <t>作業時間合計（分）</t>
  </si>
  <si>
    <t>資材費(c/s)</t>
  </si>
  <si>
    <t>にら原体10kg</t>
  </si>
  <si>
    <t>名　前</t>
  </si>
  <si>
    <t>土</t>
  </si>
  <si>
    <t>日</t>
  </si>
  <si>
    <t>月</t>
  </si>
  <si>
    <t>火</t>
  </si>
  <si>
    <t>水</t>
  </si>
  <si>
    <t>木</t>
  </si>
  <si>
    <t>金</t>
  </si>
  <si>
    <t>矢代</t>
  </si>
  <si>
    <t>出</t>
  </si>
  <si>
    <t>高橋</t>
  </si>
  <si>
    <t>マーダワ</t>
  </si>
  <si>
    <t>ズオン バン フン</t>
  </si>
  <si>
    <t>E</t>
  </si>
  <si>
    <t>ディン コン ベト</t>
  </si>
  <si>
    <t>A</t>
  </si>
  <si>
    <t>チャモ</t>
  </si>
  <si>
    <t>B</t>
  </si>
  <si>
    <t>ホン ゴック</t>
  </si>
  <si>
    <t>トン</t>
  </si>
  <si>
    <t>L</t>
  </si>
  <si>
    <t>サンミン</t>
  </si>
  <si>
    <t>マドマーリ</t>
  </si>
  <si>
    <t>イスリ</t>
  </si>
  <si>
    <t>K</t>
  </si>
  <si>
    <t>I</t>
  </si>
  <si>
    <t>G</t>
  </si>
  <si>
    <t>ハルシャナ</t>
  </si>
  <si>
    <t>D</t>
  </si>
  <si>
    <t>インディカ</t>
  </si>
  <si>
    <t>F</t>
  </si>
  <si>
    <t>チャトランガ</t>
  </si>
  <si>
    <t>ユウ</t>
  </si>
  <si>
    <t>←入力するところ</t>
  </si>
  <si>
    <t>にら１Kg袋4kg入り</t>
  </si>
  <si>
    <t>にら１Kg袋１０kg入り</t>
  </si>
  <si>
    <t>にら束40束</t>
  </si>
  <si>
    <t>にら束50束</t>
  </si>
  <si>
    <t>ニラ(原体)10kg</t>
  </si>
  <si>
    <t>メンバー</t>
  </si>
  <si>
    <t>時間（分）</t>
  </si>
  <si>
    <t>分給</t>
  </si>
  <si>
    <r>
      <rPr>
        <sz val="12"/>
        <color rgb="FFFF0000"/>
        <rFont val="ＭＳ Ｐゴシック (本文)"/>
        <charset val="128"/>
      </rPr>
      <t>※</t>
    </r>
    <r>
      <rPr>
        <sz val="11"/>
        <color theme="1"/>
        <rFont val="ＭＳ Ｐゴシック"/>
        <family val="3"/>
        <charset val="128"/>
      </rPr>
      <t>人件費</t>
    </r>
  </si>
  <si>
    <t>使用数</t>
  </si>
  <si>
    <t>出来た数</t>
  </si>
  <si>
    <t>廃棄数量</t>
  </si>
  <si>
    <t>歩留り率</t>
  </si>
  <si>
    <t>作業時間合計</t>
  </si>
  <si>
    <t>資材費（c/s)箱代</t>
  </si>
  <si>
    <t>資材費（c/s)袋代</t>
  </si>
  <si>
    <t>資材費（c/s)ﾃｰﾌﾟ代</t>
  </si>
  <si>
    <t>資材費（c/s)合計</t>
  </si>
  <si>
    <t>人件費合計</t>
  </si>
  <si>
    <t>備考</t>
  </si>
  <si>
    <t>早い理由、遅い理由、品質など</t>
  </si>
  <si>
    <t>束合計加工賃</t>
    <rPh sb="0" eb="1">
      <t>タバ</t>
    </rPh>
    <rPh sb="1" eb="6">
      <t>ゴウケイカコウチン</t>
    </rPh>
    <phoneticPr fontId="28"/>
  </si>
  <si>
    <t>集計</t>
  </si>
  <si>
    <t>平均</t>
    <rPh sb="0" eb="2">
      <t>ヘイキン</t>
    </rPh>
    <phoneticPr fontId="28"/>
  </si>
  <si>
    <t>2/29</t>
    <phoneticPr fontId="28"/>
  </si>
  <si>
    <t>2/30</t>
    <phoneticPr fontId="28"/>
  </si>
  <si>
    <t>2/31</t>
    <phoneticPr fontId="28"/>
  </si>
  <si>
    <t>サンミン</t>
    <phoneticPr fontId="28"/>
  </si>
  <si>
    <t>インディカ</t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</si>
</sst>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¥&quot;#,##0;[Red]&quot;¥&quot;\-#,##0"/>
    <numFmt numFmtId="8" formatCode="&quot;¥&quot;#,##0.00;[Red]&quot;¥&quot;\-#,##0.00"/>
    <numFmt numFmtId="176" formatCode="#,##0_ &quot;kg&quot;"/>
    <numFmt numFmtId="177" formatCode="#,##0_ &quot;分&quot;"/>
    <numFmt numFmtId="178" formatCode="#,##0_ &quot;束&quot;"/>
    <numFmt numFmtId="179" formatCode="#,##0.00_ &quot;C/S&quot;"/>
    <numFmt numFmtId="180" formatCode="m&quot;月&quot;d&quot;日&quot;\(aaa\)"/>
    <numFmt numFmtId="181" formatCode="[&lt;=999]000;[&lt;=9999]000\-00;000\-0000"/>
    <numFmt numFmtId="182" formatCode="#,##0_ &quot;C/S&quot;"/>
    <numFmt numFmtId="183" formatCode="d&quot;日&quot;"/>
    <numFmt numFmtId="184" formatCode="0.00_);[Red]\(0.00\)"/>
    <numFmt numFmtId="185" formatCode="0.00_ "/>
    <numFmt numFmtId="186" formatCode="#,##0.00_ &quot;kg&quot;"/>
  </numFmts>
  <fonts count="31">
    <font>
      <sz val="11"/>
      <color theme="1"/>
      <name val="ＭＳ Ｐゴシック"/>
      <charset val="134"/>
      <scheme val="minor"/>
    </font>
    <font>
      <sz val="28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8" tint="-0.249977111117893"/>
      <name val="ＭＳ ゴシック"/>
      <family val="3"/>
      <charset val="128"/>
    </font>
    <font>
      <sz val="9"/>
      <color theme="4" tint="0.79995117038483843"/>
      <name val="ＭＳ ゴシック"/>
      <family val="3"/>
      <charset val="128"/>
    </font>
    <font>
      <sz val="9"/>
      <color theme="8" tint="0.59999389629810485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2"/>
      <color theme="1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color rgb="FFFF0000"/>
      <name val="ＭＳ Ｐゴシック (本文)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9" tint="0.79995117038483843"/>
        <bgColor indexed="64"/>
      </patternFill>
    </fill>
  </fills>
  <borders count="8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 diagonalUp="1"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</borders>
  <cellStyleXfs count="23">
    <xf numFmtId="0" fontId="0" fillId="0" borderId="0"/>
    <xf numFmtId="9" fontId="24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6" fontId="22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40" fontId="25" fillId="0" borderId="0" applyFont="0" applyFill="0" applyBorder="0" applyAlignment="0" applyProtection="0"/>
    <xf numFmtId="9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5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0" fontId="25" fillId="0" borderId="0"/>
    <xf numFmtId="6" fontId="24" fillId="0" borderId="0" applyFont="0" applyFill="0" applyBorder="0" applyAlignment="0" applyProtection="0">
      <alignment vertical="center"/>
    </xf>
    <xf numFmtId="0" fontId="6" fillId="0" borderId="0"/>
    <xf numFmtId="0" fontId="24" fillId="0" borderId="0">
      <alignment vertical="center"/>
    </xf>
    <xf numFmtId="0" fontId="12" fillId="0" borderId="0">
      <alignment vertical="center"/>
    </xf>
    <xf numFmtId="0" fontId="24" fillId="0" borderId="0">
      <alignment vertical="center"/>
    </xf>
  </cellStyleXfs>
  <cellXfs count="200">
    <xf numFmtId="0" fontId="0" fillId="0" borderId="0" xfId="0"/>
    <xf numFmtId="0" fontId="1" fillId="0" borderId="0" xfId="0" applyFont="1"/>
    <xf numFmtId="56" fontId="2" fillId="0" borderId="0" xfId="0" applyNumberFormat="1" applyFont="1"/>
    <xf numFmtId="0" fontId="0" fillId="2" borderId="0" xfId="0" applyFill="1"/>
    <xf numFmtId="0" fontId="3" fillId="0" borderId="0" xfId="19" applyFont="1" applyFill="1" applyAlignment="1">
      <alignment vertical="center"/>
    </xf>
    <xf numFmtId="0" fontId="1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3" borderId="6" xfId="19" applyFill="1" applyBorder="1" applyAlignment="1">
      <alignment horizontal="center" vertical="center"/>
    </xf>
    <xf numFmtId="0" fontId="7" fillId="0" borderId="7" xfId="0" applyFont="1" applyBorder="1"/>
    <xf numFmtId="176" fontId="8" fillId="2" borderId="8" xfId="2" applyNumberFormat="1" applyFont="1" applyFill="1" applyBorder="1" applyAlignment="1" applyProtection="1">
      <alignment shrinkToFit="1"/>
      <protection locked="0"/>
    </xf>
    <xf numFmtId="176" fontId="8" fillId="2" borderId="9" xfId="2" applyNumberFormat="1" applyFont="1" applyFill="1" applyBorder="1" applyAlignment="1" applyProtection="1">
      <alignment shrinkToFit="1"/>
      <protection locked="0"/>
    </xf>
    <xf numFmtId="176" fontId="8" fillId="2" borderId="10" xfId="2" applyNumberFormat="1" applyFont="1" applyFill="1" applyBorder="1" applyAlignment="1" applyProtection="1">
      <alignment shrinkToFit="1"/>
      <protection locked="0"/>
    </xf>
    <xf numFmtId="0" fontId="6" fillId="3" borderId="11" xfId="19" applyFill="1" applyBorder="1" applyAlignment="1">
      <alignment horizontal="center" vertical="center"/>
    </xf>
    <xf numFmtId="178" fontId="8" fillId="2" borderId="9" xfId="2" applyNumberFormat="1" applyFont="1" applyFill="1" applyBorder="1" applyAlignment="1" applyProtection="1">
      <alignment shrinkToFit="1"/>
      <protection locked="0"/>
    </xf>
    <xf numFmtId="0" fontId="6" fillId="4" borderId="12" xfId="19" applyFill="1" applyBorder="1" applyAlignment="1">
      <alignment horizontal="center"/>
    </xf>
    <xf numFmtId="0" fontId="6" fillId="4" borderId="7" xfId="19" applyFill="1" applyBorder="1" applyAlignment="1">
      <alignment horizontal="center"/>
    </xf>
    <xf numFmtId="10" fontId="8" fillId="5" borderId="8" xfId="5" applyNumberFormat="1" applyFont="1" applyFill="1" applyBorder="1" applyAlignment="1"/>
    <xf numFmtId="10" fontId="8" fillId="5" borderId="9" xfId="5" applyNumberFormat="1" applyFont="1" applyFill="1" applyBorder="1" applyAlignment="1"/>
    <xf numFmtId="10" fontId="8" fillId="5" borderId="10" xfId="5" applyNumberFormat="1" applyFont="1" applyFill="1" applyBorder="1" applyAlignment="1"/>
    <xf numFmtId="177" fontId="8" fillId="0" borderId="8" xfId="0" applyNumberFormat="1" applyFont="1" applyBorder="1"/>
    <xf numFmtId="177" fontId="8" fillId="0" borderId="9" xfId="0" applyNumberFormat="1" applyFont="1" applyBorder="1"/>
    <xf numFmtId="177" fontId="8" fillId="0" borderId="10" xfId="0" applyNumberFormat="1" applyFont="1" applyBorder="1"/>
    <xf numFmtId="8" fontId="8" fillId="0" borderId="8" xfId="3" applyNumberFormat="1" applyFont="1" applyBorder="1" applyAlignment="1"/>
    <xf numFmtId="8" fontId="8" fillId="0" borderId="9" xfId="3" applyNumberFormat="1" applyFont="1" applyBorder="1" applyAlignment="1"/>
    <xf numFmtId="8" fontId="8" fillId="0" borderId="10" xfId="3" applyNumberFormat="1" applyFont="1" applyBorder="1" applyAlignment="1"/>
    <xf numFmtId="6" fontId="8" fillId="0" borderId="13" xfId="3" applyNumberFormat="1" applyFont="1" applyFill="1" applyBorder="1" applyAlignment="1"/>
    <xf numFmtId="6" fontId="8" fillId="0" borderId="14" xfId="3" applyNumberFormat="1" applyFont="1" applyFill="1" applyBorder="1" applyAlignment="1"/>
    <xf numFmtId="8" fontId="8" fillId="0" borderId="9" xfId="3" applyNumberFormat="1" applyFont="1" applyFill="1" applyBorder="1" applyAlignment="1"/>
    <xf numFmtId="6" fontId="8" fillId="0" borderId="15" xfId="3" applyNumberFormat="1" applyFont="1" applyFill="1" applyBorder="1" applyAlignment="1"/>
    <xf numFmtId="0" fontId="7" fillId="0" borderId="16" xfId="0" applyFont="1" applyBorder="1"/>
    <xf numFmtId="8" fontId="8" fillId="0" borderId="17" xfId="3" applyNumberFormat="1" applyFont="1" applyBorder="1" applyAlignment="1"/>
    <xf numFmtId="8" fontId="8" fillId="0" borderId="18" xfId="3" applyNumberFormat="1" applyFont="1" applyBorder="1" applyAlignment="1"/>
    <xf numFmtId="6" fontId="8" fillId="0" borderId="19" xfId="3" applyFont="1" applyBorder="1" applyAlignment="1"/>
    <xf numFmtId="6" fontId="8" fillId="0" borderId="20" xfId="3" applyFont="1" applyBorder="1" applyAlignment="1"/>
    <xf numFmtId="0" fontId="8" fillId="0" borderId="13" xfId="0" applyFont="1" applyBorder="1"/>
    <xf numFmtId="0" fontId="8" fillId="0" borderId="21" xfId="0" applyFont="1" applyBorder="1"/>
    <xf numFmtId="0" fontId="7" fillId="6" borderId="22" xfId="0" applyFont="1" applyFill="1" applyBorder="1"/>
    <xf numFmtId="8" fontId="8" fillId="6" borderId="23" xfId="3" applyNumberFormat="1" applyFont="1" applyFill="1" applyBorder="1" applyAlignment="1"/>
    <xf numFmtId="8" fontId="8" fillId="6" borderId="24" xfId="3" applyNumberFormat="1" applyFont="1" applyFill="1" applyBorder="1" applyAlignment="1"/>
    <xf numFmtId="8" fontId="8" fillId="6" borderId="25" xfId="3" applyNumberFormat="1" applyFont="1" applyFill="1" applyBorder="1" applyAlignment="1"/>
    <xf numFmtId="0" fontId="7" fillId="0" borderId="0" xfId="0" applyFont="1"/>
    <xf numFmtId="0" fontId="7" fillId="0" borderId="26" xfId="0" applyFont="1" applyBorder="1" applyAlignment="1">
      <alignment shrinkToFit="1"/>
    </xf>
    <xf numFmtId="0" fontId="9" fillId="0" borderId="2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8" fontId="8" fillId="0" borderId="8" xfId="0" applyNumberFormat="1" applyFont="1" applyBorder="1" applyProtection="1">
      <protection locked="0"/>
    </xf>
    <xf numFmtId="8" fontId="8" fillId="0" borderId="9" xfId="0" applyNumberFormat="1" applyFont="1" applyBorder="1" applyProtection="1">
      <protection locked="0"/>
    </xf>
    <xf numFmtId="8" fontId="8" fillId="0" borderId="10" xfId="0" applyNumberFormat="1" applyFont="1" applyBorder="1" applyProtection="1">
      <protection locked="0"/>
    </xf>
    <xf numFmtId="0" fontId="6" fillId="4" borderId="16" xfId="19" applyFill="1" applyBorder="1"/>
    <xf numFmtId="0" fontId="7" fillId="6" borderId="7" xfId="0" applyFont="1" applyFill="1" applyBorder="1"/>
    <xf numFmtId="8" fontId="8" fillId="6" borderId="8" xfId="0" applyNumberFormat="1" applyFont="1" applyFill="1" applyBorder="1"/>
    <xf numFmtId="8" fontId="8" fillId="6" borderId="9" xfId="0" applyNumberFormat="1" applyFont="1" applyFill="1" applyBorder="1"/>
    <xf numFmtId="8" fontId="8" fillId="6" borderId="10" xfId="0" applyNumberFormat="1" applyFont="1" applyFill="1" applyBorder="1"/>
    <xf numFmtId="0" fontId="11" fillId="0" borderId="0" xfId="0" applyFont="1"/>
    <xf numFmtId="0" fontId="6" fillId="3" borderId="28" xfId="19" applyFill="1" applyBorder="1" applyAlignment="1">
      <alignment horizontal="center" vertical="center"/>
    </xf>
    <xf numFmtId="181" fontId="1" fillId="0" borderId="28" xfId="0" applyNumberFormat="1" applyFont="1" applyBorder="1"/>
    <xf numFmtId="181" fontId="1" fillId="0" borderId="29" xfId="0" applyNumberFormat="1" applyFont="1" applyBorder="1"/>
    <xf numFmtId="181" fontId="1" fillId="0" borderId="30" xfId="0" applyNumberFormat="1" applyFont="1" applyBorder="1"/>
    <xf numFmtId="0" fontId="3" fillId="0" borderId="0" xfId="19" applyFont="1" applyFill="1" applyAlignment="1">
      <alignment horizontal="center" vertical="center"/>
    </xf>
    <xf numFmtId="0" fontId="0" fillId="0" borderId="0" xfId="0" applyFill="1"/>
    <xf numFmtId="0" fontId="6" fillId="3" borderId="41" xfId="19" applyFill="1" applyBorder="1" applyAlignment="1">
      <alignment horizontal="center" shrinkToFit="1"/>
    </xf>
    <xf numFmtId="0" fontId="6" fillId="3" borderId="42" xfId="19" applyFill="1" applyBorder="1" applyAlignment="1">
      <alignment horizontal="center" shrinkToFit="1"/>
    </xf>
    <xf numFmtId="0" fontId="6" fillId="3" borderId="43" xfId="19" applyFill="1" applyBorder="1" applyAlignment="1">
      <alignment horizontal="center" shrinkToFit="1"/>
    </xf>
    <xf numFmtId="0" fontId="6" fillId="7" borderId="44" xfId="19" applyFill="1" applyBorder="1" applyAlignment="1" applyProtection="1">
      <alignment horizontal="right"/>
      <protection locked="0"/>
    </xf>
    <xf numFmtId="0" fontId="6" fillId="7" borderId="45" xfId="19" applyFill="1" applyBorder="1" applyAlignment="1" applyProtection="1">
      <alignment horizontal="right"/>
      <protection locked="0"/>
    </xf>
    <xf numFmtId="0" fontId="6" fillId="7" borderId="46" xfId="19" applyFill="1" applyBorder="1" applyAlignment="1" applyProtection="1">
      <alignment horizontal="right"/>
      <protection locked="0"/>
    </xf>
    <xf numFmtId="0" fontId="6" fillId="7" borderId="47" xfId="19" applyFill="1" applyBorder="1" applyAlignment="1" applyProtection="1">
      <alignment horizontal="right"/>
      <protection locked="0"/>
    </xf>
    <xf numFmtId="0" fontId="6" fillId="4" borderId="48" xfId="19" applyFill="1" applyBorder="1" applyAlignment="1" applyProtection="1">
      <alignment horizontal="center"/>
      <protection locked="0"/>
    </xf>
    <xf numFmtId="6" fontId="0" fillId="7" borderId="49" xfId="16" applyFont="1" applyFill="1" applyBorder="1" applyAlignment="1"/>
    <xf numFmtId="6" fontId="0" fillId="7" borderId="50" xfId="16" applyFont="1" applyFill="1" applyBorder="1" applyAlignment="1"/>
    <xf numFmtId="0" fontId="6" fillId="7" borderId="51" xfId="19" applyFill="1" applyBorder="1" applyAlignment="1" applyProtection="1">
      <alignment horizontal="right"/>
      <protection locked="0"/>
    </xf>
    <xf numFmtId="0" fontId="6" fillId="7" borderId="52" xfId="19" applyFill="1" applyBorder="1" applyAlignment="1" applyProtection="1">
      <alignment horizontal="right"/>
      <protection locked="0"/>
    </xf>
    <xf numFmtId="0" fontId="6" fillId="7" borderId="53" xfId="19" applyFill="1" applyBorder="1" applyAlignment="1" applyProtection="1">
      <alignment horizontal="right"/>
      <protection locked="0"/>
    </xf>
    <xf numFmtId="0" fontId="6" fillId="7" borderId="54" xfId="19" applyFill="1" applyBorder="1" applyAlignment="1" applyProtection="1">
      <alignment horizontal="right"/>
      <protection locked="0"/>
    </xf>
    <xf numFmtId="0" fontId="6" fillId="4" borderId="55" xfId="19" applyFill="1" applyBorder="1" applyAlignment="1" applyProtection="1">
      <alignment horizontal="center"/>
      <protection locked="0"/>
    </xf>
    <xf numFmtId="6" fontId="0" fillId="7" borderId="51" xfId="16" applyFont="1" applyFill="1" applyBorder="1" applyAlignment="1"/>
    <xf numFmtId="6" fontId="0" fillId="7" borderId="52" xfId="16" applyFont="1" applyFill="1" applyBorder="1" applyAlignment="1"/>
    <xf numFmtId="0" fontId="6" fillId="7" borderId="41" xfId="19" applyFill="1" applyBorder="1" applyAlignment="1" applyProtection="1">
      <alignment horizontal="right"/>
      <protection locked="0"/>
    </xf>
    <xf numFmtId="0" fontId="6" fillId="7" borderId="42" xfId="19" applyFill="1" applyBorder="1" applyAlignment="1" applyProtection="1">
      <alignment horizontal="right"/>
      <protection locked="0"/>
    </xf>
    <xf numFmtId="0" fontId="6" fillId="7" borderId="56" xfId="19" applyFill="1" applyBorder="1" applyAlignment="1" applyProtection="1">
      <alignment horizontal="right"/>
      <protection locked="0"/>
    </xf>
    <xf numFmtId="0" fontId="6" fillId="7" borderId="57" xfId="19" applyFill="1" applyBorder="1" applyAlignment="1" applyProtection="1">
      <alignment horizontal="right"/>
      <protection locked="0"/>
    </xf>
    <xf numFmtId="0" fontId="6" fillId="4" borderId="58" xfId="19" applyFill="1" applyBorder="1" applyAlignment="1" applyProtection="1">
      <alignment horizontal="center"/>
      <protection locked="0"/>
    </xf>
    <xf numFmtId="6" fontId="0" fillId="7" borderId="41" xfId="16" applyFont="1" applyFill="1" applyBorder="1" applyAlignment="1"/>
    <xf numFmtId="6" fontId="0" fillId="7" borderId="42" xfId="16" applyFont="1" applyFill="1" applyBorder="1" applyAlignment="1"/>
    <xf numFmtId="0" fontId="6" fillId="0" borderId="59" xfId="19" applyBorder="1" applyAlignment="1">
      <alignment horizontal="center"/>
    </xf>
    <xf numFmtId="0" fontId="6" fillId="0" borderId="60" xfId="19" applyBorder="1" applyAlignment="1">
      <alignment horizontal="center"/>
    </xf>
    <xf numFmtId="0" fontId="6" fillId="0" borderId="61" xfId="19" applyBorder="1" applyAlignment="1">
      <alignment horizontal="center"/>
    </xf>
    <xf numFmtId="0" fontId="6" fillId="0" borderId="62" xfId="19" applyBorder="1" applyAlignment="1">
      <alignment horizontal="center"/>
    </xf>
    <xf numFmtId="0" fontId="6" fillId="0" borderId="63" xfId="19" applyBorder="1" applyAlignment="1">
      <alignment horizontal="center" vertical="center" wrapText="1"/>
    </xf>
    <xf numFmtId="6" fontId="6" fillId="3" borderId="59" xfId="19" applyNumberFormat="1" applyFill="1" applyBorder="1" applyAlignment="1">
      <alignment horizontal="center"/>
    </xf>
    <xf numFmtId="6" fontId="6" fillId="3" borderId="60" xfId="19" applyNumberFormat="1" applyFill="1" applyBorder="1" applyAlignment="1">
      <alignment horizontal="center"/>
    </xf>
    <xf numFmtId="0" fontId="6" fillId="3" borderId="56" xfId="19" applyFill="1" applyBorder="1" applyAlignment="1">
      <alignment horizontal="center" shrinkToFit="1"/>
    </xf>
    <xf numFmtId="0" fontId="6" fillId="3" borderId="65" xfId="19" applyFill="1" applyBorder="1" applyAlignment="1">
      <alignment horizontal="center" shrinkToFit="1"/>
    </xf>
    <xf numFmtId="6" fontId="0" fillId="7" borderId="66" xfId="16" applyFont="1" applyFill="1" applyBorder="1" applyAlignment="1"/>
    <xf numFmtId="6" fontId="0" fillId="7" borderId="67" xfId="16" applyFont="1" applyFill="1" applyBorder="1" applyAlignment="1"/>
    <xf numFmtId="6" fontId="0" fillId="7" borderId="53" xfId="16" applyFont="1" applyFill="1" applyBorder="1" applyAlignment="1"/>
    <xf numFmtId="6" fontId="0" fillId="7" borderId="56" xfId="16" applyFont="1" applyFill="1" applyBorder="1" applyAlignment="1"/>
    <xf numFmtId="6" fontId="0" fillId="7" borderId="68" xfId="16" applyFont="1" applyFill="1" applyBorder="1" applyAlignment="1"/>
    <xf numFmtId="6" fontId="6" fillId="3" borderId="61" xfId="19" applyNumberFormat="1" applyFill="1" applyBorder="1" applyAlignment="1">
      <alignment horizontal="center"/>
    </xf>
    <xf numFmtId="6" fontId="6" fillId="3" borderId="69" xfId="19" applyNumberFormat="1" applyFill="1" applyBorder="1" applyAlignment="1">
      <alignment horizontal="center"/>
    </xf>
    <xf numFmtId="0" fontId="6" fillId="4" borderId="48" xfId="19" applyFill="1" applyBorder="1" applyAlignment="1">
      <alignment horizontal="center"/>
    </xf>
    <xf numFmtId="0" fontId="6" fillId="4" borderId="55" xfId="19" applyFill="1" applyBorder="1" applyAlignment="1">
      <alignment horizontal="center"/>
    </xf>
    <xf numFmtId="0" fontId="6" fillId="4" borderId="58" xfId="19" applyFill="1" applyBorder="1"/>
    <xf numFmtId="0" fontId="6" fillId="3" borderId="63" xfId="19" applyFill="1" applyBorder="1" applyAlignment="1">
      <alignment horizontal="center" vertical="center"/>
    </xf>
    <xf numFmtId="177" fontId="6" fillId="7" borderId="44" xfId="19" applyNumberFormat="1" applyFill="1" applyBorder="1" applyAlignment="1" applyProtection="1">
      <alignment horizontal="right"/>
      <protection locked="0"/>
    </xf>
    <xf numFmtId="177" fontId="6" fillId="7" borderId="45" xfId="19" applyNumberFormat="1" applyFill="1" applyBorder="1" applyAlignment="1" applyProtection="1">
      <alignment horizontal="right"/>
      <protection locked="0"/>
    </xf>
    <xf numFmtId="177" fontId="6" fillId="7" borderId="46" xfId="19" applyNumberFormat="1" applyFill="1" applyBorder="1" applyAlignment="1" applyProtection="1">
      <alignment horizontal="right"/>
      <protection locked="0"/>
    </xf>
    <xf numFmtId="177" fontId="6" fillId="7" borderId="47" xfId="19" applyNumberFormat="1" applyFill="1" applyBorder="1" applyAlignment="1" applyProtection="1">
      <alignment horizontal="right"/>
      <protection locked="0"/>
    </xf>
    <xf numFmtId="8" fontId="6" fillId="4" borderId="48" xfId="3" applyNumberFormat="1" applyFont="1" applyFill="1" applyBorder="1" applyAlignment="1" applyProtection="1">
      <alignment horizontal="center"/>
      <protection locked="0"/>
    </xf>
    <xf numFmtId="177" fontId="6" fillId="7" borderId="51" xfId="19" applyNumberFormat="1" applyFill="1" applyBorder="1" applyAlignment="1" applyProtection="1">
      <alignment horizontal="right"/>
      <protection locked="0"/>
    </xf>
    <xf numFmtId="177" fontId="6" fillId="7" borderId="52" xfId="19" applyNumberFormat="1" applyFill="1" applyBorder="1" applyAlignment="1" applyProtection="1">
      <alignment horizontal="right"/>
      <protection locked="0"/>
    </xf>
    <xf numFmtId="177" fontId="6" fillId="7" borderId="53" xfId="19" applyNumberFormat="1" applyFill="1" applyBorder="1" applyAlignment="1" applyProtection="1">
      <alignment horizontal="right"/>
      <protection locked="0"/>
    </xf>
    <xf numFmtId="177" fontId="6" fillId="7" borderId="54" xfId="19" applyNumberFormat="1" applyFill="1" applyBorder="1" applyAlignment="1" applyProtection="1">
      <alignment horizontal="right"/>
      <protection locked="0"/>
    </xf>
    <xf numFmtId="177" fontId="6" fillId="7" borderId="41" xfId="19" applyNumberFormat="1" applyFill="1" applyBorder="1" applyAlignment="1" applyProtection="1">
      <alignment horizontal="right"/>
      <protection locked="0"/>
    </xf>
    <xf numFmtId="177" fontId="6" fillId="7" borderId="42" xfId="19" applyNumberFormat="1" applyFill="1" applyBorder="1" applyAlignment="1" applyProtection="1">
      <alignment horizontal="right"/>
      <protection locked="0"/>
    </xf>
    <xf numFmtId="177" fontId="6" fillId="7" borderId="56" xfId="19" applyNumberFormat="1" applyFill="1" applyBorder="1" applyAlignment="1" applyProtection="1">
      <alignment horizontal="right"/>
      <protection locked="0"/>
    </xf>
    <xf numFmtId="177" fontId="6" fillId="7" borderId="57" xfId="19" applyNumberFormat="1" applyFill="1" applyBorder="1" applyAlignment="1" applyProtection="1">
      <alignment horizontal="right"/>
      <protection locked="0"/>
    </xf>
    <xf numFmtId="177" fontId="6" fillId="0" borderId="59" xfId="19" applyNumberFormat="1" applyBorder="1" applyAlignment="1">
      <alignment horizontal="center"/>
    </xf>
    <xf numFmtId="177" fontId="6" fillId="0" borderId="60" xfId="19" applyNumberFormat="1" applyBorder="1" applyAlignment="1">
      <alignment horizontal="center"/>
    </xf>
    <xf numFmtId="177" fontId="6" fillId="0" borderId="61" xfId="19" applyNumberFormat="1" applyBorder="1" applyAlignment="1">
      <alignment horizontal="center"/>
    </xf>
    <xf numFmtId="177" fontId="6" fillId="0" borderId="62" xfId="19" applyNumberFormat="1" applyBorder="1" applyAlignment="1">
      <alignment horizontal="center"/>
    </xf>
    <xf numFmtId="0" fontId="12" fillId="0" borderId="63" xfId="19" applyFont="1" applyBorder="1" applyAlignment="1">
      <alignment horizontal="center" vertical="center" wrapText="1"/>
    </xf>
    <xf numFmtId="183" fontId="14" fillId="0" borderId="73" xfId="6" applyNumberFormat="1" applyFont="1" applyFill="1" applyBorder="1" applyAlignment="1">
      <alignment horizontal="center" vertical="center"/>
    </xf>
    <xf numFmtId="183" fontId="15" fillId="0" borderId="73" xfId="20" applyNumberFormat="1" applyFont="1" applyFill="1" applyBorder="1" applyAlignment="1">
      <alignment horizontal="center" vertical="center"/>
    </xf>
    <xf numFmtId="0" fontId="13" fillId="0" borderId="75" xfId="20" applyFont="1" applyFill="1" applyBorder="1" applyAlignment="1">
      <alignment horizontal="center" vertical="center"/>
    </xf>
    <xf numFmtId="0" fontId="15" fillId="0" borderId="75" xfId="20" applyFont="1" applyFill="1" applyBorder="1" applyAlignment="1">
      <alignment horizontal="center" vertical="center"/>
    </xf>
    <xf numFmtId="0" fontId="14" fillId="0" borderId="77" xfId="20" applyFont="1" applyFill="1" applyBorder="1" applyAlignment="1">
      <alignment horizontal="center" vertical="center"/>
    </xf>
    <xf numFmtId="0" fontId="14" fillId="0" borderId="73" xfId="20" applyFont="1" applyFill="1" applyBorder="1" applyAlignment="1">
      <alignment horizontal="center" vertical="center"/>
    </xf>
    <xf numFmtId="20" fontId="14" fillId="0" borderId="78" xfId="20" applyNumberFormat="1" applyFont="1" applyFill="1" applyBorder="1" applyAlignment="1">
      <alignment horizontal="center" vertical="center" wrapText="1"/>
    </xf>
    <xf numFmtId="20" fontId="14" fillId="0" borderId="77" xfId="20" applyNumberFormat="1" applyFont="1" applyFill="1" applyBorder="1" applyAlignment="1">
      <alignment horizontal="center" vertical="center" wrapText="1"/>
    </xf>
    <xf numFmtId="20" fontId="14" fillId="0" borderId="75" xfId="20" applyNumberFormat="1" applyFont="1" applyFill="1" applyBorder="1" applyAlignment="1">
      <alignment horizontal="center" vertical="center" wrapText="1"/>
    </xf>
    <xf numFmtId="0" fontId="16" fillId="0" borderId="77" xfId="20" applyFont="1" applyFill="1" applyBorder="1" applyAlignment="1">
      <alignment horizontal="center" vertical="center"/>
    </xf>
    <xf numFmtId="20" fontId="14" fillId="0" borderId="9" xfId="20" applyNumberFormat="1" applyFont="1" applyFill="1" applyBorder="1" applyAlignment="1">
      <alignment horizontal="center" vertical="center" wrapText="1"/>
    </xf>
    <xf numFmtId="20" fontId="17" fillId="0" borderId="78" xfId="20" applyNumberFormat="1" applyFont="1" applyFill="1" applyBorder="1" applyAlignment="1">
      <alignment horizontal="center" vertical="center" wrapText="1"/>
    </xf>
    <xf numFmtId="20" fontId="14" fillId="0" borderId="83" xfId="20" applyNumberFormat="1" applyFont="1" applyFill="1" applyBorder="1" applyAlignment="1">
      <alignment horizontal="center" vertical="center" wrapText="1"/>
    </xf>
    <xf numFmtId="20" fontId="14" fillId="0" borderId="84" xfId="20" applyNumberFormat="1" applyFont="1" applyFill="1" applyBorder="1" applyAlignment="1">
      <alignment horizontal="center" vertical="center" wrapText="1"/>
    </xf>
    <xf numFmtId="0" fontId="18" fillId="0" borderId="77" xfId="20" applyFont="1" applyFill="1" applyBorder="1" applyAlignment="1">
      <alignment horizontal="center" vertical="center"/>
    </xf>
    <xf numFmtId="0" fontId="14" fillId="0" borderId="83" xfId="20" applyFont="1" applyFill="1" applyBorder="1" applyAlignment="1">
      <alignment horizontal="center" vertical="center"/>
    </xf>
    <xf numFmtId="20" fontId="14" fillId="0" borderId="10" xfId="2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NumberFormat="1"/>
    <xf numFmtId="185" fontId="0" fillId="0" borderId="0" xfId="0" applyNumberFormat="1"/>
    <xf numFmtId="0" fontId="19" fillId="0" borderId="0" xfId="0" applyNumberFormat="1" applyFont="1"/>
    <xf numFmtId="0" fontId="20" fillId="0" borderId="0" xfId="0" applyNumberFormat="1" applyFont="1"/>
    <xf numFmtId="184" fontId="21" fillId="0" borderId="0" xfId="0" applyNumberFormat="1" applyFont="1"/>
    <xf numFmtId="185" fontId="20" fillId="0" borderId="0" xfId="0" applyNumberFormat="1" applyFont="1"/>
    <xf numFmtId="180" fontId="0" fillId="0" borderId="0" xfId="0" applyNumberFormat="1"/>
    <xf numFmtId="176" fontId="0" fillId="0" borderId="0" xfId="2" applyNumberFormat="1" applyFont="1" applyAlignment="1"/>
    <xf numFmtId="177" fontId="0" fillId="0" borderId="0" xfId="0" applyNumberFormat="1"/>
    <xf numFmtId="6" fontId="0" fillId="0" borderId="0" xfId="3" applyFont="1" applyAlignment="1"/>
    <xf numFmtId="8" fontId="0" fillId="0" borderId="0" xfId="3" applyNumberFormat="1" applyFont="1" applyAlignment="1"/>
    <xf numFmtId="14" fontId="0" fillId="0" borderId="0" xfId="0" applyNumberFormat="1" applyFill="1"/>
    <xf numFmtId="0" fontId="0" fillId="0" borderId="0" xfId="0" applyNumberFormat="1" applyFill="1"/>
    <xf numFmtId="185" fontId="0" fillId="0" borderId="0" xfId="0" applyNumberFormat="1" applyFill="1"/>
    <xf numFmtId="40" fontId="0" fillId="0" borderId="0" xfId="2" applyNumberFormat="1" applyFont="1" applyAlignment="1"/>
    <xf numFmtId="184" fontId="0" fillId="0" borderId="0" xfId="0" applyNumberFormat="1"/>
    <xf numFmtId="14" fontId="19" fillId="0" borderId="0" xfId="0" applyNumberFormat="1" applyFont="1"/>
    <xf numFmtId="0" fontId="20" fillId="0" borderId="0" xfId="0" applyFont="1"/>
    <xf numFmtId="56" fontId="0" fillId="0" borderId="0" xfId="0" applyNumberFormat="1"/>
    <xf numFmtId="178" fontId="0" fillId="0" borderId="0" xfId="2" applyNumberFormat="1" applyFont="1" applyAlignment="1"/>
    <xf numFmtId="182" fontId="0" fillId="0" borderId="0" xfId="0" applyNumberFormat="1"/>
    <xf numFmtId="177" fontId="0" fillId="0" borderId="0" xfId="3" applyNumberFormat="1" applyFont="1" applyAlignment="1"/>
    <xf numFmtId="56" fontId="0" fillId="0" borderId="0" xfId="0" applyNumberFormat="1" applyFill="1"/>
    <xf numFmtId="2" fontId="0" fillId="0" borderId="0" xfId="0" applyNumberFormat="1"/>
    <xf numFmtId="8" fontId="0" fillId="0" borderId="0" xfId="3" applyNumberFormat="1" applyFont="1" applyFill="1" applyAlignment="1"/>
    <xf numFmtId="179" fontId="0" fillId="0" borderId="0" xfId="0" applyNumberFormat="1"/>
    <xf numFmtId="182" fontId="0" fillId="0" borderId="0" xfId="2" applyNumberFormat="1" applyFont="1" applyAlignment="1"/>
    <xf numFmtId="0" fontId="29" fillId="0" borderId="0" xfId="0" applyFont="1"/>
    <xf numFmtId="8" fontId="30" fillId="0" borderId="0" xfId="0" applyNumberFormat="1" applyFont="1"/>
    <xf numFmtId="0" fontId="22" fillId="0" borderId="0" xfId="0" applyFont="1"/>
    <xf numFmtId="186" fontId="0" fillId="0" borderId="0" xfId="0" applyNumberFormat="1"/>
    <xf numFmtId="0" fontId="15" fillId="0" borderId="80" xfId="20" applyFont="1" applyFill="1" applyBorder="1" applyAlignment="1">
      <alignment horizontal="center" vertical="center"/>
    </xf>
    <xf numFmtId="0" fontId="15" fillId="0" borderId="81" xfId="20" applyFont="1" applyFill="1" applyBorder="1" applyAlignment="1">
      <alignment horizontal="center" vertical="center"/>
    </xf>
    <xf numFmtId="0" fontId="15" fillId="0" borderId="73" xfId="20" applyFont="1" applyFill="1" applyBorder="1" applyAlignment="1">
      <alignment horizontal="center" vertical="center"/>
    </xf>
    <xf numFmtId="0" fontId="15" fillId="0" borderId="82" xfId="20" applyFont="1" applyFill="1" applyBorder="1" applyAlignment="1">
      <alignment horizontal="center" vertical="center"/>
    </xf>
    <xf numFmtId="0" fontId="15" fillId="0" borderId="76" xfId="20" applyFont="1" applyFill="1" applyBorder="1" applyAlignment="1">
      <alignment horizontal="center" vertical="center"/>
    </xf>
    <xf numFmtId="0" fontId="15" fillId="0" borderId="74" xfId="20" applyFont="1" applyFill="1" applyBorder="1" applyAlignment="1">
      <alignment horizontal="center" vertical="center"/>
    </xf>
    <xf numFmtId="0" fontId="13" fillId="0" borderId="27" xfId="20" applyFont="1" applyFill="1" applyBorder="1" applyAlignment="1">
      <alignment horizontal="center" vertical="center"/>
    </xf>
    <xf numFmtId="0" fontId="13" fillId="0" borderId="74" xfId="20" applyFont="1" applyFill="1" applyBorder="1" applyAlignment="1">
      <alignment horizontal="center" vertical="center"/>
    </xf>
    <xf numFmtId="0" fontId="15" fillId="0" borderId="79" xfId="20" applyFont="1" applyFill="1" applyBorder="1" applyAlignment="1">
      <alignment horizontal="center" vertical="center"/>
    </xf>
    <xf numFmtId="0" fontId="6" fillId="3" borderId="70" xfId="19" applyFill="1" applyBorder="1" applyAlignment="1">
      <alignment horizontal="center"/>
    </xf>
    <xf numFmtId="0" fontId="6" fillId="3" borderId="71" xfId="19" applyFill="1" applyBorder="1" applyAlignment="1">
      <alignment horizontal="center"/>
    </xf>
    <xf numFmtId="0" fontId="6" fillId="3" borderId="72" xfId="19" applyFill="1" applyBorder="1" applyAlignment="1">
      <alignment horizontal="center"/>
    </xf>
    <xf numFmtId="0" fontId="1" fillId="0" borderId="31" xfId="0" applyFont="1" applyBorder="1" applyAlignment="1" applyProtection="1">
      <alignment horizontal="center"/>
      <protection locked="0"/>
    </xf>
    <xf numFmtId="0" fontId="1" fillId="0" borderId="32" xfId="0" applyFont="1" applyBorder="1" applyAlignment="1" applyProtection="1">
      <alignment horizontal="center"/>
      <protection locked="0"/>
    </xf>
    <xf numFmtId="0" fontId="1" fillId="0" borderId="33" xfId="0" applyFont="1" applyBorder="1" applyAlignment="1" applyProtection="1">
      <alignment horizontal="center"/>
      <protection locked="0"/>
    </xf>
    <xf numFmtId="0" fontId="1" fillId="0" borderId="34" xfId="0" applyFont="1" applyBorder="1" applyAlignment="1" applyProtection="1">
      <alignment horizontal="center"/>
      <protection locked="0"/>
    </xf>
    <xf numFmtId="0" fontId="1" fillId="0" borderId="35" xfId="0" applyFont="1" applyBorder="1" applyAlignment="1" applyProtection="1">
      <alignment horizontal="center"/>
      <protection locked="0"/>
    </xf>
    <xf numFmtId="0" fontId="1" fillId="0" borderId="36" xfId="0" applyFont="1" applyBorder="1" applyAlignment="1" applyProtection="1">
      <alignment horizontal="center"/>
      <protection locked="0"/>
    </xf>
    <xf numFmtId="0" fontId="1" fillId="0" borderId="37" xfId="0" applyFont="1" applyBorder="1" applyAlignment="1" applyProtection="1">
      <alignment horizontal="center"/>
      <protection locked="0"/>
    </xf>
    <xf numFmtId="0" fontId="1" fillId="0" borderId="38" xfId="0" applyFont="1" applyBorder="1" applyAlignment="1" applyProtection="1">
      <alignment horizontal="center"/>
      <protection locked="0"/>
    </xf>
    <xf numFmtId="0" fontId="1" fillId="0" borderId="39" xfId="0" applyFont="1" applyBorder="1" applyAlignment="1" applyProtection="1">
      <alignment horizontal="center"/>
      <protection locked="0"/>
    </xf>
    <xf numFmtId="0" fontId="6" fillId="3" borderId="1" xfId="19" applyFill="1" applyBorder="1" applyAlignment="1">
      <alignment horizontal="center"/>
    </xf>
    <xf numFmtId="0" fontId="6" fillId="3" borderId="40" xfId="19" applyFill="1" applyBorder="1" applyAlignment="1">
      <alignment horizontal="center"/>
    </xf>
    <xf numFmtId="0" fontId="6" fillId="3" borderId="64" xfId="19" applyFill="1" applyBorder="1" applyAlignment="1">
      <alignment horizontal="center"/>
    </xf>
    <xf numFmtId="0" fontId="6" fillId="3" borderId="6" xfId="19" applyFill="1" applyBorder="1" applyAlignment="1">
      <alignment horizontal="center" vertical="center"/>
    </xf>
    <xf numFmtId="0" fontId="6" fillId="3" borderId="11" xfId="19" applyFill="1" applyBorder="1" applyAlignment="1">
      <alignment horizontal="center" vertical="center"/>
    </xf>
  </cellXfs>
  <cellStyles count="23">
    <cellStyle name="パーセント" xfId="5" builtinId="5"/>
    <cellStyle name="パーセント 2" xfId="14" xr:uid="{00000000-0005-0000-0000-00003A000000}"/>
    <cellStyle name="パーセント 2 2" xfId="13" xr:uid="{00000000-0005-0000-0000-000033000000}"/>
    <cellStyle name="パーセント 3" xfId="9" xr:uid="{00000000-0005-0000-0000-000022000000}"/>
    <cellStyle name="パーセント 4" xfId="1" xr:uid="{00000000-0005-0000-0000-000001000000}"/>
    <cellStyle name="ハイパーリンク" xfId="6" builtinId="8"/>
    <cellStyle name="桁区切り" xfId="2" builtinId="6"/>
    <cellStyle name="桁区切り [0.00] 2" xfId="8" xr:uid="{00000000-0005-0000-0000-00001B000000}"/>
    <cellStyle name="桁区切り 2" xfId="12" xr:uid="{00000000-0005-0000-0000-00002F000000}"/>
    <cellStyle name="桁区切り 3" xfId="4" xr:uid="{00000000-0005-0000-0000-000008000000}"/>
    <cellStyle name="桁区切り 3 2" xfId="15" xr:uid="{00000000-0005-0000-0000-00003B000000}"/>
    <cellStyle name="桁区切り 4" xfId="10" xr:uid="{00000000-0005-0000-0000-000026000000}"/>
    <cellStyle name="桁区切り 5" xfId="11" xr:uid="{00000000-0005-0000-0000-00002B000000}"/>
    <cellStyle name="通貨" xfId="3" builtinId="7"/>
    <cellStyle name="通貨 2" xfId="16" xr:uid="{00000000-0005-0000-0000-00003C000000}"/>
    <cellStyle name="通貨 3" xfId="18" xr:uid="{00000000-0005-0000-0000-00003E000000}"/>
    <cellStyle name="標準" xfId="0" builtinId="0"/>
    <cellStyle name="標準 2" xfId="17" xr:uid="{00000000-0005-0000-0000-00003D000000}"/>
    <cellStyle name="標準 2 2" xfId="19" xr:uid="{00000000-0005-0000-0000-00003F000000}"/>
    <cellStyle name="標準 3" xfId="20" xr:uid="{00000000-0005-0000-0000-000040000000}"/>
    <cellStyle name="標準 4" xfId="7" xr:uid="{00000000-0005-0000-0000-00000F000000}"/>
    <cellStyle name="標準 5" xfId="21" xr:uid="{00000000-0005-0000-0000-000041000000}"/>
    <cellStyle name="標準 6" xfId="22" xr:uid="{00000000-0005-0000-0000-000042000000}"/>
  </cellStyles>
  <dxfs count="20">
    <dxf>
      <numFmt numFmtId="12" formatCode="&quot;¥&quot;#,##0.00;[Red]&quot;¥&quot;\-#,##0.00"/>
    </dxf>
    <dxf>
      <numFmt numFmtId="186" formatCode="#,##0.00_ &quot;kg&quot;"/>
    </dxf>
    <dxf>
      <numFmt numFmtId="186" formatCode="#,##0.00_ &quot;kg&quot;"/>
    </dxf>
    <dxf>
      <numFmt numFmtId="186" formatCode="#,##0.00_ &quot;kg&quot;"/>
    </dxf>
    <dxf>
      <numFmt numFmtId="186" formatCode="#,##0.00_ &quot;kg&quot;"/>
    </dxf>
    <dxf>
      <numFmt numFmtId="186" formatCode="#,##0.00_ &quot;kg&quot;"/>
    </dxf>
    <dxf>
      <numFmt numFmtId="186" formatCode="#,##0.00_ &quot;kg&quot;"/>
    </dxf>
    <dxf>
      <numFmt numFmtId="186" formatCode="#,##0.00_ &quot;kg&quot;"/>
    </dxf>
    <dxf>
      <font>
        <b/>
        <i val="0"/>
        <strike val="0"/>
        <condense val="0"/>
        <extend val="0"/>
        <outline val="0"/>
        <shadow val="0"/>
        <u/>
        <vertAlign val="baseline"/>
        <sz val="12"/>
        <color theme="1"/>
        <name val="ＭＳ Ｐゴシック"/>
        <family val="3"/>
        <charset val="128"/>
        <scheme val="minor"/>
      </font>
      <numFmt numFmtId="12" formatCode="&quot;¥&quot;#,##0.00;[Red]&quot;¥&quot;\-#,##0.00"/>
    </dxf>
    <dxf>
      <font>
        <b/>
        <strike val="0"/>
        <outline val="0"/>
        <shadow val="0"/>
        <u/>
        <vertAlign val="baseline"/>
        <sz val="12"/>
        <color theme="1"/>
        <name val="ＭＳ Ｐゴシック"/>
        <family val="3"/>
        <charset val="128"/>
        <scheme val="minor"/>
      </font>
      <numFmt numFmtId="12" formatCode="&quot;¥&quot;#,##0.00;[Red]&quot;¥&quot;\-#,##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minor"/>
      </font>
    </dxf>
  </dxfs>
  <tableStyles count="0" defaultTableStyle="TableStyleMedium2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テーブル1345" displayName="テーブル1345" ref="A1:K33" totalsRowCount="1">
  <autoFilter ref="A1:K32" xr:uid="{00000000-0009-0000-0100-000004000000}"/>
  <tableColumns count="11">
    <tableColumn id="1" xr3:uid="{00000000-0010-0000-0000-000001000000}" name="日付" totalsRowLabel="平均" totalsRowDxfId="19">
      <calculatedColumnFormula>Sheet1!A2</calculatedColumnFormula>
    </tableColumn>
    <tableColumn id="2" xr3:uid="{00000000-0010-0000-0000-000002000000}" name="商品名"/>
    <tableColumn id="3" xr3:uid="{00000000-0010-0000-0000-000003000000}" name="出荷量（Kg）" totalsRowFunction="custom" totalsRowDxfId="18">
      <calculatedColumnFormula>Sheet1!B2</calculatedColumnFormula>
      <totalsRowFormula>AVERAGEIF(テーブル1345[出荷量（Kg）],"&lt;&gt;0")</totalsRowFormula>
    </tableColumn>
    <tableColumn id="4" xr3:uid="{00000000-0010-0000-0000-000004000000}" name="出荷量（C/S）" totalsRowFunction="custom" totalsRowDxfId="17">
      <calculatedColumnFormula>テーブル1345[[#This Row],[出荷量（Kg）]]/4</calculatedColumnFormula>
      <totalsRowFormula>AVERAGEIF(テーブル1345[出荷量（C/S）],"&lt;&gt;0")</totalsRowFormula>
    </tableColumn>
    <tableColumn id="5" xr3:uid="{00000000-0010-0000-0000-000005000000}" name="作業時間合計(分）" totalsRowFunction="custom" totalsRowDxfId="16">
      <calculatedColumnFormula>Sheet1!G2</calculatedColumnFormula>
      <totalsRowFormula>AVERAGEIF(テーブル1345[作業時間合計(分）],"&lt;&gt;0")</totalsRowFormula>
    </tableColumn>
    <tableColumn id="6" xr3:uid="{00000000-0010-0000-0000-000006000000}" name="人件費" totalsRowFunction="custom" totalsRowDxfId="15">
      <calculatedColumnFormula>Sheet1!L2</calculatedColumnFormula>
      <totalsRowFormula>AVERAGEIF(テーブル1345[人件費],"&lt;&gt;0")</totalsRowFormula>
    </tableColumn>
    <tableColumn id="7" xr3:uid="{00000000-0010-0000-0000-000007000000}" name="加工単価（1Kg）" totalsRowFunction="custom" totalsRowDxfId="14">
      <calculatedColumnFormula>Sheet1!AA2</calculatedColumnFormula>
      <totalsRowFormula>AVERAGEIF(テーブル1345[加工単価（1Kg）],"&lt;&gt;0")</totalsRowFormula>
    </tableColumn>
    <tableColumn id="8" xr3:uid="{00000000-0010-0000-0000-000008000000}" name="加工単価（4Kg）" totalsRowFunction="custom" totalsRowDxfId="13">
      <calculatedColumnFormula>Sheet1!AK2</calculatedColumnFormula>
      <totalsRowFormula>AVERAGEIF(テーブル1345[加工単価（4Kg）],"&lt;&gt;0")</totalsRowFormula>
    </tableColumn>
    <tableColumn id="9" xr3:uid="{00000000-0010-0000-0000-000009000000}" name="加工単価（1C/S）" totalsRowFunction="custom" totalsRowDxfId="12">
      <calculatedColumnFormula>テーブル1345[[#This Row],[加工単価（1Kg）]]*4</calculatedColumnFormula>
      <totalsRowFormula>AVERAGEIF(テーブル1345[加工単価（1C/S）],"&lt;&gt;0")</totalsRowFormula>
    </tableColumn>
    <tableColumn id="10" xr3:uid="{00000000-0010-0000-0000-00000A000000}" name="1H作成量（C/S)" totalsRowFunction="custom" totalsRowDxfId="11">
      <calculatedColumnFormula>IFERROR(テーブル1345[[#This Row],[出荷量（C/S）]]/(テーブル1345[[#This Row],[作業時間合計(分）]]/60),)</calculatedColumnFormula>
      <totalsRowFormula>AVERAGEIF(テーブル1345[1H作成量（C/S)],"&lt;&gt;0")</totalsRowFormula>
    </tableColumn>
    <tableColumn id="11" xr3:uid="{00000000-0010-0000-0000-00000B000000}" name="資材費(1C/S)" totalsRowFunction="custom" totalsRowDxfId="10">
      <calculatedColumnFormula>Sheet1!Q2</calculatedColumnFormula>
      <totalsRowFormula>AVERAGEIF(テーブル1345[資材費(1C/S)],"&lt;&gt;0")</totalsRow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テーブル13454" displayName="テーブル13454" ref="A1:K33" totalsRowCount="1">
  <autoFilter ref="A1:K32" xr:uid="{00000000-0009-0000-0100-000003000000}"/>
  <tableColumns count="11">
    <tableColumn id="1" xr3:uid="{00000000-0010-0000-0100-000001000000}" name="日付" totalsRowLabel="集計">
      <calculatedColumnFormula>Sheet1!A2</calculatedColumnFormula>
    </tableColumn>
    <tableColumn id="2" xr3:uid="{00000000-0010-0000-0100-000002000000}" name="商品名"/>
    <tableColumn id="3" xr3:uid="{00000000-0010-0000-0100-000003000000}" name="出荷量（Kg）" totalsRowFunction="custom">
      <calculatedColumnFormula>Sheet1!C2</calculatedColumnFormula>
      <totalsRowFormula>AVERAGEIF(テーブル13454[出荷量（Kg）],"&lt;&gt;0")</totalsRowFormula>
    </tableColumn>
    <tableColumn id="4" xr3:uid="{00000000-0010-0000-0100-000004000000}" name="出荷量（C/S）" totalsRowFunction="custom">
      <calculatedColumnFormula>テーブル13454[[#This Row],[出荷量（Kg）]]*0.1</calculatedColumnFormula>
      <totalsRowFormula>AVERAGEIF(テーブル13454[出荷量（C/S）],"&lt;&gt;0")</totalsRowFormula>
    </tableColumn>
    <tableColumn id="5" xr3:uid="{00000000-0010-0000-0100-000005000000}" name="作業時間合計(分）" totalsRowFunction="custom">
      <calculatedColumnFormula>Sheet1!H2</calculatedColumnFormula>
      <totalsRowFormula>AVERAGEIF(テーブル13454[作業時間合計(分）],"&lt;&gt;0")</totalsRowFormula>
    </tableColumn>
    <tableColumn id="6" xr3:uid="{00000000-0010-0000-0100-000006000000}" name="人件費" totalsRowFunction="custom">
      <calculatedColumnFormula>Sheet1!M2</calculatedColumnFormula>
      <totalsRowFormula>AVERAGEIF(テーブル13454[人件費],"&lt;&gt;0")</totalsRowFormula>
    </tableColumn>
    <tableColumn id="7" xr3:uid="{00000000-0010-0000-0100-000007000000}" name="加工単価（1Kg）" totalsRowFunction="custom">
      <calculatedColumnFormula>Sheet1!AB2</calculatedColumnFormula>
      <totalsRowFormula>AVERAGEIF(テーブル13454[加工単価（1Kg）],"&lt;&gt;0")</totalsRowFormula>
    </tableColumn>
    <tableColumn id="8" xr3:uid="{00000000-0010-0000-0100-000008000000}" name="加工単価（１０Kg）" totalsRowFunction="custom">
      <calculatedColumnFormula>Sheet1!AL2</calculatedColumnFormula>
      <totalsRowFormula>AVERAGEIF(テーブル13454[加工単価（１０Kg）],"&lt;&gt;0")</totalsRowFormula>
    </tableColumn>
    <tableColumn id="9" xr3:uid="{00000000-0010-0000-0100-000009000000}" name="加工単価（1C/S）" totalsRowFunction="custom">
      <calculatedColumnFormula>Sheet1!AL2</calculatedColumnFormula>
      <totalsRowFormula>AVERAGEIF(テーブル13454[加工単価（1C/S）],"&lt;&gt;0")</totalsRowFormula>
    </tableColumn>
    <tableColumn id="10" xr3:uid="{00000000-0010-0000-0100-00000A000000}" name="1H作成量（C/S)" totalsRowFunction="custom">
      <calculatedColumnFormula>IFERROR(テーブル13454[[#This Row],[出荷量（C/S）]]/(テーブル13454[[#This Row],[作業時間合計(分）]]/60),)</calculatedColumnFormula>
      <totalsRowFormula>AVERAGEIF(テーブル13454[1H作成量（C/S)],"&lt;&gt;0")</totalsRowFormula>
    </tableColumn>
    <tableColumn id="11" xr3:uid="{00000000-0010-0000-0100-00000B000000}" name="資材費" totalsRowFunction="custom">
      <calculatedColumnFormula>Sheet1!R2</calculatedColumnFormula>
      <totalsRowFormula>AVERAGEIF(テーブル13454[資材費],"&lt;&gt;0")</totalsRow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テーブル13" displayName="テーブル13" ref="A1:K33" totalsRowCount="1">
  <autoFilter ref="A1:K32" xr:uid="{00000000-0009-0000-0100-000002000000}"/>
  <tableColumns count="11">
    <tableColumn id="1" xr3:uid="{00000000-0010-0000-0200-000001000000}" name="日付" totalsRowLabel="集計">
      <calculatedColumnFormula>Sheet1!A2</calculatedColumnFormula>
    </tableColumn>
    <tableColumn id="2" xr3:uid="{00000000-0010-0000-0200-000002000000}" name="商品名"/>
    <tableColumn id="3" xr3:uid="{00000000-0010-0000-0200-000003000000}" name="出荷量（束）" totalsRowFunction="custom">
      <calculatedColumnFormula>Sheet1!D2</calculatedColumnFormula>
      <totalsRowFormula>AVERAGEIF(テーブル13[出荷量（束）],"&lt;&gt;0")</totalsRowFormula>
    </tableColumn>
    <tableColumn id="4" xr3:uid="{00000000-0010-0000-0200-000004000000}" name="出荷量（C/S）" totalsRowFunction="custom">
      <calculatedColumnFormula>IFERROR((テーブル13[[#This Row],[出荷量（束）]]/40),0)</calculatedColumnFormula>
      <totalsRowFormula>AVERAGEIF(テーブル13[出荷量（C/S）],"&lt;&gt;0")</totalsRowFormula>
    </tableColumn>
    <tableColumn id="5" xr3:uid="{00000000-0010-0000-0200-000005000000}" name="作業時間合計(分）" totalsRowFunction="custom">
      <calculatedColumnFormula>Sheet1!I2</calculatedColumnFormula>
      <totalsRowFormula>AVERAGEIF(テーブル13[作業時間合計(分）],"&lt;&gt;0")</totalsRowFormula>
    </tableColumn>
    <tableColumn id="6" xr3:uid="{00000000-0010-0000-0200-000006000000}" name="人件費" totalsRowFunction="custom">
      <calculatedColumnFormula>Sheet1!N2</calculatedColumnFormula>
      <totalsRowFormula>AVERAGEIF(テーブル13[人件費],"&lt;&gt;0")</totalsRowFormula>
    </tableColumn>
    <tableColumn id="7" xr3:uid="{00000000-0010-0000-0200-000007000000}" name="加工単価（1束）" totalsRowFunction="custom">
      <calculatedColumnFormula>Sheet1!X2</calculatedColumnFormula>
      <totalsRowFormula>AVERAGEIF(テーブル13[加工単価（1束）],"&lt;&gt;0")</totalsRowFormula>
    </tableColumn>
    <tableColumn id="8" xr3:uid="{00000000-0010-0000-0200-000008000000}" name="加工単価（１０束）" totalsRowFunction="custom">
      <calculatedColumnFormula>テーブル13[[#This Row],[加工単価（1束）]]*10</calculatedColumnFormula>
      <totalsRowFormula>AVERAGEIF(テーブル13[加工単価（１０束）],"&lt;&gt;0")</totalsRowFormula>
    </tableColumn>
    <tableColumn id="9" xr3:uid="{00000000-0010-0000-0200-000009000000}" name="加工単価（1C/S）" totalsRowFunction="custom">
      <calculatedColumnFormula>Sheet1!AM2</calculatedColumnFormula>
      <totalsRowFormula>AVERAGEIF(テーブル13[加工単価（1C/S）],"&lt;&gt;0")</totalsRowFormula>
    </tableColumn>
    <tableColumn id="10" xr3:uid="{00000000-0010-0000-0200-00000A000000}" name="1H作成量（C/S)" totalsRowFunction="custom">
      <calculatedColumnFormula>IFERROR(テーブル13[[#This Row],[出荷量（C/S）]]/(テーブル13[[#This Row],[作業時間合計(分）]]/60),)</calculatedColumnFormula>
      <totalsRowFormula>AVERAGEIF(テーブル13[1H作成量（C/S)],"&lt;&gt;0")</totalsRowFormula>
    </tableColumn>
    <tableColumn id="11" xr3:uid="{00000000-0010-0000-0200-00000B000000}" name="資材費" totalsRowFunction="custom">
      <calculatedColumnFormula>Sheet1!S2</calculatedColumnFormula>
      <totalsRowFormula>AVERAGEIF(テーブル13[資材費],"&lt;&gt;0")</totalsRow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テーブル136" displayName="テーブル136" ref="A1:L33" totalsRowCount="1">
  <autoFilter ref="A1:L32" xr:uid="{00000000-0009-0000-0100-000005000000}"/>
  <tableColumns count="12">
    <tableColumn id="1" xr3:uid="{00000000-0010-0000-0300-000001000000}" name="日付" totalsRowLabel="集計">
      <calculatedColumnFormula>Sheet1!A2</calculatedColumnFormula>
    </tableColumn>
    <tableColumn id="2" xr3:uid="{00000000-0010-0000-0300-000002000000}" name="商品名"/>
    <tableColumn id="3" xr3:uid="{00000000-0010-0000-0300-000003000000}" name="出荷量（束）" totalsRowFunction="custom">
      <calculatedColumnFormula>Sheet1!E2</calculatedColumnFormula>
      <totalsRowFormula>AVERAGEIF(テーブル136[出荷量（束）],"&lt;&gt;0")</totalsRowFormula>
    </tableColumn>
    <tableColumn id="4" xr3:uid="{00000000-0010-0000-0300-000004000000}" name="出荷量（C/S）" totalsRowFunction="custom">
      <calculatedColumnFormula>IFERROR((テーブル136[[#This Row],[出荷量（束）]]/50),0)</calculatedColumnFormula>
      <totalsRowFormula>AVERAGEIF(テーブル136[出荷量（C/S）],"&lt;&gt;0")</totalsRowFormula>
    </tableColumn>
    <tableColumn id="5" xr3:uid="{00000000-0010-0000-0300-000005000000}" name="作業時間合計(分）" totalsRowFunction="custom">
      <calculatedColumnFormula>Sheet1!J2</calculatedColumnFormula>
      <totalsRowFormula>AVERAGEIF(テーブル136[作業時間合計(分）],"&lt;&gt;0")</totalsRowFormula>
    </tableColumn>
    <tableColumn id="6" xr3:uid="{00000000-0010-0000-0300-000006000000}" name="人件費" totalsRowFunction="custom">
      <calculatedColumnFormula>Sheet1!O2</calculatedColumnFormula>
      <totalsRowFormula>AVERAGEIF(テーブル136[人件費],"&lt;&gt;0")</totalsRowFormula>
    </tableColumn>
    <tableColumn id="7" xr3:uid="{00000000-0010-0000-0300-000007000000}" name="加工単価（1束）" totalsRowFunction="custom">
      <calculatedColumnFormula>Sheet1!Y2</calculatedColumnFormula>
      <totalsRowFormula>AVERAGEIF(テーブル136[加工単価（1束）],"&lt;&gt;0")</totalsRowFormula>
    </tableColumn>
    <tableColumn id="8" xr3:uid="{00000000-0010-0000-0300-000008000000}" name="加工単価（１０束）" totalsRowFunction="custom">
      <calculatedColumnFormula>テーブル136[[#This Row],[加工単価（1束）]]*10</calculatedColumnFormula>
      <totalsRowFormula>AVERAGEIF(テーブル136[加工単価（１０束）],"&lt;&gt;0")</totalsRowFormula>
    </tableColumn>
    <tableColumn id="9" xr3:uid="{00000000-0010-0000-0300-000009000000}" name="加工単価（1C/S）" totalsRowFunction="custom">
      <calculatedColumnFormula>Sheet1!AN2</calculatedColumnFormula>
      <totalsRowFormula>AVERAGEIF(テーブル136[加工単価（1C/S）],"&lt;&gt;0")</totalsRowFormula>
    </tableColumn>
    <tableColumn id="10" xr3:uid="{00000000-0010-0000-0300-00000A000000}" name="1H作成量（C/S)" totalsRowFunction="custom">
      <calculatedColumnFormula>IFERROR(テーブル136[[#This Row],[出荷量（C/S）]]/(テーブル136[[#This Row],[作業時間合計(分）]]/60),)</calculatedColumnFormula>
      <totalsRowFormula>AVERAGEIF(テーブル136[1H作成量（C/S)],"&lt;&gt;0")</totalsRowFormula>
    </tableColumn>
    <tableColumn id="11" xr3:uid="{00000000-0010-0000-0300-00000B000000}" name="資材費" totalsRowFunction="custom">
      <calculatedColumnFormula>Sheet1!T2</calculatedColumnFormula>
      <totalsRowFormula>AVERAGEIF(テーブル136[資材費],"&lt;&gt;0")</totalsRowFormula>
    </tableColumn>
    <tableColumn id="12" xr3:uid="{B857A64C-C444-4FE7-9263-104AF3B64A87}" name="束合計加工賃" totalsRowFunction="custom" dataDxfId="9" totalsRowDxfId="8">
      <calculatedColumnFormula>IFERROR((テーブル13[[#This Row],[人件費]]+テーブル136[[#This Row],[人件費]])/(テーブル13[[#This Row],[出荷量（束）]]+テーブル136[[#This Row],[出荷量（束）]]),0)</calculatedColumnFormula>
      <totalsRowFormula>AVERAGEIF(テーブル136[束合計加工賃],"&lt;&gt;0")</totalsRow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4000000}" name="テーブル1" displayName="テーブル1" ref="A1:J33" totalsRowCount="1">
  <autoFilter ref="A1:J32" xr:uid="{00000000-0009-0000-0100-000001000000}"/>
  <tableColumns count="10">
    <tableColumn id="1" xr3:uid="{00000000-0010-0000-0400-000001000000}" name="日付" totalsRowLabel="集計">
      <calculatedColumnFormula>Sheet1!A2</calculatedColumnFormula>
    </tableColumn>
    <tableColumn id="2" xr3:uid="{00000000-0010-0000-0400-000002000000}" name="商品名"/>
    <tableColumn id="3" xr3:uid="{00000000-0010-0000-0400-000003000000}" name="出荷量（Kg）" totalsRowFunction="custom" totalsRowDxfId="7">
      <calculatedColumnFormula>Sheet1!F2</calculatedColumnFormula>
      <totalsRowFormula>AVERAGEIF(テーブル1[出荷量（Kg）],"&lt;&gt;0")</totalsRowFormula>
    </tableColumn>
    <tableColumn id="4" xr3:uid="{00000000-0010-0000-0400-000004000000}" name="作業時間合計（分）" totalsRowFunction="custom" totalsRowDxfId="6">
      <calculatedColumnFormula>Sheet1!K2</calculatedColumnFormula>
      <totalsRowFormula>AVERAGEIF(テーブル1[作業時間合計（分）],"&lt;&gt;0")</totalsRowFormula>
    </tableColumn>
    <tableColumn id="5" xr3:uid="{00000000-0010-0000-0400-000005000000}" name="人件費" totalsRowFunction="custom" totalsRowDxfId="5">
      <calculatedColumnFormula>Sheet1!P2</calculatedColumnFormula>
      <totalsRowFormula>AVERAGEIF(テーブル1[人件費],"&lt;&gt;0")</totalsRowFormula>
    </tableColumn>
    <tableColumn id="6" xr3:uid="{00000000-0010-0000-0400-000006000000}" name="加工単価（10Kg）" totalsRowFunction="custom" totalsRowDxfId="0" totalsRowCellStyle="通貨">
      <calculatedColumnFormula>Sheet1!AJ2</calculatedColumnFormula>
      <totalsRowFormula>AVERAGEIF(テーブル1[加工単価（10Kg）],"&lt;&gt;0")</totalsRowFormula>
    </tableColumn>
    <tableColumn id="7" xr3:uid="{00000000-0010-0000-0400-000007000000}" name="加工単価（1C/S）" totalsRowFunction="custom" totalsRowDxfId="4">
      <calculatedColumnFormula>Sheet1!AO2</calculatedColumnFormula>
      <totalsRowFormula>AVERAGEIF(テーブル1[加工単価（1C/S）],"&lt;&gt;0")</totalsRowFormula>
    </tableColumn>
    <tableColumn id="8" xr3:uid="{00000000-0010-0000-0400-000008000000}" name="加工単価（１Kg）" totalsRowFunction="custom" totalsRowDxfId="3">
      <calculatedColumnFormula>テーブル1[[#This Row],[加工単価（10Kg）]]*0.1</calculatedColumnFormula>
      <totalsRowFormula>AVERAGEIF(テーブル1[加工単価（１Kg）],"&lt;&gt;0")</totalsRowFormula>
    </tableColumn>
    <tableColumn id="9" xr3:uid="{00000000-0010-0000-0400-000009000000}" name="1H作成量（C/S)" totalsRowFunction="custom" totalsRowDxfId="2">
      <calculatedColumnFormula>IFERROR((テーブル1[[#This Row],[出荷量（Kg）]]*0.1)/(テーブル1[[#This Row],[作業時間合計（分）]]/60),0)</calculatedColumnFormula>
      <totalsRowFormula>AVERAGEIF(テーブル1[1H作成量（C/S)],"&lt;&gt;0")</totalsRowFormula>
    </tableColumn>
    <tableColumn id="10" xr3:uid="{00000000-0010-0000-0400-00000A000000}" name="資材費(c/s)" totalsRowFunction="custom" totalsRowDxfId="1">
      <calculatedColumnFormula>Sheet1!U2</calculatedColumnFormula>
      <totalsRowFormula>AVERAGEIF(テーブル1[資材費(c/s)],"&lt;&gt;0")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AO32"/>
  <sheetViews>
    <sheetView workbookViewId="0">
      <selection activeCell="K36" sqref="K36"/>
    </sheetView>
  </sheetViews>
  <sheetFormatPr defaultColWidth="9" defaultRowHeight="13.5"/>
  <cols>
    <col min="1" max="1" width="10.5" customWidth="1"/>
  </cols>
  <sheetData>
    <row r="1" spans="1:41">
      <c r="B1" t="s">
        <v>0</v>
      </c>
      <c r="G1" t="s">
        <v>1</v>
      </c>
      <c r="L1" t="s">
        <v>2</v>
      </c>
      <c r="Q1" t="s">
        <v>3</v>
      </c>
      <c r="V1" t="s">
        <v>4</v>
      </c>
      <c r="AA1" t="s">
        <v>5</v>
      </c>
      <c r="AF1" t="s">
        <v>6</v>
      </c>
      <c r="AK1" t="s">
        <v>7</v>
      </c>
    </row>
    <row r="2" spans="1:41">
      <c r="A2" s="149">
        <v>44593</v>
      </c>
      <c r="B2">
        <f t="array" aca="1" ref="B2" ca="1">INDIRECT("'"&amp;TEXT($A2,"d日")&amp;"'!B4")</f>
        <v>0</v>
      </c>
      <c r="C2">
        <f t="array" aca="1" ref="C2" ca="1">INDIRECT("'"&amp;TEXT($A2,"d日")&amp;"'!C4")</f>
        <v>0</v>
      </c>
      <c r="D2">
        <f t="array" aca="1" ref="D2" ca="1">INDIRECT("'"&amp;TEXT($A2,"d日")&amp;"'!D4")</f>
        <v>0</v>
      </c>
      <c r="E2">
        <f t="array" aca="1" ref="E2" ca="1">INDIRECT("'"&amp;TEXT($A2,"d日")&amp;"'!E4")</f>
        <v>40</v>
      </c>
      <c r="F2">
        <f t="array" aca="1" ref="F2" ca="1">INDIRECT("'"&amp;TEXT($A2,"d日")&amp;"'!F4")</f>
        <v>440</v>
      </c>
      <c r="G2">
        <f t="array" aca="1" ref="G2" ca="1">INDIRECT("'"&amp;TEXT($A2,"d日")&amp;"'!B7")</f>
        <v>0</v>
      </c>
      <c r="H2">
        <f t="array" aca="1" ref="H2" ca="1">INDIRECT("'"&amp;TEXT($A2,"d日")&amp;"'!C7")</f>
        <v>0</v>
      </c>
      <c r="I2">
        <f t="array" aca="1" ref="I2" ca="1">INDIRECT("'"&amp;TEXT($A2,"d日")&amp;"'!D7")</f>
        <v>0</v>
      </c>
      <c r="J2">
        <f t="array" aca="1" ref="J2" ca="1">INDIRECT("'"&amp;TEXT($A2,"d日")&amp;"'!E7")</f>
        <v>0</v>
      </c>
      <c r="K2">
        <f t="array" aca="1" ref="K2" ca="1">INDIRECT("'"&amp;TEXT($A2,"d日")&amp;"'!F7")</f>
        <v>150</v>
      </c>
      <c r="L2">
        <f t="array" aca="1" ref="L2" ca="1">INDIRECT("'"&amp;TEXT($A2,"d日")&amp;"'!B8")</f>
        <v>0</v>
      </c>
      <c r="M2">
        <f t="array" aca="1" ref="M2" ca="1">INDIRECT("'"&amp;TEXT($A2,"d日")&amp;"'!C8")</f>
        <v>0</v>
      </c>
      <c r="N2">
        <f t="array" aca="1" ref="N2" ca="1">INDIRECT("'"&amp;TEXT($A2,"d日")&amp;"'!D8")</f>
        <v>0</v>
      </c>
      <c r="O2">
        <f t="array" aca="1" ref="O2" ca="1">INDIRECT("'"&amp;TEXT($A2,"d日")&amp;"'!E8")</f>
        <v>0</v>
      </c>
      <c r="P2">
        <f t="array" aca="1" ref="P2" ca="1">INDIRECT("'"&amp;TEXT($A2,"d日")&amp;"'!F8")</f>
        <v>2625</v>
      </c>
      <c r="Q2">
        <f t="array" aca="1" ref="Q2" ca="1">INDIRECT("'"&amp;TEXT($A2,"d日")&amp;"'!B18")</f>
        <v>76.91</v>
      </c>
      <c r="R2">
        <f t="array" aca="1" ref="R2" ca="1">INDIRECT("'"&amp;TEXT($A2,"d日")&amp;"'!C18")</f>
        <v>91.91</v>
      </c>
      <c r="S2">
        <f t="array" aca="1" ref="S2" ca="1">INDIRECT("'"&amp;TEXT($A2,"d日")&amp;"'!D18")</f>
        <v>76.91</v>
      </c>
      <c r="T2">
        <f t="array" aca="1" ref="T2" ca="1">INDIRECT("'"&amp;TEXT($A2,"d日")&amp;"'!E18")</f>
        <v>76.91</v>
      </c>
      <c r="U2">
        <f t="array" aca="1" ref="U2" ca="1">INDIRECT("'"&amp;TEXT($A2,"d日")&amp;"'!F18")</f>
        <v>91.91</v>
      </c>
      <c r="V2">
        <f t="array" aca="1" ref="V2" ca="1">INDIRECT("'"&amp;TEXT($A2,"d日")&amp;"'!B9")</f>
        <v>0</v>
      </c>
      <c r="W2">
        <f t="array" aca="1" ref="W2" ca="1">INDIRECT("'"&amp;TEXT($A2,"d日")&amp;"'!C9")</f>
        <v>0</v>
      </c>
      <c r="X2">
        <f t="array" aca="1" ref="X2" ca="1">INDIRECT("'"&amp;TEXT($A2,"d日")&amp;"'!D9")</f>
        <v>0</v>
      </c>
      <c r="Y2">
        <f t="array" aca="1" ref="Y2" ca="1">INDIRECT("'"&amp;TEXT($A2,"d日")&amp;"'!E9")</f>
        <v>0</v>
      </c>
      <c r="Z2">
        <f t="array" aca="1" ref="Z2" ca="1">INDIRECT("'"&amp;TEXT($A2,"d日")&amp;"'!F9")</f>
        <v>0</v>
      </c>
      <c r="AA2">
        <f t="array" aca="1" ref="AA2" ca="1">INDIRECT("'"&amp;TEXT($A2,"d日")&amp;"'!B10")</f>
        <v>0</v>
      </c>
      <c r="AB2">
        <f t="array" aca="1" ref="AB2" ca="1">INDIRECT("'"&amp;TEXT($A2,"d日")&amp;"'!C10")</f>
        <v>0</v>
      </c>
      <c r="AC2">
        <f t="array" aca="1" ref="AC2" ca="1">INDIRECT("'"&amp;TEXT($A2,"d日")&amp;"'!D10")</f>
        <v>0</v>
      </c>
      <c r="AD2">
        <f t="array" aca="1" ref="AD2" ca="1">INDIRECT("'"&amp;TEXT($A2,"d日")&amp;"'!E10")</f>
        <v>0</v>
      </c>
      <c r="AE2">
        <f t="array" aca="1" ref="AE2" ca="1">INDIRECT("'"&amp;TEXT($A2,"d日")&amp;"'!F10")</f>
        <v>0</v>
      </c>
      <c r="AF2">
        <f t="array" aca="1" ref="AF2" ca="1">INDIRECT("'"&amp;TEXT($A2,"d日")&amp;"'!B11")</f>
        <v>0</v>
      </c>
      <c r="AG2">
        <f t="array" aca="1" ref="AG2" ca="1">INDIRECT("'"&amp;TEXT($A2,"d日")&amp;"'!C11")</f>
        <v>0</v>
      </c>
      <c r="AH2">
        <f t="array" aca="1" ref="AH2" ca="1">INDIRECT("'"&amp;TEXT($A2,"d日")&amp;"'!D11")</f>
        <v>0</v>
      </c>
      <c r="AI2">
        <f t="array" aca="1" ref="AI2" ca="1">INDIRECT("'"&amp;TEXT($A2,"d日")&amp;"'!E11")</f>
        <v>0</v>
      </c>
      <c r="AJ2">
        <f t="array" aca="1" ref="AJ2" ca="1">INDIRECT("'"&amp;TEXT($A2,"d日")&amp;"'!F11")</f>
        <v>5.9659090909090908</v>
      </c>
      <c r="AK2">
        <f t="array" aca="1" ref="AK2" ca="1">INDIRECT("'"&amp;TEXT($A2,"d日")&amp;"'!B12")</f>
        <v>0</v>
      </c>
      <c r="AL2">
        <f t="array" aca="1" ref="AL2" ca="1">INDIRECT("'"&amp;TEXT($A2,"d日")&amp;"'!C12")</f>
        <v>0</v>
      </c>
      <c r="AM2">
        <f t="array" aca="1" ref="AM2" ca="1">INDIRECT("'"&amp;TEXT($A2,"d日")&amp;"'!D12")</f>
        <v>0</v>
      </c>
      <c r="AN2">
        <f t="array" aca="1" ref="AN2" ca="1">INDIRECT("'"&amp;TEXT($A2,"d日")&amp;"'!E12")</f>
        <v>0</v>
      </c>
      <c r="AO2">
        <f t="array" aca="1" ref="AO2" ca="1">INDIRECT("'"&amp;TEXT($A2,"d日")&amp;"'!F12")</f>
        <v>5.9659090909090908</v>
      </c>
    </row>
    <row r="3" spans="1:41">
      <c r="A3" s="149">
        <v>44594</v>
      </c>
      <c r="B3">
        <f t="array" aca="1" ref="B3" ca="1">INDIRECT("'"&amp;TEXT($A3,"d日")&amp;"'!B4")</f>
        <v>0</v>
      </c>
      <c r="C3">
        <f t="array" aca="1" ref="C3" ca="1">INDIRECT("'"&amp;TEXT($A3,"d日")&amp;"'!C4")</f>
        <v>0</v>
      </c>
      <c r="D3">
        <f t="array" aca="1" ref="D3" ca="1">INDIRECT("'"&amp;TEXT($A3,"d日")&amp;"'!D4")</f>
        <v>200</v>
      </c>
      <c r="E3">
        <f t="array" aca="1" ref="E3" ca="1">INDIRECT("'"&amp;TEXT($A3,"d日")&amp;"'!E4")</f>
        <v>50</v>
      </c>
      <c r="F3">
        <f t="array" aca="1" ref="F3" ca="1">INDIRECT("'"&amp;TEXT($A3,"d日")&amp;"'!F4")</f>
        <v>740</v>
      </c>
      <c r="G3">
        <f t="array" aca="1" ref="G3" ca="1">INDIRECT("'"&amp;TEXT($A3,"d日")&amp;"'!B7")</f>
        <v>0</v>
      </c>
      <c r="H3">
        <f t="array" aca="1" ref="H3" ca="1">INDIRECT("'"&amp;TEXT($A3,"d日")&amp;"'!C7")</f>
        <v>0</v>
      </c>
      <c r="I3">
        <f t="array" aca="1" ref="I3" ca="1">INDIRECT("'"&amp;TEXT($A3,"d日")&amp;"'!D7")</f>
        <v>0</v>
      </c>
      <c r="J3">
        <f t="array" aca="1" ref="J3" ca="1">INDIRECT("'"&amp;TEXT($A3,"d日")&amp;"'!E7")</f>
        <v>0</v>
      </c>
      <c r="K3">
        <f t="array" aca="1" ref="K3" ca="1">INDIRECT("'"&amp;TEXT($A3,"d日")&amp;"'!F7")</f>
        <v>200</v>
      </c>
      <c r="L3">
        <f t="array" aca="1" ref="L3" ca="1">INDIRECT("'"&amp;TEXT($A3,"d日")&amp;"'!B8")</f>
        <v>0</v>
      </c>
      <c r="M3">
        <f t="array" aca="1" ref="M3" ca="1">INDIRECT("'"&amp;TEXT($A3,"d日")&amp;"'!C8")</f>
        <v>0</v>
      </c>
      <c r="N3">
        <f t="array" aca="1" ref="N3" ca="1">INDIRECT("'"&amp;TEXT($A3,"d日")&amp;"'!D8")</f>
        <v>0</v>
      </c>
      <c r="O3">
        <f t="array" aca="1" ref="O3" ca="1">INDIRECT("'"&amp;TEXT($A3,"d日")&amp;"'!E8")</f>
        <v>0</v>
      </c>
      <c r="P3">
        <f t="array" aca="1" ref="P3" ca="1">INDIRECT("'"&amp;TEXT($A3,"d日")&amp;"'!F8")</f>
        <v>3500</v>
      </c>
      <c r="Q3">
        <f t="array" aca="1" ref="Q3" ca="1">INDIRECT("'"&amp;TEXT($A3,"d日")&amp;"'!B18")</f>
        <v>76.91</v>
      </c>
      <c r="R3">
        <f t="array" aca="1" ref="R3" ca="1">INDIRECT("'"&amp;TEXT($A3,"d日")&amp;"'!C18")</f>
        <v>91.91</v>
      </c>
      <c r="S3">
        <f t="array" aca="1" ref="S3" ca="1">INDIRECT("'"&amp;TEXT($A3,"d日")&amp;"'!D18")</f>
        <v>76.91</v>
      </c>
      <c r="T3">
        <f t="array" aca="1" ref="T3" ca="1">INDIRECT("'"&amp;TEXT($A3,"d日")&amp;"'!E18")</f>
        <v>76.91</v>
      </c>
      <c r="U3">
        <f t="array" aca="1" ref="U3" ca="1">INDIRECT("'"&amp;TEXT($A3,"d日")&amp;"'!F18")</f>
        <v>91.91</v>
      </c>
      <c r="V3">
        <f t="array" aca="1" ref="V3" ca="1">INDIRECT("'"&amp;TEXT($A3,"d日")&amp;"'!B9")</f>
        <v>0</v>
      </c>
      <c r="W3">
        <f t="array" aca="1" ref="W3" ca="1">INDIRECT("'"&amp;TEXT($A3,"d日")&amp;"'!C9")</f>
        <v>0</v>
      </c>
      <c r="X3">
        <f t="array" aca="1" ref="X3" ca="1">INDIRECT("'"&amp;TEXT($A3,"d日")&amp;"'!D9")</f>
        <v>0</v>
      </c>
      <c r="Y3">
        <f t="array" aca="1" ref="Y3" ca="1">INDIRECT("'"&amp;TEXT($A3,"d日")&amp;"'!E9")</f>
        <v>0</v>
      </c>
      <c r="Z3">
        <f t="array" aca="1" ref="Z3" ca="1">INDIRECT("'"&amp;TEXT($A3,"d日")&amp;"'!F9")</f>
        <v>0</v>
      </c>
      <c r="AA3">
        <f t="array" aca="1" ref="AA3" ca="1">INDIRECT("'"&amp;TEXT($A3,"d日")&amp;"'!B10")</f>
        <v>0</v>
      </c>
      <c r="AB3">
        <f t="array" aca="1" ref="AB3" ca="1">INDIRECT("'"&amp;TEXT($A3,"d日")&amp;"'!C10")</f>
        <v>0</v>
      </c>
      <c r="AC3">
        <f t="array" aca="1" ref="AC3" ca="1">INDIRECT("'"&amp;TEXT($A3,"d日")&amp;"'!D10")</f>
        <v>0</v>
      </c>
      <c r="AD3">
        <f t="array" aca="1" ref="AD3" ca="1">INDIRECT("'"&amp;TEXT($A3,"d日")&amp;"'!E10")</f>
        <v>0</v>
      </c>
      <c r="AE3">
        <f t="array" aca="1" ref="AE3" ca="1">INDIRECT("'"&amp;TEXT($A3,"d日")&amp;"'!F10")</f>
        <v>0</v>
      </c>
      <c r="AF3">
        <f t="array" aca="1" ref="AF3" ca="1">INDIRECT("'"&amp;TEXT($A3,"d日")&amp;"'!B11")</f>
        <v>0</v>
      </c>
      <c r="AG3">
        <f t="array" aca="1" ref="AG3" ca="1">INDIRECT("'"&amp;TEXT($A3,"d日")&amp;"'!C11")</f>
        <v>0</v>
      </c>
      <c r="AH3">
        <f t="array" aca="1" ref="AH3" ca="1">INDIRECT("'"&amp;TEXT($A3,"d日")&amp;"'!D11")</f>
        <v>0</v>
      </c>
      <c r="AI3">
        <f t="array" aca="1" ref="AI3" ca="1">INDIRECT("'"&amp;TEXT($A3,"d日")&amp;"'!E11")</f>
        <v>0</v>
      </c>
      <c r="AJ3">
        <f t="array" aca="1" ref="AJ3" ca="1">INDIRECT("'"&amp;TEXT($A3,"d日")&amp;"'!F11")</f>
        <v>4.7297297297297298</v>
      </c>
      <c r="AK3">
        <f t="array" aca="1" ref="AK3" ca="1">INDIRECT("'"&amp;TEXT($A3,"d日")&amp;"'!B12")</f>
        <v>0</v>
      </c>
      <c r="AL3">
        <f t="array" aca="1" ref="AL3" ca="1">INDIRECT("'"&amp;TEXT($A3,"d日")&amp;"'!C12")</f>
        <v>0</v>
      </c>
      <c r="AM3">
        <f t="array" aca="1" ref="AM3" ca="1">INDIRECT("'"&amp;TEXT($A3,"d日")&amp;"'!D12")</f>
        <v>0</v>
      </c>
      <c r="AN3">
        <f t="array" aca="1" ref="AN3" ca="1">INDIRECT("'"&amp;TEXT($A3,"d日")&amp;"'!E12")</f>
        <v>0</v>
      </c>
      <c r="AO3">
        <f t="array" aca="1" ref="AO3" ca="1">INDIRECT("'"&amp;TEXT($A3,"d日")&amp;"'!F12")</f>
        <v>4.7297297297297298</v>
      </c>
    </row>
    <row r="4" spans="1:41">
      <c r="A4" s="149">
        <v>44595</v>
      </c>
      <c r="B4">
        <f t="array" aca="1" ref="B4" ca="1">INDIRECT("'"&amp;TEXT($A4,"d日")&amp;"'!B4")</f>
        <v>0</v>
      </c>
      <c r="C4">
        <f t="array" aca="1" ref="C4" ca="1">INDIRECT("'"&amp;TEXT($A4,"d日")&amp;"'!C4")</f>
        <v>0</v>
      </c>
      <c r="D4">
        <f t="array" aca="1" ref="D4" ca="1">INDIRECT("'"&amp;TEXT($A4,"d日")&amp;"'!D4")</f>
        <v>160</v>
      </c>
      <c r="E4">
        <f t="array" aca="1" ref="E4" ca="1">INDIRECT("'"&amp;TEXT($A4,"d日")&amp;"'!E4")</f>
        <v>0</v>
      </c>
      <c r="F4">
        <f t="array" aca="1" ref="F4" ca="1">INDIRECT("'"&amp;TEXT($A4,"d日")&amp;"'!F4")</f>
        <v>890</v>
      </c>
      <c r="G4">
        <f t="array" aca="1" ref="G4" ca="1">INDIRECT("'"&amp;TEXT($A4,"d日")&amp;"'!B7")</f>
        <v>0</v>
      </c>
      <c r="H4">
        <f t="array" aca="1" ref="H4" ca="1">INDIRECT("'"&amp;TEXT($A4,"d日")&amp;"'!C7")</f>
        <v>0</v>
      </c>
      <c r="I4">
        <f t="array" aca="1" ref="I4" ca="1">INDIRECT("'"&amp;TEXT($A4,"d日")&amp;"'!D7")</f>
        <v>0</v>
      </c>
      <c r="J4">
        <f t="array" aca="1" ref="J4" ca="1">INDIRECT("'"&amp;TEXT($A4,"d日")&amp;"'!E7")</f>
        <v>0</v>
      </c>
      <c r="K4">
        <f t="array" aca="1" ref="K4" ca="1">INDIRECT("'"&amp;TEXT($A4,"d日")&amp;"'!F7")</f>
        <v>220</v>
      </c>
      <c r="L4">
        <f t="array" aca="1" ref="L4" ca="1">INDIRECT("'"&amp;TEXT($A4,"d日")&amp;"'!B8")</f>
        <v>0</v>
      </c>
      <c r="M4">
        <f t="array" aca="1" ref="M4" ca="1">INDIRECT("'"&amp;TEXT($A4,"d日")&amp;"'!C8")</f>
        <v>0</v>
      </c>
      <c r="N4">
        <f t="array" aca="1" ref="N4" ca="1">INDIRECT("'"&amp;TEXT($A4,"d日")&amp;"'!D8")</f>
        <v>0</v>
      </c>
      <c r="O4">
        <f t="array" aca="1" ref="O4" ca="1">INDIRECT("'"&amp;TEXT($A4,"d日")&amp;"'!E8")</f>
        <v>0</v>
      </c>
      <c r="P4">
        <f t="array" aca="1" ref="P4" ca="1">INDIRECT("'"&amp;TEXT($A4,"d日")&amp;"'!F8")</f>
        <v>3850</v>
      </c>
      <c r="Q4">
        <f t="array" aca="1" ref="Q4" ca="1">INDIRECT("'"&amp;TEXT($A4,"d日")&amp;"'!B18")</f>
        <v>76.91</v>
      </c>
      <c r="R4">
        <f t="array" aca="1" ref="R4" ca="1">INDIRECT("'"&amp;TEXT($A4,"d日")&amp;"'!C18")</f>
        <v>91.91</v>
      </c>
      <c r="S4">
        <f t="array" aca="1" ref="S4" ca="1">INDIRECT("'"&amp;TEXT($A4,"d日")&amp;"'!D18")</f>
        <v>76.91</v>
      </c>
      <c r="T4">
        <f t="array" aca="1" ref="T4" ca="1">INDIRECT("'"&amp;TEXT($A4,"d日")&amp;"'!E18")</f>
        <v>76.91</v>
      </c>
      <c r="U4">
        <f t="array" aca="1" ref="U4" ca="1">INDIRECT("'"&amp;TEXT($A4,"d日")&amp;"'!F18")</f>
        <v>91.91</v>
      </c>
      <c r="V4">
        <f t="array" aca="1" ref="V4" ca="1">INDIRECT("'"&amp;TEXT($A4,"d日")&amp;"'!B9")</f>
        <v>0</v>
      </c>
      <c r="W4">
        <f t="array" aca="1" ref="W4" ca="1">INDIRECT("'"&amp;TEXT($A4,"d日")&amp;"'!C9")</f>
        <v>0</v>
      </c>
      <c r="X4">
        <f t="array" aca="1" ref="X4" ca="1">INDIRECT("'"&amp;TEXT($A4,"d日")&amp;"'!D9")</f>
        <v>0</v>
      </c>
      <c r="Y4">
        <f t="array" aca="1" ref="Y4" ca="1">INDIRECT("'"&amp;TEXT($A4,"d日")&amp;"'!E9")</f>
        <v>0</v>
      </c>
      <c r="Z4">
        <f t="array" aca="1" ref="Z4" ca="1">INDIRECT("'"&amp;TEXT($A4,"d日")&amp;"'!F9")</f>
        <v>0</v>
      </c>
      <c r="AA4">
        <f t="array" aca="1" ref="AA4" ca="1">INDIRECT("'"&amp;TEXT($A4,"d日")&amp;"'!B10")</f>
        <v>0</v>
      </c>
      <c r="AB4">
        <f t="array" aca="1" ref="AB4" ca="1">INDIRECT("'"&amp;TEXT($A4,"d日")&amp;"'!C10")</f>
        <v>0</v>
      </c>
      <c r="AC4">
        <f t="array" aca="1" ref="AC4" ca="1">INDIRECT("'"&amp;TEXT($A4,"d日")&amp;"'!D10")</f>
        <v>0</v>
      </c>
      <c r="AD4">
        <f t="array" aca="1" ref="AD4" ca="1">INDIRECT("'"&amp;TEXT($A4,"d日")&amp;"'!E10")</f>
        <v>0</v>
      </c>
      <c r="AE4">
        <f t="array" aca="1" ref="AE4" ca="1">INDIRECT("'"&amp;TEXT($A4,"d日")&amp;"'!F10")</f>
        <v>0</v>
      </c>
      <c r="AF4">
        <f t="array" aca="1" ref="AF4" ca="1">INDIRECT("'"&amp;TEXT($A4,"d日")&amp;"'!B11")</f>
        <v>0</v>
      </c>
      <c r="AG4">
        <f t="array" aca="1" ref="AG4" ca="1">INDIRECT("'"&amp;TEXT($A4,"d日")&amp;"'!C11")</f>
        <v>0</v>
      </c>
      <c r="AH4">
        <f t="array" aca="1" ref="AH4" ca="1">INDIRECT("'"&amp;TEXT($A4,"d日")&amp;"'!D11")</f>
        <v>0</v>
      </c>
      <c r="AI4">
        <f t="array" aca="1" ref="AI4" ca="1">INDIRECT("'"&amp;TEXT($A4,"d日")&amp;"'!E11")</f>
        <v>0</v>
      </c>
      <c r="AJ4">
        <f t="array" aca="1" ref="AJ4" ca="1">INDIRECT("'"&amp;TEXT($A4,"d日")&amp;"'!F11")</f>
        <v>4.3258426966292136</v>
      </c>
      <c r="AK4">
        <f t="array" aca="1" ref="AK4" ca="1">INDIRECT("'"&amp;TEXT($A4,"d日")&amp;"'!B12")</f>
        <v>0</v>
      </c>
      <c r="AL4">
        <f t="array" aca="1" ref="AL4" ca="1">INDIRECT("'"&amp;TEXT($A4,"d日")&amp;"'!C12")</f>
        <v>0</v>
      </c>
      <c r="AM4">
        <f t="array" aca="1" ref="AM4" ca="1">INDIRECT("'"&amp;TEXT($A4,"d日")&amp;"'!D12")</f>
        <v>0</v>
      </c>
      <c r="AN4">
        <f t="array" aca="1" ref="AN4" ca="1">INDIRECT("'"&amp;TEXT($A4,"d日")&amp;"'!E12")</f>
        <v>0</v>
      </c>
      <c r="AO4">
        <f t="array" aca="1" ref="AO4" ca="1">INDIRECT("'"&amp;TEXT($A4,"d日")&amp;"'!F12")</f>
        <v>4.3258426966292136</v>
      </c>
    </row>
    <row r="5" spans="1:41">
      <c r="A5" s="149">
        <v>44596</v>
      </c>
      <c r="B5">
        <f t="array" aca="1" ref="B5" ca="1">INDIRECT("'"&amp;TEXT($A5,"d日")&amp;"'!B4")</f>
        <v>0</v>
      </c>
      <c r="C5">
        <f t="array" aca="1" ref="C5" ca="1">INDIRECT("'"&amp;TEXT($A5,"d日")&amp;"'!C4")</f>
        <v>0</v>
      </c>
      <c r="D5">
        <f t="array" aca="1" ref="D5" ca="1">INDIRECT("'"&amp;TEXT($A5,"d日")&amp;"'!D4")</f>
        <v>80</v>
      </c>
      <c r="E5">
        <f t="array" aca="1" ref="E5" ca="1">INDIRECT("'"&amp;TEXT($A5,"d日")&amp;"'!E4")</f>
        <v>0</v>
      </c>
      <c r="F5">
        <f t="array" aca="1" ref="F5" ca="1">INDIRECT("'"&amp;TEXT($A5,"d日")&amp;"'!F4")</f>
        <v>1100</v>
      </c>
      <c r="G5">
        <f t="array" aca="1" ref="G5" ca="1">INDIRECT("'"&amp;TEXT($A5,"d日")&amp;"'!B7")</f>
        <v>0</v>
      </c>
      <c r="H5">
        <f t="array" aca="1" ref="H5" ca="1">INDIRECT("'"&amp;TEXT($A5,"d日")&amp;"'!C7")</f>
        <v>0</v>
      </c>
      <c r="I5">
        <f t="array" aca="1" ref="I5" ca="1">INDIRECT("'"&amp;TEXT($A5,"d日")&amp;"'!D7")</f>
        <v>0</v>
      </c>
      <c r="J5">
        <f t="array" aca="1" ref="J5" ca="1">INDIRECT("'"&amp;TEXT($A5,"d日")&amp;"'!E7")</f>
        <v>0</v>
      </c>
      <c r="K5">
        <f t="array" aca="1" ref="K5" ca="1">INDIRECT("'"&amp;TEXT($A5,"d日")&amp;"'!F7")</f>
        <v>200</v>
      </c>
      <c r="L5">
        <f t="array" aca="1" ref="L5" ca="1">INDIRECT("'"&amp;TEXT($A5,"d日")&amp;"'!B8")</f>
        <v>0</v>
      </c>
      <c r="M5">
        <f t="array" aca="1" ref="M5" ca="1">INDIRECT("'"&amp;TEXT($A5,"d日")&amp;"'!C8")</f>
        <v>0</v>
      </c>
      <c r="N5">
        <f t="array" aca="1" ref="N5" ca="1">INDIRECT("'"&amp;TEXT($A5,"d日")&amp;"'!D8")</f>
        <v>0</v>
      </c>
      <c r="O5">
        <f t="array" aca="1" ref="O5" ca="1">INDIRECT("'"&amp;TEXT($A5,"d日")&amp;"'!E8")</f>
        <v>0</v>
      </c>
      <c r="P5">
        <f t="array" aca="1" ref="P5" ca="1">INDIRECT("'"&amp;TEXT($A5,"d日")&amp;"'!F8")</f>
        <v>3500</v>
      </c>
      <c r="Q5">
        <f t="array" aca="1" ref="Q5" ca="1">INDIRECT("'"&amp;TEXT($A5,"d日")&amp;"'!B18")</f>
        <v>76.91</v>
      </c>
      <c r="R5">
        <f t="array" aca="1" ref="R5" ca="1">INDIRECT("'"&amp;TEXT($A5,"d日")&amp;"'!C18")</f>
        <v>91.91</v>
      </c>
      <c r="S5">
        <f t="array" aca="1" ref="S5" ca="1">INDIRECT("'"&amp;TEXT($A5,"d日")&amp;"'!D18")</f>
        <v>76.91</v>
      </c>
      <c r="T5">
        <f t="array" aca="1" ref="T5" ca="1">INDIRECT("'"&amp;TEXT($A5,"d日")&amp;"'!E18")</f>
        <v>76.91</v>
      </c>
      <c r="U5">
        <f t="array" aca="1" ref="U5" ca="1">INDIRECT("'"&amp;TEXT($A5,"d日")&amp;"'!F18")</f>
        <v>91.91</v>
      </c>
      <c r="V5">
        <f t="array" aca="1" ref="V5" ca="1">INDIRECT("'"&amp;TEXT($A5,"d日")&amp;"'!B9")</f>
        <v>0</v>
      </c>
      <c r="W5">
        <f t="array" aca="1" ref="W5" ca="1">INDIRECT("'"&amp;TEXT($A5,"d日")&amp;"'!C9")</f>
        <v>0</v>
      </c>
      <c r="X5">
        <f t="array" aca="1" ref="X5" ca="1">INDIRECT("'"&amp;TEXT($A5,"d日")&amp;"'!D9")</f>
        <v>0</v>
      </c>
      <c r="Y5">
        <f t="array" aca="1" ref="Y5" ca="1">INDIRECT("'"&amp;TEXT($A5,"d日")&amp;"'!E9")</f>
        <v>0</v>
      </c>
      <c r="Z5">
        <f t="array" aca="1" ref="Z5" ca="1">INDIRECT("'"&amp;TEXT($A5,"d日")&amp;"'!F9")</f>
        <v>0</v>
      </c>
      <c r="AA5">
        <f t="array" aca="1" ref="AA5" ca="1">INDIRECT("'"&amp;TEXT($A5,"d日")&amp;"'!B10")</f>
        <v>0</v>
      </c>
      <c r="AB5">
        <f t="array" aca="1" ref="AB5" ca="1">INDIRECT("'"&amp;TEXT($A5,"d日")&amp;"'!C10")</f>
        <v>0</v>
      </c>
      <c r="AC5">
        <f t="array" aca="1" ref="AC5" ca="1">INDIRECT("'"&amp;TEXT($A5,"d日")&amp;"'!D10")</f>
        <v>0</v>
      </c>
      <c r="AD5">
        <f t="array" aca="1" ref="AD5" ca="1">INDIRECT("'"&amp;TEXT($A5,"d日")&amp;"'!E10")</f>
        <v>0</v>
      </c>
      <c r="AE5">
        <f t="array" aca="1" ref="AE5" ca="1">INDIRECT("'"&amp;TEXT($A5,"d日")&amp;"'!F10")</f>
        <v>0</v>
      </c>
      <c r="AF5">
        <f t="array" aca="1" ref="AF5" ca="1">INDIRECT("'"&amp;TEXT($A5,"d日")&amp;"'!B11")</f>
        <v>0</v>
      </c>
      <c r="AG5">
        <f t="array" aca="1" ref="AG5" ca="1">INDIRECT("'"&amp;TEXT($A5,"d日")&amp;"'!C11")</f>
        <v>0</v>
      </c>
      <c r="AH5">
        <f t="array" aca="1" ref="AH5" ca="1">INDIRECT("'"&amp;TEXT($A5,"d日")&amp;"'!D11")</f>
        <v>0</v>
      </c>
      <c r="AI5">
        <f t="array" aca="1" ref="AI5" ca="1">INDIRECT("'"&amp;TEXT($A5,"d日")&amp;"'!E11")</f>
        <v>0</v>
      </c>
      <c r="AJ5">
        <f t="array" aca="1" ref="AJ5" ca="1">INDIRECT("'"&amp;TEXT($A5,"d日")&amp;"'!F11")</f>
        <v>3.1818181818181817</v>
      </c>
      <c r="AK5">
        <f t="array" aca="1" ref="AK5" ca="1">INDIRECT("'"&amp;TEXT($A5,"d日")&amp;"'!B12")</f>
        <v>0</v>
      </c>
      <c r="AL5">
        <f t="array" aca="1" ref="AL5" ca="1">INDIRECT("'"&amp;TEXT($A5,"d日")&amp;"'!C12")</f>
        <v>0</v>
      </c>
      <c r="AM5">
        <f t="array" aca="1" ref="AM5" ca="1">INDIRECT("'"&amp;TEXT($A5,"d日")&amp;"'!D12")</f>
        <v>0</v>
      </c>
      <c r="AN5">
        <f t="array" aca="1" ref="AN5" ca="1">INDIRECT("'"&amp;TEXT($A5,"d日")&amp;"'!E12")</f>
        <v>0</v>
      </c>
      <c r="AO5">
        <f t="array" aca="1" ref="AO5" ca="1">INDIRECT("'"&amp;TEXT($A5,"d日")&amp;"'!F12")</f>
        <v>3.1818181818181817</v>
      </c>
    </row>
    <row r="6" spans="1:41">
      <c r="A6" s="149">
        <v>44597</v>
      </c>
      <c r="B6">
        <f t="array" aca="1" ref="B6" ca="1">INDIRECT("'"&amp;TEXT($A6,"d日")&amp;"'!B4")</f>
        <v>0</v>
      </c>
      <c r="C6">
        <f t="array" aca="1" ref="C6" ca="1">INDIRECT("'"&amp;TEXT($A6,"d日")&amp;"'!C4")</f>
        <v>0</v>
      </c>
      <c r="D6">
        <f t="array" aca="1" ref="D6" ca="1">INDIRECT("'"&amp;TEXT($A6,"d日")&amp;"'!D4")</f>
        <v>240</v>
      </c>
      <c r="E6">
        <f t="array" aca="1" ref="E6" ca="1">INDIRECT("'"&amp;TEXT($A6,"d日")&amp;"'!E4")</f>
        <v>0</v>
      </c>
      <c r="F6">
        <f t="array" aca="1" ref="F6" ca="1">INDIRECT("'"&amp;TEXT($A6,"d日")&amp;"'!F4")</f>
        <v>360</v>
      </c>
      <c r="G6">
        <f t="array" aca="1" ref="G6" ca="1">INDIRECT("'"&amp;TEXT($A6,"d日")&amp;"'!B7")</f>
        <v>0</v>
      </c>
      <c r="H6">
        <f t="array" aca="1" ref="H6" ca="1">INDIRECT("'"&amp;TEXT($A6,"d日")&amp;"'!C7")</f>
        <v>0</v>
      </c>
      <c r="I6">
        <f t="array" aca="1" ref="I6" ca="1">INDIRECT("'"&amp;TEXT($A6,"d日")&amp;"'!D7")</f>
        <v>0</v>
      </c>
      <c r="J6">
        <f t="array" aca="1" ref="J6" ca="1">INDIRECT("'"&amp;TEXT($A6,"d日")&amp;"'!E7")</f>
        <v>0</v>
      </c>
      <c r="K6">
        <f t="array" aca="1" ref="K6" ca="1">INDIRECT("'"&amp;TEXT($A6,"d日")&amp;"'!F7")</f>
        <v>95</v>
      </c>
      <c r="L6">
        <f t="array" aca="1" ref="L6" ca="1">INDIRECT("'"&amp;TEXT($A6,"d日")&amp;"'!B8")</f>
        <v>0</v>
      </c>
      <c r="M6">
        <f t="array" aca="1" ref="M6" ca="1">INDIRECT("'"&amp;TEXT($A6,"d日")&amp;"'!C8")</f>
        <v>0</v>
      </c>
      <c r="N6">
        <f t="array" aca="1" ref="N6" ca="1">INDIRECT("'"&amp;TEXT($A6,"d日")&amp;"'!D8")</f>
        <v>0</v>
      </c>
      <c r="O6">
        <f t="array" aca="1" ref="O6" ca="1">INDIRECT("'"&amp;TEXT($A6,"d日")&amp;"'!E8")</f>
        <v>0</v>
      </c>
      <c r="P6">
        <f t="array" aca="1" ref="P6" ca="1">INDIRECT("'"&amp;TEXT($A6,"d日")&amp;"'!F8")</f>
        <v>1662.5</v>
      </c>
      <c r="Q6">
        <f t="array" aca="1" ref="Q6" ca="1">INDIRECT("'"&amp;TEXT($A6,"d日")&amp;"'!B18")</f>
        <v>76.91</v>
      </c>
      <c r="R6">
        <f t="array" aca="1" ref="R6" ca="1">INDIRECT("'"&amp;TEXT($A6,"d日")&amp;"'!C18")</f>
        <v>91.91</v>
      </c>
      <c r="S6">
        <f t="array" aca="1" ref="S6" ca="1">INDIRECT("'"&amp;TEXT($A6,"d日")&amp;"'!D18")</f>
        <v>76.91</v>
      </c>
      <c r="T6">
        <f t="array" aca="1" ref="T6" ca="1">INDIRECT("'"&amp;TEXT($A6,"d日")&amp;"'!E18")</f>
        <v>76.91</v>
      </c>
      <c r="U6">
        <f t="array" aca="1" ref="U6" ca="1">INDIRECT("'"&amp;TEXT($A6,"d日")&amp;"'!F18")</f>
        <v>91.91</v>
      </c>
      <c r="V6">
        <f t="array" aca="1" ref="V6" ca="1">INDIRECT("'"&amp;TEXT($A6,"d日")&amp;"'!B9")</f>
        <v>0</v>
      </c>
      <c r="W6">
        <f t="array" aca="1" ref="W6" ca="1">INDIRECT("'"&amp;TEXT($A6,"d日")&amp;"'!C9")</f>
        <v>0</v>
      </c>
      <c r="X6">
        <f t="array" aca="1" ref="X6" ca="1">INDIRECT("'"&amp;TEXT($A6,"d日")&amp;"'!D9")</f>
        <v>0</v>
      </c>
      <c r="Y6">
        <f t="array" aca="1" ref="Y6" ca="1">INDIRECT("'"&amp;TEXT($A6,"d日")&amp;"'!E9")</f>
        <v>0</v>
      </c>
      <c r="Z6">
        <f t="array" aca="1" ref="Z6" ca="1">INDIRECT("'"&amp;TEXT($A6,"d日")&amp;"'!F9")</f>
        <v>0</v>
      </c>
      <c r="AA6">
        <f t="array" aca="1" ref="AA6" ca="1">INDIRECT("'"&amp;TEXT($A6,"d日")&amp;"'!B10")</f>
        <v>0</v>
      </c>
      <c r="AB6">
        <f t="array" aca="1" ref="AB6" ca="1">INDIRECT("'"&amp;TEXT($A6,"d日")&amp;"'!C10")</f>
        <v>0</v>
      </c>
      <c r="AC6">
        <f t="array" aca="1" ref="AC6" ca="1">INDIRECT("'"&amp;TEXT($A6,"d日")&amp;"'!D10")</f>
        <v>0</v>
      </c>
      <c r="AD6">
        <f t="array" aca="1" ref="AD6" ca="1">INDIRECT("'"&amp;TEXT($A6,"d日")&amp;"'!E10")</f>
        <v>0</v>
      </c>
      <c r="AE6">
        <f t="array" aca="1" ref="AE6" ca="1">INDIRECT("'"&amp;TEXT($A6,"d日")&amp;"'!F10")</f>
        <v>0</v>
      </c>
      <c r="AF6">
        <f t="array" aca="1" ref="AF6" ca="1">INDIRECT("'"&amp;TEXT($A6,"d日")&amp;"'!B11")</f>
        <v>0</v>
      </c>
      <c r="AG6">
        <f t="array" aca="1" ref="AG6" ca="1">INDIRECT("'"&amp;TEXT($A6,"d日")&amp;"'!C11")</f>
        <v>0</v>
      </c>
      <c r="AH6">
        <f t="array" aca="1" ref="AH6" ca="1">INDIRECT("'"&amp;TEXT($A6,"d日")&amp;"'!D11")</f>
        <v>0</v>
      </c>
      <c r="AI6">
        <f t="array" aca="1" ref="AI6" ca="1">INDIRECT("'"&amp;TEXT($A6,"d日")&amp;"'!E11")</f>
        <v>0</v>
      </c>
      <c r="AJ6">
        <f t="array" aca="1" ref="AJ6" ca="1">INDIRECT("'"&amp;TEXT($A6,"d日")&amp;"'!F11")</f>
        <v>4.6180555555555554</v>
      </c>
      <c r="AK6">
        <f t="array" aca="1" ref="AK6" ca="1">INDIRECT("'"&amp;TEXT($A6,"d日")&amp;"'!B12")</f>
        <v>0</v>
      </c>
      <c r="AL6">
        <f t="array" aca="1" ref="AL6" ca="1">INDIRECT("'"&amp;TEXT($A6,"d日")&amp;"'!C12")</f>
        <v>0</v>
      </c>
      <c r="AM6">
        <f t="array" aca="1" ref="AM6" ca="1">INDIRECT("'"&amp;TEXT($A6,"d日")&amp;"'!D12")</f>
        <v>0</v>
      </c>
      <c r="AN6">
        <f t="array" aca="1" ref="AN6" ca="1">INDIRECT("'"&amp;TEXT($A6,"d日")&amp;"'!E12")</f>
        <v>0</v>
      </c>
      <c r="AO6">
        <f t="array" aca="1" ref="AO6" ca="1">INDIRECT("'"&amp;TEXT($A6,"d日")&amp;"'!F12")</f>
        <v>4.6180555555555554</v>
      </c>
    </row>
    <row r="7" spans="1:41">
      <c r="A7" s="149">
        <v>44598</v>
      </c>
      <c r="B7">
        <f t="array" aca="1" ref="B7" ca="1">INDIRECT("'"&amp;TEXT($A7,"d日")&amp;"'!B4")</f>
        <v>0</v>
      </c>
      <c r="C7">
        <f t="array" aca="1" ref="C7" ca="1">INDIRECT("'"&amp;TEXT($A7,"d日")&amp;"'!C4")</f>
        <v>0</v>
      </c>
      <c r="D7">
        <f t="array" aca="1" ref="D7" ca="1">INDIRECT("'"&amp;TEXT($A7,"d日")&amp;"'!D4")</f>
        <v>0</v>
      </c>
      <c r="E7">
        <f t="array" aca="1" ref="E7" ca="1">INDIRECT("'"&amp;TEXT($A7,"d日")&amp;"'!E4")</f>
        <v>0</v>
      </c>
      <c r="F7">
        <f t="array" aca="1" ref="F7" ca="1">INDIRECT("'"&amp;TEXT($A7,"d日")&amp;"'!F4")</f>
        <v>0</v>
      </c>
      <c r="G7">
        <f t="array" aca="1" ref="G7" ca="1">INDIRECT("'"&amp;TEXT($A7,"d日")&amp;"'!B7")</f>
        <v>0</v>
      </c>
      <c r="H7">
        <f t="array" aca="1" ref="H7" ca="1">INDIRECT("'"&amp;TEXT($A7,"d日")&amp;"'!C7")</f>
        <v>0</v>
      </c>
      <c r="I7">
        <f t="array" aca="1" ref="I7" ca="1">INDIRECT("'"&amp;TEXT($A7,"d日")&amp;"'!D7")</f>
        <v>0</v>
      </c>
      <c r="J7">
        <f t="array" aca="1" ref="J7" ca="1">INDIRECT("'"&amp;TEXT($A7,"d日")&amp;"'!E7")</f>
        <v>0</v>
      </c>
      <c r="K7">
        <f t="array" aca="1" ref="K7" ca="1">INDIRECT("'"&amp;TEXT($A7,"d日")&amp;"'!F7")</f>
        <v>0</v>
      </c>
      <c r="L7">
        <f t="array" aca="1" ref="L7" ca="1">INDIRECT("'"&amp;TEXT($A7,"d日")&amp;"'!B8")</f>
        <v>0</v>
      </c>
      <c r="M7">
        <f t="array" aca="1" ref="M7" ca="1">INDIRECT("'"&amp;TEXT($A7,"d日")&amp;"'!C8")</f>
        <v>0</v>
      </c>
      <c r="N7">
        <f t="array" aca="1" ref="N7" ca="1">INDIRECT("'"&amp;TEXT($A7,"d日")&amp;"'!D8")</f>
        <v>0</v>
      </c>
      <c r="O7">
        <f t="array" aca="1" ref="O7" ca="1">INDIRECT("'"&amp;TEXT($A7,"d日")&amp;"'!E8")</f>
        <v>0</v>
      </c>
      <c r="P7">
        <f t="array" aca="1" ref="P7" ca="1">INDIRECT("'"&amp;TEXT($A7,"d日")&amp;"'!F8")</f>
        <v>0</v>
      </c>
      <c r="Q7">
        <f t="array" aca="1" ref="Q7" ca="1">INDIRECT("'"&amp;TEXT($A7,"d日")&amp;"'!B18")</f>
        <v>76.91</v>
      </c>
      <c r="R7">
        <f t="array" aca="1" ref="R7" ca="1">INDIRECT("'"&amp;TEXT($A7,"d日")&amp;"'!C18")</f>
        <v>91.91</v>
      </c>
      <c r="S7">
        <f t="array" aca="1" ref="S7" ca="1">INDIRECT("'"&amp;TEXT($A7,"d日")&amp;"'!D18")</f>
        <v>76.91</v>
      </c>
      <c r="T7">
        <f t="array" aca="1" ref="T7" ca="1">INDIRECT("'"&amp;TEXT($A7,"d日")&amp;"'!E18")</f>
        <v>76.91</v>
      </c>
      <c r="U7">
        <f t="array" aca="1" ref="U7" ca="1">INDIRECT("'"&amp;TEXT($A7,"d日")&amp;"'!F18")</f>
        <v>91.91</v>
      </c>
      <c r="V7">
        <f t="array" aca="1" ref="V7" ca="1">INDIRECT("'"&amp;TEXT($A7,"d日")&amp;"'!B9")</f>
        <v>0</v>
      </c>
      <c r="W7">
        <f t="array" aca="1" ref="W7" ca="1">INDIRECT("'"&amp;TEXT($A7,"d日")&amp;"'!C9")</f>
        <v>0</v>
      </c>
      <c r="X7">
        <f t="array" aca="1" ref="X7" ca="1">INDIRECT("'"&amp;TEXT($A7,"d日")&amp;"'!D9")</f>
        <v>0</v>
      </c>
      <c r="Y7">
        <f t="array" aca="1" ref="Y7" ca="1">INDIRECT("'"&amp;TEXT($A7,"d日")&amp;"'!E9")</f>
        <v>0</v>
      </c>
      <c r="Z7">
        <f t="array" aca="1" ref="Z7" ca="1">INDIRECT("'"&amp;TEXT($A7,"d日")&amp;"'!F9")</f>
        <v>0</v>
      </c>
      <c r="AA7">
        <f t="array" aca="1" ref="AA7" ca="1">INDIRECT("'"&amp;TEXT($A7,"d日")&amp;"'!B10")</f>
        <v>0</v>
      </c>
      <c r="AB7">
        <f t="array" aca="1" ref="AB7" ca="1">INDIRECT("'"&amp;TEXT($A7,"d日")&amp;"'!C10")</f>
        <v>0</v>
      </c>
      <c r="AC7">
        <f t="array" aca="1" ref="AC7" ca="1">INDIRECT("'"&amp;TEXT($A7,"d日")&amp;"'!D10")</f>
        <v>0</v>
      </c>
      <c r="AD7">
        <f t="array" aca="1" ref="AD7" ca="1">INDIRECT("'"&amp;TEXT($A7,"d日")&amp;"'!E10")</f>
        <v>0</v>
      </c>
      <c r="AE7">
        <f t="array" aca="1" ref="AE7" ca="1">INDIRECT("'"&amp;TEXT($A7,"d日")&amp;"'!F10")</f>
        <v>0</v>
      </c>
      <c r="AF7">
        <f t="array" aca="1" ref="AF7" ca="1">INDIRECT("'"&amp;TEXT($A7,"d日")&amp;"'!B11")</f>
        <v>0</v>
      </c>
      <c r="AG7">
        <f t="array" aca="1" ref="AG7" ca="1">INDIRECT("'"&amp;TEXT($A7,"d日")&amp;"'!C11")</f>
        <v>0</v>
      </c>
      <c r="AH7">
        <f t="array" aca="1" ref="AH7" ca="1">INDIRECT("'"&amp;TEXT($A7,"d日")&amp;"'!D11")</f>
        <v>0</v>
      </c>
      <c r="AI7">
        <f t="array" aca="1" ref="AI7" ca="1">INDIRECT("'"&amp;TEXT($A7,"d日")&amp;"'!E11")</f>
        <v>0</v>
      </c>
      <c r="AJ7">
        <f t="array" aca="1" ref="AJ7" ca="1">INDIRECT("'"&amp;TEXT($A7,"d日")&amp;"'!F11")</f>
        <v>0</v>
      </c>
      <c r="AK7">
        <f t="array" aca="1" ref="AK7" ca="1">INDIRECT("'"&amp;TEXT($A7,"d日")&amp;"'!B12")</f>
        <v>0</v>
      </c>
      <c r="AL7">
        <f t="array" aca="1" ref="AL7" ca="1">INDIRECT("'"&amp;TEXT($A7,"d日")&amp;"'!C12")</f>
        <v>0</v>
      </c>
      <c r="AM7">
        <f t="array" aca="1" ref="AM7" ca="1">INDIRECT("'"&amp;TEXT($A7,"d日")&amp;"'!D12")</f>
        <v>0</v>
      </c>
      <c r="AN7">
        <f t="array" aca="1" ref="AN7" ca="1">INDIRECT("'"&amp;TEXT($A7,"d日")&amp;"'!E12")</f>
        <v>0</v>
      </c>
      <c r="AO7">
        <f t="array" aca="1" ref="AO7" ca="1">INDIRECT("'"&amp;TEXT($A7,"d日")&amp;"'!F12")</f>
        <v>0</v>
      </c>
    </row>
    <row r="8" spans="1:41">
      <c r="A8" s="149">
        <v>44599</v>
      </c>
      <c r="B8">
        <f t="array" aca="1" ref="B8" ca="1">INDIRECT("'"&amp;TEXT($A8,"d日")&amp;"'!B4")</f>
        <v>0</v>
      </c>
      <c r="C8">
        <f t="array" aca="1" ref="C8" ca="1">INDIRECT("'"&amp;TEXT($A8,"d日")&amp;"'!C4")</f>
        <v>0</v>
      </c>
      <c r="D8">
        <f t="array" aca="1" ref="D8" ca="1">INDIRECT("'"&amp;TEXT($A8,"d日")&amp;"'!D4")</f>
        <v>0</v>
      </c>
      <c r="E8">
        <f t="array" aca="1" ref="E8" ca="1">INDIRECT("'"&amp;TEXT($A8,"d日")&amp;"'!E4")</f>
        <v>0</v>
      </c>
      <c r="F8">
        <f t="array" aca="1" ref="F8" ca="1">INDIRECT("'"&amp;TEXT($A8,"d日")&amp;"'!F4")</f>
        <v>0</v>
      </c>
      <c r="G8">
        <f t="array" aca="1" ref="G8" ca="1">INDIRECT("'"&amp;TEXT($A8,"d日")&amp;"'!B7")</f>
        <v>0</v>
      </c>
      <c r="H8">
        <f t="array" aca="1" ref="H8" ca="1">INDIRECT("'"&amp;TEXT($A8,"d日")&amp;"'!C7")</f>
        <v>0</v>
      </c>
      <c r="I8">
        <f t="array" aca="1" ref="I8" ca="1">INDIRECT("'"&amp;TEXT($A8,"d日")&amp;"'!D7")</f>
        <v>0</v>
      </c>
      <c r="J8">
        <f t="array" aca="1" ref="J8" ca="1">INDIRECT("'"&amp;TEXT($A8,"d日")&amp;"'!E7")</f>
        <v>0</v>
      </c>
      <c r="K8">
        <f t="array" aca="1" ref="K8" ca="1">INDIRECT("'"&amp;TEXT($A8,"d日")&amp;"'!F7")</f>
        <v>0</v>
      </c>
      <c r="L8">
        <f t="array" aca="1" ref="L8" ca="1">INDIRECT("'"&amp;TEXT($A8,"d日")&amp;"'!B8")</f>
        <v>0</v>
      </c>
      <c r="M8">
        <f t="array" aca="1" ref="M8" ca="1">INDIRECT("'"&amp;TEXT($A8,"d日")&amp;"'!C8")</f>
        <v>0</v>
      </c>
      <c r="N8">
        <f t="array" aca="1" ref="N8" ca="1">INDIRECT("'"&amp;TEXT($A8,"d日")&amp;"'!D8")</f>
        <v>0</v>
      </c>
      <c r="O8">
        <f t="array" aca="1" ref="O8" ca="1">INDIRECT("'"&amp;TEXT($A8,"d日")&amp;"'!E8")</f>
        <v>0</v>
      </c>
      <c r="P8">
        <f t="array" aca="1" ref="P8" ca="1">INDIRECT("'"&amp;TEXT($A8,"d日")&amp;"'!F8")</f>
        <v>0</v>
      </c>
      <c r="Q8">
        <f t="array" aca="1" ref="Q8" ca="1">INDIRECT("'"&amp;TEXT($A8,"d日")&amp;"'!B18")</f>
        <v>76.91</v>
      </c>
      <c r="R8">
        <f t="array" aca="1" ref="R8" ca="1">INDIRECT("'"&amp;TEXT($A8,"d日")&amp;"'!C18")</f>
        <v>91.91</v>
      </c>
      <c r="S8">
        <f t="array" aca="1" ref="S8" ca="1">INDIRECT("'"&amp;TEXT($A8,"d日")&amp;"'!D18")</f>
        <v>76.91</v>
      </c>
      <c r="T8">
        <f t="array" aca="1" ref="T8" ca="1">INDIRECT("'"&amp;TEXT($A8,"d日")&amp;"'!E18")</f>
        <v>76.91</v>
      </c>
      <c r="U8">
        <f t="array" aca="1" ref="U8" ca="1">INDIRECT("'"&amp;TEXT($A8,"d日")&amp;"'!F18")</f>
        <v>91.91</v>
      </c>
      <c r="V8">
        <f t="array" aca="1" ref="V8" ca="1">INDIRECT("'"&amp;TEXT($A8,"d日")&amp;"'!B9")</f>
        <v>0</v>
      </c>
      <c r="W8">
        <f t="array" aca="1" ref="W8" ca="1">INDIRECT("'"&amp;TEXT($A8,"d日")&amp;"'!C9")</f>
        <v>0</v>
      </c>
      <c r="X8">
        <f t="array" aca="1" ref="X8" ca="1">INDIRECT("'"&amp;TEXT($A8,"d日")&amp;"'!D9")</f>
        <v>0</v>
      </c>
      <c r="Y8">
        <f t="array" aca="1" ref="Y8" ca="1">INDIRECT("'"&amp;TEXT($A8,"d日")&amp;"'!E9")</f>
        <v>0</v>
      </c>
      <c r="Z8">
        <f t="array" aca="1" ref="Z8" ca="1">INDIRECT("'"&amp;TEXT($A8,"d日")&amp;"'!F9")</f>
        <v>0</v>
      </c>
      <c r="AA8">
        <f t="array" aca="1" ref="AA8" ca="1">INDIRECT("'"&amp;TEXT($A8,"d日")&amp;"'!B10")</f>
        <v>0</v>
      </c>
      <c r="AB8">
        <f t="array" aca="1" ref="AB8" ca="1">INDIRECT("'"&amp;TEXT($A8,"d日")&amp;"'!C10")</f>
        <v>0</v>
      </c>
      <c r="AC8">
        <f t="array" aca="1" ref="AC8" ca="1">INDIRECT("'"&amp;TEXT($A8,"d日")&amp;"'!D10")</f>
        <v>0</v>
      </c>
      <c r="AD8">
        <f t="array" aca="1" ref="AD8" ca="1">INDIRECT("'"&amp;TEXT($A8,"d日")&amp;"'!E10")</f>
        <v>0</v>
      </c>
      <c r="AE8">
        <f t="array" aca="1" ref="AE8" ca="1">INDIRECT("'"&amp;TEXT($A8,"d日")&amp;"'!F10")</f>
        <v>0</v>
      </c>
      <c r="AF8">
        <f t="array" aca="1" ref="AF8" ca="1">INDIRECT("'"&amp;TEXT($A8,"d日")&amp;"'!B11")</f>
        <v>0</v>
      </c>
      <c r="AG8">
        <f t="array" aca="1" ref="AG8" ca="1">INDIRECT("'"&amp;TEXT($A8,"d日")&amp;"'!C11")</f>
        <v>0</v>
      </c>
      <c r="AH8">
        <f t="array" aca="1" ref="AH8" ca="1">INDIRECT("'"&amp;TEXT($A8,"d日")&amp;"'!D11")</f>
        <v>0</v>
      </c>
      <c r="AI8">
        <f t="array" aca="1" ref="AI8" ca="1">INDIRECT("'"&amp;TEXT($A8,"d日")&amp;"'!E11")</f>
        <v>0</v>
      </c>
      <c r="AJ8">
        <f t="array" aca="1" ref="AJ8" ca="1">INDIRECT("'"&amp;TEXT($A8,"d日")&amp;"'!F11")</f>
        <v>0</v>
      </c>
      <c r="AK8">
        <f t="array" aca="1" ref="AK8" ca="1">INDIRECT("'"&amp;TEXT($A8,"d日")&amp;"'!B12")</f>
        <v>0</v>
      </c>
      <c r="AL8">
        <f t="array" aca="1" ref="AL8" ca="1">INDIRECT("'"&amp;TEXT($A8,"d日")&amp;"'!C12")</f>
        <v>0</v>
      </c>
      <c r="AM8">
        <f t="array" aca="1" ref="AM8" ca="1">INDIRECT("'"&amp;TEXT($A8,"d日")&amp;"'!D12")</f>
        <v>0</v>
      </c>
      <c r="AN8">
        <f t="array" aca="1" ref="AN8" ca="1">INDIRECT("'"&amp;TEXT($A8,"d日")&amp;"'!E12")</f>
        <v>0</v>
      </c>
      <c r="AO8">
        <f t="array" aca="1" ref="AO8" ca="1">INDIRECT("'"&amp;TEXT($A8,"d日")&amp;"'!F12")</f>
        <v>0</v>
      </c>
    </row>
    <row r="9" spans="1:41">
      <c r="A9" s="149">
        <v>44600</v>
      </c>
      <c r="B9">
        <f t="array" aca="1" ref="B9" ca="1">INDIRECT("'"&amp;TEXT($A9,"d日")&amp;"'!B4")</f>
        <v>0</v>
      </c>
      <c r="C9">
        <f t="array" aca="1" ref="C9" ca="1">INDIRECT("'"&amp;TEXT($A9,"d日")&amp;"'!C4")</f>
        <v>0</v>
      </c>
      <c r="D9">
        <f t="array" aca="1" ref="D9" ca="1">INDIRECT("'"&amp;TEXT($A9,"d日")&amp;"'!D4")</f>
        <v>0</v>
      </c>
      <c r="E9">
        <f t="array" aca="1" ref="E9" ca="1">INDIRECT("'"&amp;TEXT($A9,"d日")&amp;"'!E4")</f>
        <v>0</v>
      </c>
      <c r="F9">
        <f t="array" aca="1" ref="F9" ca="1">INDIRECT("'"&amp;TEXT($A9,"d日")&amp;"'!F4")</f>
        <v>0</v>
      </c>
      <c r="G9">
        <f t="array" aca="1" ref="G9" ca="1">INDIRECT("'"&amp;TEXT($A9,"d日")&amp;"'!B7")</f>
        <v>0</v>
      </c>
      <c r="H9">
        <f t="array" aca="1" ref="H9" ca="1">INDIRECT("'"&amp;TEXT($A9,"d日")&amp;"'!C7")</f>
        <v>0</v>
      </c>
      <c r="I9">
        <f t="array" aca="1" ref="I9" ca="1">INDIRECT("'"&amp;TEXT($A9,"d日")&amp;"'!D7")</f>
        <v>0</v>
      </c>
      <c r="J9">
        <f t="array" aca="1" ref="J9" ca="1">INDIRECT("'"&amp;TEXT($A9,"d日")&amp;"'!E7")</f>
        <v>0</v>
      </c>
      <c r="K9">
        <f t="array" aca="1" ref="K9" ca="1">INDIRECT("'"&amp;TEXT($A9,"d日")&amp;"'!F7")</f>
        <v>0</v>
      </c>
      <c r="L9">
        <f t="array" aca="1" ref="L9" ca="1">INDIRECT("'"&amp;TEXT($A9,"d日")&amp;"'!B8")</f>
        <v>0</v>
      </c>
      <c r="M9">
        <f t="array" aca="1" ref="M9" ca="1">INDIRECT("'"&amp;TEXT($A9,"d日")&amp;"'!C8")</f>
        <v>0</v>
      </c>
      <c r="N9">
        <f t="array" aca="1" ref="N9" ca="1">INDIRECT("'"&amp;TEXT($A9,"d日")&amp;"'!D8")</f>
        <v>0</v>
      </c>
      <c r="O9">
        <f t="array" aca="1" ref="O9" ca="1">INDIRECT("'"&amp;TEXT($A9,"d日")&amp;"'!E8")</f>
        <v>0</v>
      </c>
      <c r="P9">
        <f t="array" aca="1" ref="P9" ca="1">INDIRECT("'"&amp;TEXT($A9,"d日")&amp;"'!F8")</f>
        <v>0</v>
      </c>
      <c r="Q9">
        <f t="array" aca="1" ref="Q9" ca="1">INDIRECT("'"&amp;TEXT($A9,"d日")&amp;"'!B18")</f>
        <v>76.91</v>
      </c>
      <c r="R9">
        <f t="array" aca="1" ref="R9" ca="1">INDIRECT("'"&amp;TEXT($A9,"d日")&amp;"'!C18")</f>
        <v>91.91</v>
      </c>
      <c r="S9">
        <f t="array" aca="1" ref="S9" ca="1">INDIRECT("'"&amp;TEXT($A9,"d日")&amp;"'!D18")</f>
        <v>76.91</v>
      </c>
      <c r="T9">
        <f t="array" aca="1" ref="T9" ca="1">INDIRECT("'"&amp;TEXT($A9,"d日")&amp;"'!E18")</f>
        <v>76.91</v>
      </c>
      <c r="U9">
        <f t="array" aca="1" ref="U9" ca="1">INDIRECT("'"&amp;TEXT($A9,"d日")&amp;"'!F18")</f>
        <v>91.91</v>
      </c>
      <c r="V9">
        <f t="array" aca="1" ref="V9" ca="1">INDIRECT("'"&amp;TEXT($A9,"d日")&amp;"'!B9")</f>
        <v>0</v>
      </c>
      <c r="W9">
        <f t="array" aca="1" ref="W9" ca="1">INDIRECT("'"&amp;TEXT($A9,"d日")&amp;"'!C9")</f>
        <v>0</v>
      </c>
      <c r="X9">
        <f t="array" aca="1" ref="X9" ca="1">INDIRECT("'"&amp;TEXT($A9,"d日")&amp;"'!D9")</f>
        <v>0</v>
      </c>
      <c r="Y9">
        <f t="array" aca="1" ref="Y9" ca="1">INDIRECT("'"&amp;TEXT($A9,"d日")&amp;"'!E9")</f>
        <v>0</v>
      </c>
      <c r="Z9">
        <f t="array" aca="1" ref="Z9" ca="1">INDIRECT("'"&amp;TEXT($A9,"d日")&amp;"'!F9")</f>
        <v>0</v>
      </c>
      <c r="AA9">
        <f t="array" aca="1" ref="AA9" ca="1">INDIRECT("'"&amp;TEXT($A9,"d日")&amp;"'!B10")</f>
        <v>0</v>
      </c>
      <c r="AB9">
        <f t="array" aca="1" ref="AB9" ca="1">INDIRECT("'"&amp;TEXT($A9,"d日")&amp;"'!C10")</f>
        <v>0</v>
      </c>
      <c r="AC9">
        <f t="array" aca="1" ref="AC9" ca="1">INDIRECT("'"&amp;TEXT($A9,"d日")&amp;"'!D10")</f>
        <v>0</v>
      </c>
      <c r="AD9">
        <f t="array" aca="1" ref="AD9" ca="1">INDIRECT("'"&amp;TEXT($A9,"d日")&amp;"'!E10")</f>
        <v>0</v>
      </c>
      <c r="AE9">
        <f t="array" aca="1" ref="AE9" ca="1">INDIRECT("'"&amp;TEXT($A9,"d日")&amp;"'!F10")</f>
        <v>0</v>
      </c>
      <c r="AF9">
        <f t="array" aca="1" ref="AF9" ca="1">INDIRECT("'"&amp;TEXT($A9,"d日")&amp;"'!B11")</f>
        <v>0</v>
      </c>
      <c r="AG9">
        <f t="array" aca="1" ref="AG9" ca="1">INDIRECT("'"&amp;TEXT($A9,"d日")&amp;"'!C11")</f>
        <v>0</v>
      </c>
      <c r="AH9">
        <f t="array" aca="1" ref="AH9" ca="1">INDIRECT("'"&amp;TEXT($A9,"d日")&amp;"'!D11")</f>
        <v>0</v>
      </c>
      <c r="AI9">
        <f t="array" aca="1" ref="AI9" ca="1">INDIRECT("'"&amp;TEXT($A9,"d日")&amp;"'!E11")</f>
        <v>0</v>
      </c>
      <c r="AJ9">
        <f t="array" aca="1" ref="AJ9" ca="1">INDIRECT("'"&amp;TEXT($A9,"d日")&amp;"'!F11")</f>
        <v>0</v>
      </c>
      <c r="AK9">
        <f t="array" aca="1" ref="AK9" ca="1">INDIRECT("'"&amp;TEXT($A9,"d日")&amp;"'!B12")</f>
        <v>0</v>
      </c>
      <c r="AL9">
        <f t="array" aca="1" ref="AL9" ca="1">INDIRECT("'"&amp;TEXT($A9,"d日")&amp;"'!C12")</f>
        <v>0</v>
      </c>
      <c r="AM9">
        <f t="array" aca="1" ref="AM9" ca="1">INDIRECT("'"&amp;TEXT($A9,"d日")&amp;"'!D12")</f>
        <v>0</v>
      </c>
      <c r="AN9">
        <f t="array" aca="1" ref="AN9" ca="1">INDIRECT("'"&amp;TEXT($A9,"d日")&amp;"'!E12")</f>
        <v>0</v>
      </c>
      <c r="AO9">
        <f t="array" aca="1" ref="AO9" ca="1">INDIRECT("'"&amp;TEXT($A9,"d日")&amp;"'!F12")</f>
        <v>0</v>
      </c>
    </row>
    <row r="10" spans="1:41">
      <c r="A10" s="149">
        <v>44601</v>
      </c>
      <c r="B10">
        <f t="array" aca="1" ref="B10" ca="1">INDIRECT("'"&amp;TEXT($A10,"d日")&amp;"'!B4")</f>
        <v>0</v>
      </c>
      <c r="C10">
        <f t="array" aca="1" ref="C10" ca="1">INDIRECT("'"&amp;TEXT($A10,"d日")&amp;"'!C4")</f>
        <v>0</v>
      </c>
      <c r="D10">
        <f t="array" aca="1" ref="D10" ca="1">INDIRECT("'"&amp;TEXT($A10,"d日")&amp;"'!D4")</f>
        <v>0</v>
      </c>
      <c r="E10">
        <f t="array" aca="1" ref="E10" ca="1">INDIRECT("'"&amp;TEXT($A10,"d日")&amp;"'!E4")</f>
        <v>0</v>
      </c>
      <c r="F10">
        <f t="array" aca="1" ref="F10" ca="1">INDIRECT("'"&amp;TEXT($A10,"d日")&amp;"'!F4")</f>
        <v>0</v>
      </c>
      <c r="G10">
        <f t="array" aca="1" ref="G10" ca="1">INDIRECT("'"&amp;TEXT($A10,"d日")&amp;"'!B7")</f>
        <v>0</v>
      </c>
      <c r="H10">
        <f t="array" aca="1" ref="H10" ca="1">INDIRECT("'"&amp;TEXT($A10,"d日")&amp;"'!C7")</f>
        <v>0</v>
      </c>
      <c r="I10">
        <f t="array" aca="1" ref="I10" ca="1">INDIRECT("'"&amp;TEXT($A10,"d日")&amp;"'!D7")</f>
        <v>0</v>
      </c>
      <c r="J10">
        <f t="array" aca="1" ref="J10" ca="1">INDIRECT("'"&amp;TEXT($A10,"d日")&amp;"'!E7")</f>
        <v>0</v>
      </c>
      <c r="K10">
        <f t="array" aca="1" ref="K10" ca="1">INDIRECT("'"&amp;TEXT($A10,"d日")&amp;"'!F7")</f>
        <v>0</v>
      </c>
      <c r="L10">
        <f t="array" aca="1" ref="L10" ca="1">INDIRECT("'"&amp;TEXT($A10,"d日")&amp;"'!B8")</f>
        <v>0</v>
      </c>
      <c r="M10">
        <f t="array" aca="1" ref="M10" ca="1">INDIRECT("'"&amp;TEXT($A10,"d日")&amp;"'!C8")</f>
        <v>0</v>
      </c>
      <c r="N10">
        <f t="array" aca="1" ref="N10" ca="1">INDIRECT("'"&amp;TEXT($A10,"d日")&amp;"'!D8")</f>
        <v>0</v>
      </c>
      <c r="O10">
        <f t="array" aca="1" ref="O10" ca="1">INDIRECT("'"&amp;TEXT($A10,"d日")&amp;"'!E8")</f>
        <v>0</v>
      </c>
      <c r="P10">
        <f t="array" aca="1" ref="P10" ca="1">INDIRECT("'"&amp;TEXT($A10,"d日")&amp;"'!F8")</f>
        <v>0</v>
      </c>
      <c r="Q10">
        <f t="array" aca="1" ref="Q10" ca="1">INDIRECT("'"&amp;TEXT($A10,"d日")&amp;"'!B18")</f>
        <v>76.91</v>
      </c>
      <c r="R10">
        <f t="array" aca="1" ref="R10" ca="1">INDIRECT("'"&amp;TEXT($A10,"d日")&amp;"'!C18")</f>
        <v>91.91</v>
      </c>
      <c r="S10">
        <f t="array" aca="1" ref="S10" ca="1">INDIRECT("'"&amp;TEXT($A10,"d日")&amp;"'!D18")</f>
        <v>76.91</v>
      </c>
      <c r="T10">
        <f t="array" aca="1" ref="T10" ca="1">INDIRECT("'"&amp;TEXT($A10,"d日")&amp;"'!E18")</f>
        <v>76.91</v>
      </c>
      <c r="U10">
        <f t="array" aca="1" ref="U10" ca="1">INDIRECT("'"&amp;TEXT($A10,"d日")&amp;"'!F18")</f>
        <v>91.91</v>
      </c>
      <c r="V10">
        <f t="array" aca="1" ref="V10" ca="1">INDIRECT("'"&amp;TEXT($A10,"d日")&amp;"'!B9")</f>
        <v>0</v>
      </c>
      <c r="W10">
        <f t="array" aca="1" ref="W10" ca="1">INDIRECT("'"&amp;TEXT($A10,"d日")&amp;"'!C9")</f>
        <v>0</v>
      </c>
      <c r="X10">
        <f t="array" aca="1" ref="X10" ca="1">INDIRECT("'"&amp;TEXT($A10,"d日")&amp;"'!D9")</f>
        <v>0</v>
      </c>
      <c r="Y10">
        <f t="array" aca="1" ref="Y10" ca="1">INDIRECT("'"&amp;TEXT($A10,"d日")&amp;"'!E9")</f>
        <v>0</v>
      </c>
      <c r="Z10">
        <f t="array" aca="1" ref="Z10" ca="1">INDIRECT("'"&amp;TEXT($A10,"d日")&amp;"'!F9")</f>
        <v>0</v>
      </c>
      <c r="AA10">
        <f t="array" aca="1" ref="AA10" ca="1">INDIRECT("'"&amp;TEXT($A10,"d日")&amp;"'!B10")</f>
        <v>0</v>
      </c>
      <c r="AB10">
        <f t="array" aca="1" ref="AB10" ca="1">INDIRECT("'"&amp;TEXT($A10,"d日")&amp;"'!C10")</f>
        <v>0</v>
      </c>
      <c r="AC10">
        <f t="array" aca="1" ref="AC10" ca="1">INDIRECT("'"&amp;TEXT($A10,"d日")&amp;"'!D10")</f>
        <v>0</v>
      </c>
      <c r="AD10">
        <f t="array" aca="1" ref="AD10" ca="1">INDIRECT("'"&amp;TEXT($A10,"d日")&amp;"'!E10")</f>
        <v>0</v>
      </c>
      <c r="AE10">
        <f t="array" aca="1" ref="AE10" ca="1">INDIRECT("'"&amp;TEXT($A10,"d日")&amp;"'!F10")</f>
        <v>0</v>
      </c>
      <c r="AF10">
        <f t="array" aca="1" ref="AF10" ca="1">INDIRECT("'"&amp;TEXT($A10,"d日")&amp;"'!B11")</f>
        <v>0</v>
      </c>
      <c r="AG10">
        <f t="array" aca="1" ref="AG10" ca="1">INDIRECT("'"&amp;TEXT($A10,"d日")&amp;"'!C11")</f>
        <v>0</v>
      </c>
      <c r="AH10">
        <f t="array" aca="1" ref="AH10" ca="1">INDIRECT("'"&amp;TEXT($A10,"d日")&amp;"'!D11")</f>
        <v>0</v>
      </c>
      <c r="AI10">
        <f t="array" aca="1" ref="AI10" ca="1">INDIRECT("'"&amp;TEXT($A10,"d日")&amp;"'!E11")</f>
        <v>0</v>
      </c>
      <c r="AJ10">
        <f t="array" aca="1" ref="AJ10" ca="1">INDIRECT("'"&amp;TEXT($A10,"d日")&amp;"'!F11")</f>
        <v>0</v>
      </c>
      <c r="AK10">
        <f t="array" aca="1" ref="AK10" ca="1">INDIRECT("'"&amp;TEXT($A10,"d日")&amp;"'!B12")</f>
        <v>0</v>
      </c>
      <c r="AL10">
        <f t="array" aca="1" ref="AL10" ca="1">INDIRECT("'"&amp;TEXT($A10,"d日")&amp;"'!C12")</f>
        <v>0</v>
      </c>
      <c r="AM10">
        <f t="array" aca="1" ref="AM10" ca="1">INDIRECT("'"&amp;TEXT($A10,"d日")&amp;"'!D12")</f>
        <v>0</v>
      </c>
      <c r="AN10">
        <f t="array" aca="1" ref="AN10" ca="1">INDIRECT("'"&amp;TEXT($A10,"d日")&amp;"'!E12")</f>
        <v>0</v>
      </c>
      <c r="AO10">
        <f t="array" aca="1" ref="AO10" ca="1">INDIRECT("'"&amp;TEXT($A10,"d日")&amp;"'!F12")</f>
        <v>0</v>
      </c>
    </row>
    <row r="11" spans="1:41">
      <c r="A11" s="149">
        <v>44602</v>
      </c>
      <c r="B11">
        <f t="array" aca="1" ref="B11" ca="1">INDIRECT("'"&amp;TEXT($A11,"d日")&amp;"'!B4")</f>
        <v>0</v>
      </c>
      <c r="C11">
        <f t="array" aca="1" ref="C11" ca="1">INDIRECT("'"&amp;TEXT($A11,"d日")&amp;"'!C4")</f>
        <v>0</v>
      </c>
      <c r="D11">
        <f t="array" aca="1" ref="D11" ca="1">INDIRECT("'"&amp;TEXT($A11,"d日")&amp;"'!D4")</f>
        <v>0</v>
      </c>
      <c r="E11">
        <f t="array" aca="1" ref="E11" ca="1">INDIRECT("'"&amp;TEXT($A11,"d日")&amp;"'!E4")</f>
        <v>0</v>
      </c>
      <c r="F11">
        <f t="array" aca="1" ref="F11" ca="1">INDIRECT("'"&amp;TEXT($A11,"d日")&amp;"'!F4")</f>
        <v>0</v>
      </c>
      <c r="G11">
        <f t="array" aca="1" ref="G11" ca="1">INDIRECT("'"&amp;TEXT($A11,"d日")&amp;"'!B7")</f>
        <v>0</v>
      </c>
      <c r="H11">
        <f t="array" aca="1" ref="H11" ca="1">INDIRECT("'"&amp;TEXT($A11,"d日")&amp;"'!C7")</f>
        <v>0</v>
      </c>
      <c r="I11">
        <f t="array" aca="1" ref="I11" ca="1">INDIRECT("'"&amp;TEXT($A11,"d日")&amp;"'!D7")</f>
        <v>0</v>
      </c>
      <c r="J11">
        <f t="array" aca="1" ref="J11" ca="1">INDIRECT("'"&amp;TEXT($A11,"d日")&amp;"'!E7")</f>
        <v>0</v>
      </c>
      <c r="K11">
        <f t="array" aca="1" ref="K11" ca="1">INDIRECT("'"&amp;TEXT($A11,"d日")&amp;"'!F7")</f>
        <v>0</v>
      </c>
      <c r="L11">
        <f t="array" aca="1" ref="L11" ca="1">INDIRECT("'"&amp;TEXT($A11,"d日")&amp;"'!B8")</f>
        <v>0</v>
      </c>
      <c r="M11">
        <f t="array" aca="1" ref="M11" ca="1">INDIRECT("'"&amp;TEXT($A11,"d日")&amp;"'!C8")</f>
        <v>0</v>
      </c>
      <c r="N11">
        <f t="array" aca="1" ref="N11" ca="1">INDIRECT("'"&amp;TEXT($A11,"d日")&amp;"'!D8")</f>
        <v>0</v>
      </c>
      <c r="O11">
        <f t="array" aca="1" ref="O11" ca="1">INDIRECT("'"&amp;TEXT($A11,"d日")&amp;"'!E8")</f>
        <v>0</v>
      </c>
      <c r="P11">
        <f t="array" aca="1" ref="P11" ca="1">INDIRECT("'"&amp;TEXT($A11,"d日")&amp;"'!F8")</f>
        <v>0</v>
      </c>
      <c r="Q11">
        <f t="array" aca="1" ref="Q11" ca="1">INDIRECT("'"&amp;TEXT($A11,"d日")&amp;"'!B18")</f>
        <v>76.91</v>
      </c>
      <c r="R11">
        <f t="array" aca="1" ref="R11" ca="1">INDIRECT("'"&amp;TEXT($A11,"d日")&amp;"'!C18")</f>
        <v>91.91</v>
      </c>
      <c r="S11">
        <f t="array" aca="1" ref="S11" ca="1">INDIRECT("'"&amp;TEXT($A11,"d日")&amp;"'!D18")</f>
        <v>76.91</v>
      </c>
      <c r="T11">
        <f t="array" aca="1" ref="T11" ca="1">INDIRECT("'"&amp;TEXT($A11,"d日")&amp;"'!E18")</f>
        <v>76.91</v>
      </c>
      <c r="U11">
        <f t="array" aca="1" ref="U11" ca="1">INDIRECT("'"&amp;TEXT($A11,"d日")&amp;"'!F18")</f>
        <v>91.91</v>
      </c>
      <c r="V11">
        <f t="array" aca="1" ref="V11" ca="1">INDIRECT("'"&amp;TEXT($A11,"d日")&amp;"'!B9")</f>
        <v>0</v>
      </c>
      <c r="W11">
        <f t="array" aca="1" ref="W11" ca="1">INDIRECT("'"&amp;TEXT($A11,"d日")&amp;"'!C9")</f>
        <v>0</v>
      </c>
      <c r="X11">
        <f t="array" aca="1" ref="X11" ca="1">INDIRECT("'"&amp;TEXT($A11,"d日")&amp;"'!D9")</f>
        <v>0</v>
      </c>
      <c r="Y11">
        <f t="array" aca="1" ref="Y11" ca="1">INDIRECT("'"&amp;TEXT($A11,"d日")&amp;"'!E9")</f>
        <v>0</v>
      </c>
      <c r="Z11">
        <f t="array" aca="1" ref="Z11" ca="1">INDIRECT("'"&amp;TEXT($A11,"d日")&amp;"'!F9")</f>
        <v>0</v>
      </c>
      <c r="AA11">
        <f t="array" aca="1" ref="AA11" ca="1">INDIRECT("'"&amp;TEXT($A11,"d日")&amp;"'!B10")</f>
        <v>0</v>
      </c>
      <c r="AB11">
        <f t="array" aca="1" ref="AB11" ca="1">INDIRECT("'"&amp;TEXT($A11,"d日")&amp;"'!C10")</f>
        <v>0</v>
      </c>
      <c r="AC11">
        <f t="array" aca="1" ref="AC11" ca="1">INDIRECT("'"&amp;TEXT($A11,"d日")&amp;"'!D10")</f>
        <v>0</v>
      </c>
      <c r="AD11">
        <f t="array" aca="1" ref="AD11" ca="1">INDIRECT("'"&amp;TEXT($A11,"d日")&amp;"'!E10")</f>
        <v>0</v>
      </c>
      <c r="AE11">
        <f t="array" aca="1" ref="AE11" ca="1">INDIRECT("'"&amp;TEXT($A11,"d日")&amp;"'!F10")</f>
        <v>0</v>
      </c>
      <c r="AF11">
        <f t="array" aca="1" ref="AF11" ca="1">INDIRECT("'"&amp;TEXT($A11,"d日")&amp;"'!B11")</f>
        <v>0</v>
      </c>
      <c r="AG11">
        <f t="array" aca="1" ref="AG11" ca="1">INDIRECT("'"&amp;TEXT($A11,"d日")&amp;"'!C11")</f>
        <v>0</v>
      </c>
      <c r="AH11">
        <f t="array" aca="1" ref="AH11" ca="1">INDIRECT("'"&amp;TEXT($A11,"d日")&amp;"'!D11")</f>
        <v>0</v>
      </c>
      <c r="AI11">
        <f t="array" aca="1" ref="AI11" ca="1">INDIRECT("'"&amp;TEXT($A11,"d日")&amp;"'!E11")</f>
        <v>0</v>
      </c>
      <c r="AJ11">
        <f t="array" aca="1" ref="AJ11" ca="1">INDIRECT("'"&amp;TEXT($A11,"d日")&amp;"'!F11")</f>
        <v>0</v>
      </c>
      <c r="AK11">
        <f t="array" aca="1" ref="AK11" ca="1">INDIRECT("'"&amp;TEXT($A11,"d日")&amp;"'!B12")</f>
        <v>0</v>
      </c>
      <c r="AL11">
        <f t="array" aca="1" ref="AL11" ca="1">INDIRECT("'"&amp;TEXT($A11,"d日")&amp;"'!C12")</f>
        <v>0</v>
      </c>
      <c r="AM11">
        <f t="array" aca="1" ref="AM11" ca="1">INDIRECT("'"&amp;TEXT($A11,"d日")&amp;"'!D12")</f>
        <v>0</v>
      </c>
      <c r="AN11">
        <f t="array" aca="1" ref="AN11" ca="1">INDIRECT("'"&amp;TEXT($A11,"d日")&amp;"'!E12")</f>
        <v>0</v>
      </c>
      <c r="AO11">
        <f t="array" aca="1" ref="AO11" ca="1">INDIRECT("'"&amp;TEXT($A11,"d日")&amp;"'!F12")</f>
        <v>0</v>
      </c>
    </row>
    <row r="12" spans="1:41">
      <c r="A12" s="149">
        <v>44603</v>
      </c>
      <c r="B12">
        <f t="array" aca="1" ref="B12" ca="1">INDIRECT("'"&amp;TEXT($A12,"d日")&amp;"'!B4")</f>
        <v>0</v>
      </c>
      <c r="C12">
        <f t="array" aca="1" ref="C12" ca="1">INDIRECT("'"&amp;TEXT($A12,"d日")&amp;"'!C4")</f>
        <v>0</v>
      </c>
      <c r="D12">
        <f t="array" aca="1" ref="D12" ca="1">INDIRECT("'"&amp;TEXT($A12,"d日")&amp;"'!D4")</f>
        <v>0</v>
      </c>
      <c r="E12">
        <f t="array" aca="1" ref="E12" ca="1">INDIRECT("'"&amp;TEXT($A12,"d日")&amp;"'!E4")</f>
        <v>0</v>
      </c>
      <c r="F12">
        <f t="array" aca="1" ref="F12" ca="1">INDIRECT("'"&amp;TEXT($A12,"d日")&amp;"'!F4")</f>
        <v>0</v>
      </c>
      <c r="G12">
        <f t="array" aca="1" ref="G12" ca="1">INDIRECT("'"&amp;TEXT($A12,"d日")&amp;"'!B7")</f>
        <v>0</v>
      </c>
      <c r="H12">
        <f t="array" aca="1" ref="H12" ca="1">INDIRECT("'"&amp;TEXT($A12,"d日")&amp;"'!C7")</f>
        <v>0</v>
      </c>
      <c r="I12">
        <f t="array" aca="1" ref="I12" ca="1">INDIRECT("'"&amp;TEXT($A12,"d日")&amp;"'!D7")</f>
        <v>0</v>
      </c>
      <c r="J12">
        <f t="array" aca="1" ref="J12" ca="1">INDIRECT("'"&amp;TEXT($A12,"d日")&amp;"'!E7")</f>
        <v>0</v>
      </c>
      <c r="K12">
        <f t="array" aca="1" ref="K12" ca="1">INDIRECT("'"&amp;TEXT($A12,"d日")&amp;"'!F7")</f>
        <v>0</v>
      </c>
      <c r="L12">
        <f t="array" aca="1" ref="L12" ca="1">INDIRECT("'"&amp;TEXT($A12,"d日")&amp;"'!B8")</f>
        <v>0</v>
      </c>
      <c r="M12">
        <f t="array" aca="1" ref="M12" ca="1">INDIRECT("'"&amp;TEXT($A12,"d日")&amp;"'!C8")</f>
        <v>0</v>
      </c>
      <c r="N12">
        <f t="array" aca="1" ref="N12" ca="1">INDIRECT("'"&amp;TEXT($A12,"d日")&amp;"'!D8")</f>
        <v>0</v>
      </c>
      <c r="O12">
        <f t="array" aca="1" ref="O12" ca="1">INDIRECT("'"&amp;TEXT($A12,"d日")&amp;"'!E8")</f>
        <v>0</v>
      </c>
      <c r="P12">
        <f t="array" aca="1" ref="P12" ca="1">INDIRECT("'"&amp;TEXT($A12,"d日")&amp;"'!F8")</f>
        <v>0</v>
      </c>
      <c r="Q12">
        <f t="array" aca="1" ref="Q12" ca="1">INDIRECT("'"&amp;TEXT($A12,"d日")&amp;"'!B18")</f>
        <v>76.91</v>
      </c>
      <c r="R12">
        <f t="array" aca="1" ref="R12" ca="1">INDIRECT("'"&amp;TEXT($A12,"d日")&amp;"'!C18")</f>
        <v>91.91</v>
      </c>
      <c r="S12">
        <f t="array" aca="1" ref="S12" ca="1">INDIRECT("'"&amp;TEXT($A12,"d日")&amp;"'!D18")</f>
        <v>76.91</v>
      </c>
      <c r="T12">
        <f t="array" aca="1" ref="T12" ca="1">INDIRECT("'"&amp;TEXT($A12,"d日")&amp;"'!E18")</f>
        <v>76.91</v>
      </c>
      <c r="U12">
        <f t="array" aca="1" ref="U12" ca="1">INDIRECT("'"&amp;TEXT($A12,"d日")&amp;"'!F18")</f>
        <v>91.91</v>
      </c>
      <c r="V12">
        <f t="array" aca="1" ref="V12" ca="1">INDIRECT("'"&amp;TEXT($A12,"d日")&amp;"'!B9")</f>
        <v>0</v>
      </c>
      <c r="W12">
        <f t="array" aca="1" ref="W12" ca="1">INDIRECT("'"&amp;TEXT($A12,"d日")&amp;"'!C9")</f>
        <v>0</v>
      </c>
      <c r="X12">
        <f t="array" aca="1" ref="X12" ca="1">INDIRECT("'"&amp;TEXT($A12,"d日")&amp;"'!D9")</f>
        <v>0</v>
      </c>
      <c r="Y12">
        <f t="array" aca="1" ref="Y12" ca="1">INDIRECT("'"&amp;TEXT($A12,"d日")&amp;"'!E9")</f>
        <v>0</v>
      </c>
      <c r="Z12">
        <f t="array" aca="1" ref="Z12" ca="1">INDIRECT("'"&amp;TEXT($A12,"d日")&amp;"'!F9")</f>
        <v>0</v>
      </c>
      <c r="AA12">
        <f t="array" aca="1" ref="AA12" ca="1">INDIRECT("'"&amp;TEXT($A12,"d日")&amp;"'!B10")</f>
        <v>0</v>
      </c>
      <c r="AB12">
        <f t="array" aca="1" ref="AB12" ca="1">INDIRECT("'"&amp;TEXT($A12,"d日")&amp;"'!C10")</f>
        <v>0</v>
      </c>
      <c r="AC12">
        <f t="array" aca="1" ref="AC12" ca="1">INDIRECT("'"&amp;TEXT($A12,"d日")&amp;"'!D10")</f>
        <v>0</v>
      </c>
      <c r="AD12">
        <f t="array" aca="1" ref="AD12" ca="1">INDIRECT("'"&amp;TEXT($A12,"d日")&amp;"'!E10")</f>
        <v>0</v>
      </c>
      <c r="AE12">
        <f t="array" aca="1" ref="AE12" ca="1">INDIRECT("'"&amp;TEXT($A12,"d日")&amp;"'!F10")</f>
        <v>0</v>
      </c>
      <c r="AF12">
        <f t="array" aca="1" ref="AF12" ca="1">INDIRECT("'"&amp;TEXT($A12,"d日")&amp;"'!B11")</f>
        <v>0</v>
      </c>
      <c r="AG12">
        <f t="array" aca="1" ref="AG12" ca="1">INDIRECT("'"&amp;TEXT($A12,"d日")&amp;"'!C11")</f>
        <v>0</v>
      </c>
      <c r="AH12">
        <f t="array" aca="1" ref="AH12" ca="1">INDIRECT("'"&amp;TEXT($A12,"d日")&amp;"'!D11")</f>
        <v>0</v>
      </c>
      <c r="AI12">
        <f t="array" aca="1" ref="AI12" ca="1">INDIRECT("'"&amp;TEXT($A12,"d日")&amp;"'!E11")</f>
        <v>0</v>
      </c>
      <c r="AJ12">
        <f t="array" aca="1" ref="AJ12" ca="1">INDIRECT("'"&amp;TEXT($A12,"d日")&amp;"'!F11")</f>
        <v>0</v>
      </c>
      <c r="AK12">
        <f t="array" aca="1" ref="AK12" ca="1">INDIRECT("'"&amp;TEXT($A12,"d日")&amp;"'!B12")</f>
        <v>0</v>
      </c>
      <c r="AL12">
        <f t="array" aca="1" ref="AL12" ca="1">INDIRECT("'"&amp;TEXT($A12,"d日")&amp;"'!C12")</f>
        <v>0</v>
      </c>
      <c r="AM12">
        <f t="array" aca="1" ref="AM12" ca="1">INDIRECT("'"&amp;TEXT($A12,"d日")&amp;"'!D12")</f>
        <v>0</v>
      </c>
      <c r="AN12">
        <f t="array" aca="1" ref="AN12" ca="1">INDIRECT("'"&amp;TEXT($A12,"d日")&amp;"'!E12")</f>
        <v>0</v>
      </c>
      <c r="AO12">
        <f t="array" aca="1" ref="AO12" ca="1">INDIRECT("'"&amp;TEXT($A12,"d日")&amp;"'!F12")</f>
        <v>0</v>
      </c>
    </row>
    <row r="13" spans="1:41">
      <c r="A13" s="149">
        <v>44604</v>
      </c>
      <c r="B13">
        <f t="array" aca="1" ref="B13" ca="1">INDIRECT("'"&amp;TEXT($A13,"d日")&amp;"'!B4")</f>
        <v>0</v>
      </c>
      <c r="C13">
        <f t="array" aca="1" ref="C13" ca="1">INDIRECT("'"&amp;TEXT($A13,"d日")&amp;"'!C4")</f>
        <v>0</v>
      </c>
      <c r="D13">
        <f t="array" aca="1" ref="D13" ca="1">INDIRECT("'"&amp;TEXT($A13,"d日")&amp;"'!D4")</f>
        <v>0</v>
      </c>
      <c r="E13">
        <f t="array" aca="1" ref="E13" ca="1">INDIRECT("'"&amp;TEXT($A13,"d日")&amp;"'!E4")</f>
        <v>0</v>
      </c>
      <c r="F13">
        <f t="array" aca="1" ref="F13" ca="1">INDIRECT("'"&amp;TEXT($A13,"d日")&amp;"'!F4")</f>
        <v>0</v>
      </c>
      <c r="G13">
        <f t="array" aca="1" ref="G13" ca="1">INDIRECT("'"&amp;TEXT($A13,"d日")&amp;"'!B7")</f>
        <v>0</v>
      </c>
      <c r="H13">
        <f t="array" aca="1" ref="H13" ca="1">INDIRECT("'"&amp;TEXT($A13,"d日")&amp;"'!C7")</f>
        <v>0</v>
      </c>
      <c r="I13">
        <f t="array" aca="1" ref="I13" ca="1">INDIRECT("'"&amp;TEXT($A13,"d日")&amp;"'!D7")</f>
        <v>0</v>
      </c>
      <c r="J13">
        <f t="array" aca="1" ref="J13" ca="1">INDIRECT("'"&amp;TEXT($A13,"d日")&amp;"'!E7")</f>
        <v>0</v>
      </c>
      <c r="K13">
        <f t="array" aca="1" ref="K13" ca="1">INDIRECT("'"&amp;TEXT($A13,"d日")&amp;"'!F7")</f>
        <v>0</v>
      </c>
      <c r="L13">
        <f t="array" aca="1" ref="L13" ca="1">INDIRECT("'"&amp;TEXT($A13,"d日")&amp;"'!B8")</f>
        <v>0</v>
      </c>
      <c r="M13">
        <f t="array" aca="1" ref="M13" ca="1">INDIRECT("'"&amp;TEXT($A13,"d日")&amp;"'!C8")</f>
        <v>0</v>
      </c>
      <c r="N13">
        <f t="array" aca="1" ref="N13" ca="1">INDIRECT("'"&amp;TEXT($A13,"d日")&amp;"'!D8")</f>
        <v>0</v>
      </c>
      <c r="O13">
        <f t="array" aca="1" ref="O13" ca="1">INDIRECT("'"&amp;TEXT($A13,"d日")&amp;"'!E8")</f>
        <v>0</v>
      </c>
      <c r="P13">
        <f t="array" aca="1" ref="P13" ca="1">INDIRECT("'"&amp;TEXT($A13,"d日")&amp;"'!F8")</f>
        <v>0</v>
      </c>
      <c r="Q13">
        <f t="array" aca="1" ref="Q13" ca="1">INDIRECT("'"&amp;TEXT($A13,"d日")&amp;"'!B18")</f>
        <v>76.91</v>
      </c>
      <c r="R13">
        <f t="array" aca="1" ref="R13" ca="1">INDIRECT("'"&amp;TEXT($A13,"d日")&amp;"'!C18")</f>
        <v>91.91</v>
      </c>
      <c r="S13">
        <f t="array" aca="1" ref="S13" ca="1">INDIRECT("'"&amp;TEXT($A13,"d日")&amp;"'!D18")</f>
        <v>76.91</v>
      </c>
      <c r="T13">
        <f t="array" aca="1" ref="T13" ca="1">INDIRECT("'"&amp;TEXT($A13,"d日")&amp;"'!E18")</f>
        <v>76.91</v>
      </c>
      <c r="U13">
        <f t="array" aca="1" ref="U13" ca="1">INDIRECT("'"&amp;TEXT($A13,"d日")&amp;"'!F18")</f>
        <v>91.91</v>
      </c>
      <c r="V13">
        <f t="array" aca="1" ref="V13" ca="1">INDIRECT("'"&amp;TEXT($A13,"d日")&amp;"'!B9")</f>
        <v>0</v>
      </c>
      <c r="W13">
        <f t="array" aca="1" ref="W13" ca="1">INDIRECT("'"&amp;TEXT($A13,"d日")&amp;"'!C9")</f>
        <v>0</v>
      </c>
      <c r="X13">
        <f t="array" aca="1" ref="X13" ca="1">INDIRECT("'"&amp;TEXT($A13,"d日")&amp;"'!D9")</f>
        <v>0</v>
      </c>
      <c r="Y13">
        <f t="array" aca="1" ref="Y13" ca="1">INDIRECT("'"&amp;TEXT($A13,"d日")&amp;"'!E9")</f>
        <v>0</v>
      </c>
      <c r="Z13">
        <f t="array" aca="1" ref="Z13" ca="1">INDIRECT("'"&amp;TEXT($A13,"d日")&amp;"'!F9")</f>
        <v>0</v>
      </c>
      <c r="AA13">
        <f t="array" aca="1" ref="AA13" ca="1">INDIRECT("'"&amp;TEXT($A13,"d日")&amp;"'!B10")</f>
        <v>0</v>
      </c>
      <c r="AB13">
        <f t="array" aca="1" ref="AB13" ca="1">INDIRECT("'"&amp;TEXT($A13,"d日")&amp;"'!C10")</f>
        <v>0</v>
      </c>
      <c r="AC13">
        <f t="array" aca="1" ref="AC13" ca="1">INDIRECT("'"&amp;TEXT($A13,"d日")&amp;"'!D10")</f>
        <v>0</v>
      </c>
      <c r="AD13">
        <f t="array" aca="1" ref="AD13" ca="1">INDIRECT("'"&amp;TEXT($A13,"d日")&amp;"'!E10")</f>
        <v>0</v>
      </c>
      <c r="AE13">
        <f t="array" aca="1" ref="AE13" ca="1">INDIRECT("'"&amp;TEXT($A13,"d日")&amp;"'!F10")</f>
        <v>0</v>
      </c>
      <c r="AF13">
        <f t="array" aca="1" ref="AF13" ca="1">INDIRECT("'"&amp;TEXT($A13,"d日")&amp;"'!B11")</f>
        <v>0</v>
      </c>
      <c r="AG13">
        <f t="array" aca="1" ref="AG13" ca="1">INDIRECT("'"&amp;TEXT($A13,"d日")&amp;"'!C11")</f>
        <v>0</v>
      </c>
      <c r="AH13">
        <f t="array" aca="1" ref="AH13" ca="1">INDIRECT("'"&amp;TEXT($A13,"d日")&amp;"'!D11")</f>
        <v>0</v>
      </c>
      <c r="AI13">
        <f t="array" aca="1" ref="AI13" ca="1">INDIRECT("'"&amp;TEXT($A13,"d日")&amp;"'!E11")</f>
        <v>0</v>
      </c>
      <c r="AJ13">
        <f t="array" aca="1" ref="AJ13" ca="1">INDIRECT("'"&amp;TEXT($A13,"d日")&amp;"'!F11")</f>
        <v>0</v>
      </c>
      <c r="AK13">
        <f t="array" aca="1" ref="AK13" ca="1">INDIRECT("'"&amp;TEXT($A13,"d日")&amp;"'!B12")</f>
        <v>0</v>
      </c>
      <c r="AL13">
        <f t="array" aca="1" ref="AL13" ca="1">INDIRECT("'"&amp;TEXT($A13,"d日")&amp;"'!C12")</f>
        <v>0</v>
      </c>
      <c r="AM13">
        <f t="array" aca="1" ref="AM13" ca="1">INDIRECT("'"&amp;TEXT($A13,"d日")&amp;"'!D12")</f>
        <v>0</v>
      </c>
      <c r="AN13">
        <f t="array" aca="1" ref="AN13" ca="1">INDIRECT("'"&amp;TEXT($A13,"d日")&amp;"'!E12")</f>
        <v>0</v>
      </c>
      <c r="AO13">
        <f t="array" aca="1" ref="AO13" ca="1">INDIRECT("'"&amp;TEXT($A13,"d日")&amp;"'!F12")</f>
        <v>0</v>
      </c>
    </row>
    <row r="14" spans="1:41">
      <c r="A14" s="149">
        <v>44605</v>
      </c>
      <c r="B14">
        <f t="array" aca="1" ref="B14" ca="1">INDIRECT("'"&amp;TEXT($A14,"d日")&amp;"'!B4")</f>
        <v>0</v>
      </c>
      <c r="C14">
        <f t="array" aca="1" ref="C14" ca="1">INDIRECT("'"&amp;TEXT($A14,"d日")&amp;"'!C4")</f>
        <v>0</v>
      </c>
      <c r="D14">
        <f t="array" aca="1" ref="D14" ca="1">INDIRECT("'"&amp;TEXT($A14,"d日")&amp;"'!D4")</f>
        <v>0</v>
      </c>
      <c r="E14">
        <f t="array" aca="1" ref="E14" ca="1">INDIRECT("'"&amp;TEXT($A14,"d日")&amp;"'!E4")</f>
        <v>0</v>
      </c>
      <c r="F14">
        <f t="array" aca="1" ref="F14" ca="1">INDIRECT("'"&amp;TEXT($A14,"d日")&amp;"'!F4")</f>
        <v>0</v>
      </c>
      <c r="G14">
        <f t="array" aca="1" ref="G14" ca="1">INDIRECT("'"&amp;TEXT($A14,"d日")&amp;"'!B7")</f>
        <v>0</v>
      </c>
      <c r="H14">
        <f t="array" aca="1" ref="H14" ca="1">INDIRECT("'"&amp;TEXT($A14,"d日")&amp;"'!C7")</f>
        <v>0</v>
      </c>
      <c r="I14">
        <f t="array" aca="1" ref="I14" ca="1">INDIRECT("'"&amp;TEXT($A14,"d日")&amp;"'!D7")</f>
        <v>0</v>
      </c>
      <c r="J14">
        <f t="array" aca="1" ref="J14" ca="1">INDIRECT("'"&amp;TEXT($A14,"d日")&amp;"'!E7")</f>
        <v>0</v>
      </c>
      <c r="K14">
        <f t="array" aca="1" ref="K14" ca="1">INDIRECT("'"&amp;TEXT($A14,"d日")&amp;"'!F7")</f>
        <v>0</v>
      </c>
      <c r="L14">
        <f t="array" aca="1" ref="L14" ca="1">INDIRECT("'"&amp;TEXT($A14,"d日")&amp;"'!B8")</f>
        <v>0</v>
      </c>
      <c r="M14">
        <f t="array" aca="1" ref="M14" ca="1">INDIRECT("'"&amp;TEXT($A14,"d日")&amp;"'!C8")</f>
        <v>0</v>
      </c>
      <c r="N14">
        <f t="array" aca="1" ref="N14" ca="1">INDIRECT("'"&amp;TEXT($A14,"d日")&amp;"'!D8")</f>
        <v>0</v>
      </c>
      <c r="O14">
        <f t="array" aca="1" ref="O14" ca="1">INDIRECT("'"&amp;TEXT($A14,"d日")&amp;"'!E8")</f>
        <v>0</v>
      </c>
      <c r="P14">
        <f t="array" aca="1" ref="P14" ca="1">INDIRECT("'"&amp;TEXT($A14,"d日")&amp;"'!F8")</f>
        <v>0</v>
      </c>
      <c r="Q14">
        <f t="array" aca="1" ref="Q14" ca="1">INDIRECT("'"&amp;TEXT($A14,"d日")&amp;"'!B18")</f>
        <v>76.91</v>
      </c>
      <c r="R14">
        <f t="array" aca="1" ref="R14" ca="1">INDIRECT("'"&amp;TEXT($A14,"d日")&amp;"'!C18")</f>
        <v>91.91</v>
      </c>
      <c r="S14">
        <f t="array" aca="1" ref="S14" ca="1">INDIRECT("'"&amp;TEXT($A14,"d日")&amp;"'!D18")</f>
        <v>76.91</v>
      </c>
      <c r="T14">
        <f t="array" aca="1" ref="T14" ca="1">INDIRECT("'"&amp;TEXT($A14,"d日")&amp;"'!E18")</f>
        <v>76.91</v>
      </c>
      <c r="U14">
        <f t="array" aca="1" ref="U14" ca="1">INDIRECT("'"&amp;TEXT($A14,"d日")&amp;"'!F18")</f>
        <v>91.91</v>
      </c>
      <c r="V14">
        <f t="array" aca="1" ref="V14" ca="1">INDIRECT("'"&amp;TEXT($A14,"d日")&amp;"'!B9")</f>
        <v>0</v>
      </c>
      <c r="W14">
        <f t="array" aca="1" ref="W14" ca="1">INDIRECT("'"&amp;TEXT($A14,"d日")&amp;"'!C9")</f>
        <v>0</v>
      </c>
      <c r="X14">
        <f t="array" aca="1" ref="X14" ca="1">INDIRECT("'"&amp;TEXT($A14,"d日")&amp;"'!D9")</f>
        <v>0</v>
      </c>
      <c r="Y14">
        <f t="array" aca="1" ref="Y14" ca="1">INDIRECT("'"&amp;TEXT($A14,"d日")&amp;"'!E9")</f>
        <v>0</v>
      </c>
      <c r="Z14">
        <f t="array" aca="1" ref="Z14" ca="1">INDIRECT("'"&amp;TEXT($A14,"d日")&amp;"'!F9")</f>
        <v>0</v>
      </c>
      <c r="AA14">
        <f t="array" aca="1" ref="AA14" ca="1">INDIRECT("'"&amp;TEXT($A14,"d日")&amp;"'!B10")</f>
        <v>0</v>
      </c>
      <c r="AB14">
        <f t="array" aca="1" ref="AB14" ca="1">INDIRECT("'"&amp;TEXT($A14,"d日")&amp;"'!C10")</f>
        <v>0</v>
      </c>
      <c r="AC14">
        <f t="array" aca="1" ref="AC14" ca="1">INDIRECT("'"&amp;TEXT($A14,"d日")&amp;"'!D10")</f>
        <v>0</v>
      </c>
      <c r="AD14">
        <f t="array" aca="1" ref="AD14" ca="1">INDIRECT("'"&amp;TEXT($A14,"d日")&amp;"'!E10")</f>
        <v>0</v>
      </c>
      <c r="AE14">
        <f t="array" aca="1" ref="AE14" ca="1">INDIRECT("'"&amp;TEXT($A14,"d日")&amp;"'!F10")</f>
        <v>0</v>
      </c>
      <c r="AF14">
        <f t="array" aca="1" ref="AF14" ca="1">INDIRECT("'"&amp;TEXT($A14,"d日")&amp;"'!B11")</f>
        <v>0</v>
      </c>
      <c r="AG14">
        <f t="array" aca="1" ref="AG14" ca="1">INDIRECT("'"&amp;TEXT($A14,"d日")&amp;"'!C11")</f>
        <v>0</v>
      </c>
      <c r="AH14">
        <f t="array" aca="1" ref="AH14" ca="1">INDIRECT("'"&amp;TEXT($A14,"d日")&amp;"'!D11")</f>
        <v>0</v>
      </c>
      <c r="AI14">
        <f t="array" aca="1" ref="AI14" ca="1">INDIRECT("'"&amp;TEXT($A14,"d日")&amp;"'!E11")</f>
        <v>0</v>
      </c>
      <c r="AJ14">
        <f t="array" aca="1" ref="AJ14" ca="1">INDIRECT("'"&amp;TEXT($A14,"d日")&amp;"'!F11")</f>
        <v>0</v>
      </c>
      <c r="AK14">
        <f t="array" aca="1" ref="AK14" ca="1">INDIRECT("'"&amp;TEXT($A14,"d日")&amp;"'!B12")</f>
        <v>0</v>
      </c>
      <c r="AL14">
        <f t="array" aca="1" ref="AL14" ca="1">INDIRECT("'"&amp;TEXT($A14,"d日")&amp;"'!C12")</f>
        <v>0</v>
      </c>
      <c r="AM14">
        <f t="array" aca="1" ref="AM14" ca="1">INDIRECT("'"&amp;TEXT($A14,"d日")&amp;"'!D12")</f>
        <v>0</v>
      </c>
      <c r="AN14">
        <f t="array" aca="1" ref="AN14" ca="1">INDIRECT("'"&amp;TEXT($A14,"d日")&amp;"'!E12")</f>
        <v>0</v>
      </c>
      <c r="AO14">
        <f t="array" aca="1" ref="AO14" ca="1">INDIRECT("'"&amp;TEXT($A14,"d日")&amp;"'!F12")</f>
        <v>0</v>
      </c>
    </row>
    <row r="15" spans="1:41">
      <c r="A15" s="149">
        <v>44606</v>
      </c>
      <c r="B15">
        <f t="array" aca="1" ref="B15" ca="1">INDIRECT("'"&amp;TEXT($A15,"d日")&amp;"'!B4")</f>
        <v>0</v>
      </c>
      <c r="C15">
        <f t="array" aca="1" ref="C15" ca="1">INDIRECT("'"&amp;TEXT($A15,"d日")&amp;"'!C4")</f>
        <v>0</v>
      </c>
      <c r="D15">
        <f t="array" aca="1" ref="D15" ca="1">INDIRECT("'"&amp;TEXT($A15,"d日")&amp;"'!D4")</f>
        <v>0</v>
      </c>
      <c r="E15">
        <f t="array" aca="1" ref="E15" ca="1">INDIRECT("'"&amp;TEXT($A15,"d日")&amp;"'!E4")</f>
        <v>0</v>
      </c>
      <c r="F15">
        <f t="array" aca="1" ref="F15" ca="1">INDIRECT("'"&amp;TEXT($A15,"d日")&amp;"'!F4")</f>
        <v>0</v>
      </c>
      <c r="G15">
        <f t="array" aca="1" ref="G15" ca="1">INDIRECT("'"&amp;TEXT($A15,"d日")&amp;"'!B7")</f>
        <v>0</v>
      </c>
      <c r="H15">
        <f t="array" aca="1" ref="H15" ca="1">INDIRECT("'"&amp;TEXT($A15,"d日")&amp;"'!C7")</f>
        <v>0</v>
      </c>
      <c r="I15">
        <f t="array" aca="1" ref="I15" ca="1">INDIRECT("'"&amp;TEXT($A15,"d日")&amp;"'!D7")</f>
        <v>0</v>
      </c>
      <c r="J15">
        <f t="array" aca="1" ref="J15" ca="1">INDIRECT("'"&amp;TEXT($A15,"d日")&amp;"'!E7")</f>
        <v>0</v>
      </c>
      <c r="K15">
        <f t="array" aca="1" ref="K15" ca="1">INDIRECT("'"&amp;TEXT($A15,"d日")&amp;"'!F7")</f>
        <v>0</v>
      </c>
      <c r="L15">
        <f t="array" aca="1" ref="L15" ca="1">INDIRECT("'"&amp;TEXT($A15,"d日")&amp;"'!B8")</f>
        <v>0</v>
      </c>
      <c r="M15">
        <f t="array" aca="1" ref="M15" ca="1">INDIRECT("'"&amp;TEXT($A15,"d日")&amp;"'!C8")</f>
        <v>0</v>
      </c>
      <c r="N15">
        <f t="array" aca="1" ref="N15" ca="1">INDIRECT("'"&amp;TEXT($A15,"d日")&amp;"'!D8")</f>
        <v>0</v>
      </c>
      <c r="O15">
        <f t="array" aca="1" ref="O15" ca="1">INDIRECT("'"&amp;TEXT($A15,"d日")&amp;"'!E8")</f>
        <v>0</v>
      </c>
      <c r="P15">
        <f t="array" aca="1" ref="P15" ca="1">INDIRECT("'"&amp;TEXT($A15,"d日")&amp;"'!F8")</f>
        <v>0</v>
      </c>
      <c r="Q15">
        <f t="array" aca="1" ref="Q15" ca="1">INDIRECT("'"&amp;TEXT($A15,"d日")&amp;"'!B18")</f>
        <v>76.91</v>
      </c>
      <c r="R15">
        <f t="array" aca="1" ref="R15" ca="1">INDIRECT("'"&amp;TEXT($A15,"d日")&amp;"'!C18")</f>
        <v>91.91</v>
      </c>
      <c r="S15">
        <f t="array" aca="1" ref="S15" ca="1">INDIRECT("'"&amp;TEXT($A15,"d日")&amp;"'!D18")</f>
        <v>76.91</v>
      </c>
      <c r="T15">
        <f t="array" aca="1" ref="T15" ca="1">INDIRECT("'"&amp;TEXT($A15,"d日")&amp;"'!E18")</f>
        <v>76.91</v>
      </c>
      <c r="U15">
        <f t="array" aca="1" ref="U15" ca="1">INDIRECT("'"&amp;TEXT($A15,"d日")&amp;"'!F18")</f>
        <v>91.91</v>
      </c>
      <c r="V15">
        <f t="array" aca="1" ref="V15" ca="1">INDIRECT("'"&amp;TEXT($A15,"d日")&amp;"'!B9")</f>
        <v>0</v>
      </c>
      <c r="W15">
        <f t="array" aca="1" ref="W15" ca="1">INDIRECT("'"&amp;TEXT($A15,"d日")&amp;"'!C9")</f>
        <v>0</v>
      </c>
      <c r="X15">
        <f t="array" aca="1" ref="X15" ca="1">INDIRECT("'"&amp;TEXT($A15,"d日")&amp;"'!D9")</f>
        <v>0</v>
      </c>
      <c r="Y15">
        <f t="array" aca="1" ref="Y15" ca="1">INDIRECT("'"&amp;TEXT($A15,"d日")&amp;"'!E9")</f>
        <v>0</v>
      </c>
      <c r="Z15">
        <f t="array" aca="1" ref="Z15" ca="1">INDIRECT("'"&amp;TEXT($A15,"d日")&amp;"'!F9")</f>
        <v>0</v>
      </c>
      <c r="AA15">
        <f t="array" aca="1" ref="AA15" ca="1">INDIRECT("'"&amp;TEXT($A15,"d日")&amp;"'!B10")</f>
        <v>0</v>
      </c>
      <c r="AB15">
        <f t="array" aca="1" ref="AB15" ca="1">INDIRECT("'"&amp;TEXT($A15,"d日")&amp;"'!C10")</f>
        <v>0</v>
      </c>
      <c r="AC15">
        <f t="array" aca="1" ref="AC15" ca="1">INDIRECT("'"&amp;TEXT($A15,"d日")&amp;"'!D10")</f>
        <v>0</v>
      </c>
      <c r="AD15">
        <f t="array" aca="1" ref="AD15" ca="1">INDIRECT("'"&amp;TEXT($A15,"d日")&amp;"'!E10")</f>
        <v>0</v>
      </c>
      <c r="AE15">
        <f t="array" aca="1" ref="AE15" ca="1">INDIRECT("'"&amp;TEXT($A15,"d日")&amp;"'!F10")</f>
        <v>0</v>
      </c>
      <c r="AF15">
        <f t="array" aca="1" ref="AF15" ca="1">INDIRECT("'"&amp;TEXT($A15,"d日")&amp;"'!B11")</f>
        <v>0</v>
      </c>
      <c r="AG15">
        <f t="array" aca="1" ref="AG15" ca="1">INDIRECT("'"&amp;TEXT($A15,"d日")&amp;"'!C11")</f>
        <v>0</v>
      </c>
      <c r="AH15">
        <f t="array" aca="1" ref="AH15" ca="1">INDIRECT("'"&amp;TEXT($A15,"d日")&amp;"'!D11")</f>
        <v>0</v>
      </c>
      <c r="AI15">
        <f t="array" aca="1" ref="AI15" ca="1">INDIRECT("'"&amp;TEXT($A15,"d日")&amp;"'!E11")</f>
        <v>0</v>
      </c>
      <c r="AJ15">
        <f t="array" aca="1" ref="AJ15" ca="1">INDIRECT("'"&amp;TEXT($A15,"d日")&amp;"'!F11")</f>
        <v>0</v>
      </c>
      <c r="AK15">
        <f t="array" aca="1" ref="AK15" ca="1">INDIRECT("'"&amp;TEXT($A15,"d日")&amp;"'!B12")</f>
        <v>0</v>
      </c>
      <c r="AL15">
        <f t="array" aca="1" ref="AL15" ca="1">INDIRECT("'"&amp;TEXT($A15,"d日")&amp;"'!C12")</f>
        <v>0</v>
      </c>
      <c r="AM15">
        <f t="array" aca="1" ref="AM15" ca="1">INDIRECT("'"&amp;TEXT($A15,"d日")&amp;"'!D12")</f>
        <v>0</v>
      </c>
      <c r="AN15">
        <f t="array" aca="1" ref="AN15" ca="1">INDIRECT("'"&amp;TEXT($A15,"d日")&amp;"'!E12")</f>
        <v>0</v>
      </c>
      <c r="AO15">
        <f t="array" aca="1" ref="AO15" ca="1">INDIRECT("'"&amp;TEXT($A15,"d日")&amp;"'!F12")</f>
        <v>0</v>
      </c>
    </row>
    <row r="16" spans="1:41">
      <c r="A16" s="149">
        <v>44607</v>
      </c>
      <c r="B16">
        <f t="array" aca="1" ref="B16" ca="1">INDIRECT("'"&amp;TEXT($A16,"d日")&amp;"'!B4")</f>
        <v>0</v>
      </c>
      <c r="C16">
        <f t="array" aca="1" ref="C16" ca="1">INDIRECT("'"&amp;TEXT($A16,"d日")&amp;"'!C4")</f>
        <v>0</v>
      </c>
      <c r="D16">
        <f t="array" aca="1" ref="D16" ca="1">INDIRECT("'"&amp;TEXT($A16,"d日")&amp;"'!D4")</f>
        <v>0</v>
      </c>
      <c r="E16">
        <f t="array" aca="1" ref="E16" ca="1">INDIRECT("'"&amp;TEXT($A16,"d日")&amp;"'!E4")</f>
        <v>0</v>
      </c>
      <c r="F16">
        <f t="array" aca="1" ref="F16" ca="1">INDIRECT("'"&amp;TEXT($A16,"d日")&amp;"'!F4")</f>
        <v>0</v>
      </c>
      <c r="G16">
        <f t="array" aca="1" ref="G16" ca="1">INDIRECT("'"&amp;TEXT($A16,"d日")&amp;"'!B7")</f>
        <v>0</v>
      </c>
      <c r="H16">
        <f t="array" aca="1" ref="H16" ca="1">INDIRECT("'"&amp;TEXT($A16,"d日")&amp;"'!C7")</f>
        <v>0</v>
      </c>
      <c r="I16">
        <f t="array" aca="1" ref="I16" ca="1">INDIRECT("'"&amp;TEXT($A16,"d日")&amp;"'!D7")</f>
        <v>0</v>
      </c>
      <c r="J16">
        <f t="array" aca="1" ref="J16" ca="1">INDIRECT("'"&amp;TEXT($A16,"d日")&amp;"'!E7")</f>
        <v>0</v>
      </c>
      <c r="K16">
        <f t="array" aca="1" ref="K16" ca="1">INDIRECT("'"&amp;TEXT($A16,"d日")&amp;"'!F7")</f>
        <v>0</v>
      </c>
      <c r="L16">
        <f t="array" aca="1" ref="L16" ca="1">INDIRECT("'"&amp;TEXT($A16,"d日")&amp;"'!B8")</f>
        <v>0</v>
      </c>
      <c r="M16">
        <f t="array" aca="1" ref="M16" ca="1">INDIRECT("'"&amp;TEXT($A16,"d日")&amp;"'!C8")</f>
        <v>0</v>
      </c>
      <c r="N16">
        <f t="array" aca="1" ref="N16" ca="1">INDIRECT("'"&amp;TEXT($A16,"d日")&amp;"'!D8")</f>
        <v>0</v>
      </c>
      <c r="O16">
        <f t="array" aca="1" ref="O16" ca="1">INDIRECT("'"&amp;TEXT($A16,"d日")&amp;"'!E8")</f>
        <v>0</v>
      </c>
      <c r="P16">
        <f t="array" aca="1" ref="P16" ca="1">INDIRECT("'"&amp;TEXT($A16,"d日")&amp;"'!F8")</f>
        <v>0</v>
      </c>
      <c r="Q16">
        <f t="array" aca="1" ref="Q16" ca="1">INDIRECT("'"&amp;TEXT($A16,"d日")&amp;"'!B18")</f>
        <v>76.91</v>
      </c>
      <c r="R16">
        <f t="array" aca="1" ref="R16" ca="1">INDIRECT("'"&amp;TEXT($A16,"d日")&amp;"'!C18")</f>
        <v>91.91</v>
      </c>
      <c r="S16">
        <f t="array" aca="1" ref="S16" ca="1">INDIRECT("'"&amp;TEXT($A16,"d日")&amp;"'!D18")</f>
        <v>76.91</v>
      </c>
      <c r="T16">
        <f t="array" aca="1" ref="T16" ca="1">INDIRECT("'"&amp;TEXT($A16,"d日")&amp;"'!E18")</f>
        <v>76.91</v>
      </c>
      <c r="U16">
        <f t="array" aca="1" ref="U16" ca="1">INDIRECT("'"&amp;TEXT($A16,"d日")&amp;"'!F18")</f>
        <v>91.91</v>
      </c>
      <c r="V16">
        <f t="array" aca="1" ref="V16" ca="1">INDIRECT("'"&amp;TEXT($A16,"d日")&amp;"'!B9")</f>
        <v>0</v>
      </c>
      <c r="W16">
        <f t="array" aca="1" ref="W16" ca="1">INDIRECT("'"&amp;TEXT($A16,"d日")&amp;"'!C9")</f>
        <v>0</v>
      </c>
      <c r="X16">
        <f t="array" aca="1" ref="X16" ca="1">INDIRECT("'"&amp;TEXT($A16,"d日")&amp;"'!D9")</f>
        <v>0</v>
      </c>
      <c r="Y16">
        <f t="array" aca="1" ref="Y16" ca="1">INDIRECT("'"&amp;TEXT($A16,"d日")&amp;"'!E9")</f>
        <v>0</v>
      </c>
      <c r="Z16">
        <f t="array" aca="1" ref="Z16" ca="1">INDIRECT("'"&amp;TEXT($A16,"d日")&amp;"'!F9")</f>
        <v>0</v>
      </c>
      <c r="AA16">
        <f t="array" aca="1" ref="AA16" ca="1">INDIRECT("'"&amp;TEXT($A16,"d日")&amp;"'!B10")</f>
        <v>0</v>
      </c>
      <c r="AB16">
        <f t="array" aca="1" ref="AB16" ca="1">INDIRECT("'"&amp;TEXT($A16,"d日")&amp;"'!C10")</f>
        <v>0</v>
      </c>
      <c r="AC16">
        <f t="array" aca="1" ref="AC16" ca="1">INDIRECT("'"&amp;TEXT($A16,"d日")&amp;"'!D10")</f>
        <v>0</v>
      </c>
      <c r="AD16">
        <f t="array" aca="1" ref="AD16" ca="1">INDIRECT("'"&amp;TEXT($A16,"d日")&amp;"'!E10")</f>
        <v>0</v>
      </c>
      <c r="AE16">
        <f t="array" aca="1" ref="AE16" ca="1">INDIRECT("'"&amp;TEXT($A16,"d日")&amp;"'!F10")</f>
        <v>0</v>
      </c>
      <c r="AF16">
        <f t="array" aca="1" ref="AF16" ca="1">INDIRECT("'"&amp;TEXT($A16,"d日")&amp;"'!B11")</f>
        <v>0</v>
      </c>
      <c r="AG16">
        <f t="array" aca="1" ref="AG16" ca="1">INDIRECT("'"&amp;TEXT($A16,"d日")&amp;"'!C11")</f>
        <v>0</v>
      </c>
      <c r="AH16">
        <f t="array" aca="1" ref="AH16" ca="1">INDIRECT("'"&amp;TEXT($A16,"d日")&amp;"'!D11")</f>
        <v>0</v>
      </c>
      <c r="AI16">
        <f t="array" aca="1" ref="AI16" ca="1">INDIRECT("'"&amp;TEXT($A16,"d日")&amp;"'!E11")</f>
        <v>0</v>
      </c>
      <c r="AJ16">
        <f t="array" aca="1" ref="AJ16" ca="1">INDIRECT("'"&amp;TEXT($A16,"d日")&amp;"'!F11")</f>
        <v>0</v>
      </c>
      <c r="AK16">
        <f t="array" aca="1" ref="AK16" ca="1">INDIRECT("'"&amp;TEXT($A16,"d日")&amp;"'!B12")</f>
        <v>0</v>
      </c>
      <c r="AL16">
        <f t="array" aca="1" ref="AL16" ca="1">INDIRECT("'"&amp;TEXT($A16,"d日")&amp;"'!C12")</f>
        <v>0</v>
      </c>
      <c r="AM16">
        <f t="array" aca="1" ref="AM16" ca="1">INDIRECT("'"&amp;TEXT($A16,"d日")&amp;"'!D12")</f>
        <v>0</v>
      </c>
      <c r="AN16">
        <f t="array" aca="1" ref="AN16" ca="1">INDIRECT("'"&amp;TEXT($A16,"d日")&amp;"'!E12")</f>
        <v>0</v>
      </c>
      <c r="AO16">
        <f t="array" aca="1" ref="AO16" ca="1">INDIRECT("'"&amp;TEXT($A16,"d日")&amp;"'!F12")</f>
        <v>0</v>
      </c>
    </row>
    <row r="17" spans="1:41">
      <c r="A17" s="149">
        <v>44608</v>
      </c>
      <c r="B17">
        <f t="array" aca="1" ref="B17" ca="1">INDIRECT("'"&amp;TEXT($A17,"d日")&amp;"'!B4")</f>
        <v>0</v>
      </c>
      <c r="C17">
        <f t="array" aca="1" ref="C17" ca="1">INDIRECT("'"&amp;TEXT($A17,"d日")&amp;"'!C4")</f>
        <v>0</v>
      </c>
      <c r="D17">
        <f t="array" aca="1" ref="D17" ca="1">INDIRECT("'"&amp;TEXT($A17,"d日")&amp;"'!D4")</f>
        <v>0</v>
      </c>
      <c r="E17">
        <f t="array" aca="1" ref="E17" ca="1">INDIRECT("'"&amp;TEXT($A17,"d日")&amp;"'!E4")</f>
        <v>0</v>
      </c>
      <c r="F17">
        <f t="array" aca="1" ref="F17" ca="1">INDIRECT("'"&amp;TEXT($A17,"d日")&amp;"'!F4")</f>
        <v>0</v>
      </c>
      <c r="G17">
        <f t="array" aca="1" ref="G17" ca="1">INDIRECT("'"&amp;TEXT($A17,"d日")&amp;"'!B7")</f>
        <v>0</v>
      </c>
      <c r="H17">
        <f t="array" aca="1" ref="H17" ca="1">INDIRECT("'"&amp;TEXT($A17,"d日")&amp;"'!C7")</f>
        <v>0</v>
      </c>
      <c r="I17">
        <f t="array" aca="1" ref="I17" ca="1">INDIRECT("'"&amp;TEXT($A17,"d日")&amp;"'!D7")</f>
        <v>0</v>
      </c>
      <c r="J17">
        <f t="array" aca="1" ref="J17" ca="1">INDIRECT("'"&amp;TEXT($A17,"d日")&amp;"'!E7")</f>
        <v>0</v>
      </c>
      <c r="K17">
        <f t="array" aca="1" ref="K17" ca="1">INDIRECT("'"&amp;TEXT($A17,"d日")&amp;"'!F7")</f>
        <v>0</v>
      </c>
      <c r="L17">
        <f t="array" aca="1" ref="L17" ca="1">INDIRECT("'"&amp;TEXT($A17,"d日")&amp;"'!B8")</f>
        <v>0</v>
      </c>
      <c r="M17">
        <f t="array" aca="1" ref="M17" ca="1">INDIRECT("'"&amp;TEXT($A17,"d日")&amp;"'!C8")</f>
        <v>0</v>
      </c>
      <c r="N17">
        <f t="array" aca="1" ref="N17" ca="1">INDIRECT("'"&amp;TEXT($A17,"d日")&amp;"'!D8")</f>
        <v>0</v>
      </c>
      <c r="O17">
        <f t="array" aca="1" ref="O17" ca="1">INDIRECT("'"&amp;TEXT($A17,"d日")&amp;"'!E8")</f>
        <v>0</v>
      </c>
      <c r="P17">
        <f t="array" aca="1" ref="P17" ca="1">INDIRECT("'"&amp;TEXT($A17,"d日")&amp;"'!F8")</f>
        <v>0</v>
      </c>
      <c r="Q17">
        <f t="array" aca="1" ref="Q17" ca="1">INDIRECT("'"&amp;TEXT($A17,"d日")&amp;"'!B18")</f>
        <v>76.91</v>
      </c>
      <c r="R17">
        <f t="array" aca="1" ref="R17" ca="1">INDIRECT("'"&amp;TEXT($A17,"d日")&amp;"'!C18")</f>
        <v>91.91</v>
      </c>
      <c r="S17">
        <f t="array" aca="1" ref="S17" ca="1">INDIRECT("'"&amp;TEXT($A17,"d日")&amp;"'!D18")</f>
        <v>76.91</v>
      </c>
      <c r="T17">
        <f t="array" aca="1" ref="T17" ca="1">INDIRECT("'"&amp;TEXT($A17,"d日")&amp;"'!E18")</f>
        <v>76.91</v>
      </c>
      <c r="U17">
        <f t="array" aca="1" ref="U17" ca="1">INDIRECT("'"&amp;TEXT($A17,"d日")&amp;"'!F18")</f>
        <v>91.91</v>
      </c>
      <c r="V17">
        <f t="array" aca="1" ref="V17" ca="1">INDIRECT("'"&amp;TEXT($A17,"d日")&amp;"'!B9")</f>
        <v>0</v>
      </c>
      <c r="W17">
        <f t="array" aca="1" ref="W17" ca="1">INDIRECT("'"&amp;TEXT($A17,"d日")&amp;"'!C9")</f>
        <v>0</v>
      </c>
      <c r="X17">
        <f t="array" aca="1" ref="X17" ca="1">INDIRECT("'"&amp;TEXT($A17,"d日")&amp;"'!D9")</f>
        <v>0</v>
      </c>
      <c r="Y17">
        <f t="array" aca="1" ref="Y17" ca="1">INDIRECT("'"&amp;TEXT($A17,"d日")&amp;"'!E9")</f>
        <v>0</v>
      </c>
      <c r="Z17">
        <f t="array" aca="1" ref="Z17" ca="1">INDIRECT("'"&amp;TEXT($A17,"d日")&amp;"'!F9")</f>
        <v>0</v>
      </c>
      <c r="AA17">
        <f t="array" aca="1" ref="AA17" ca="1">INDIRECT("'"&amp;TEXT($A17,"d日")&amp;"'!B10")</f>
        <v>0</v>
      </c>
      <c r="AB17">
        <f t="array" aca="1" ref="AB17" ca="1">INDIRECT("'"&amp;TEXT($A17,"d日")&amp;"'!C10")</f>
        <v>0</v>
      </c>
      <c r="AC17">
        <f t="array" aca="1" ref="AC17" ca="1">INDIRECT("'"&amp;TEXT($A17,"d日")&amp;"'!D10")</f>
        <v>0</v>
      </c>
      <c r="AD17">
        <f t="array" aca="1" ref="AD17" ca="1">INDIRECT("'"&amp;TEXT($A17,"d日")&amp;"'!E10")</f>
        <v>0</v>
      </c>
      <c r="AE17">
        <f t="array" aca="1" ref="AE17" ca="1">INDIRECT("'"&amp;TEXT($A17,"d日")&amp;"'!F10")</f>
        <v>0</v>
      </c>
      <c r="AF17">
        <f t="array" aca="1" ref="AF17" ca="1">INDIRECT("'"&amp;TEXT($A17,"d日")&amp;"'!B11")</f>
        <v>0</v>
      </c>
      <c r="AG17">
        <f t="array" aca="1" ref="AG17" ca="1">INDIRECT("'"&amp;TEXT($A17,"d日")&amp;"'!C11")</f>
        <v>0</v>
      </c>
      <c r="AH17">
        <f t="array" aca="1" ref="AH17" ca="1">INDIRECT("'"&amp;TEXT($A17,"d日")&amp;"'!D11")</f>
        <v>0</v>
      </c>
      <c r="AI17">
        <f t="array" aca="1" ref="AI17" ca="1">INDIRECT("'"&amp;TEXT($A17,"d日")&amp;"'!E11")</f>
        <v>0</v>
      </c>
      <c r="AJ17">
        <f t="array" aca="1" ref="AJ17" ca="1">INDIRECT("'"&amp;TEXT($A17,"d日")&amp;"'!F11")</f>
        <v>0</v>
      </c>
      <c r="AK17">
        <f t="array" aca="1" ref="AK17" ca="1">INDIRECT("'"&amp;TEXT($A17,"d日")&amp;"'!B12")</f>
        <v>0</v>
      </c>
      <c r="AL17">
        <f t="array" aca="1" ref="AL17" ca="1">INDIRECT("'"&amp;TEXT($A17,"d日")&amp;"'!C12")</f>
        <v>0</v>
      </c>
      <c r="AM17">
        <f t="array" aca="1" ref="AM17" ca="1">INDIRECT("'"&amp;TEXT($A17,"d日")&amp;"'!D12")</f>
        <v>0</v>
      </c>
      <c r="AN17">
        <f t="array" aca="1" ref="AN17" ca="1">INDIRECT("'"&amp;TEXT($A17,"d日")&amp;"'!E12")</f>
        <v>0</v>
      </c>
      <c r="AO17">
        <f t="array" aca="1" ref="AO17" ca="1">INDIRECT("'"&amp;TEXT($A17,"d日")&amp;"'!F12")</f>
        <v>0</v>
      </c>
    </row>
    <row r="18" spans="1:41">
      <c r="A18" s="149">
        <v>44609</v>
      </c>
      <c r="B18">
        <f t="array" aca="1" ref="B18" ca="1">INDIRECT("'"&amp;TEXT($A18,"d日")&amp;"'!B4")</f>
        <v>0</v>
      </c>
      <c r="C18">
        <f t="array" aca="1" ref="C18" ca="1">INDIRECT("'"&amp;TEXT($A18,"d日")&amp;"'!C4")</f>
        <v>0</v>
      </c>
      <c r="D18">
        <f t="array" aca="1" ref="D18" ca="1">INDIRECT("'"&amp;TEXT($A18,"d日")&amp;"'!D4")</f>
        <v>0</v>
      </c>
      <c r="E18">
        <f t="array" aca="1" ref="E18" ca="1">INDIRECT("'"&amp;TEXT($A18,"d日")&amp;"'!E4")</f>
        <v>0</v>
      </c>
      <c r="F18">
        <f t="array" aca="1" ref="F18" ca="1">INDIRECT("'"&amp;TEXT($A18,"d日")&amp;"'!F4")</f>
        <v>0</v>
      </c>
      <c r="G18">
        <f t="array" aca="1" ref="G18" ca="1">INDIRECT("'"&amp;TEXT($A18,"d日")&amp;"'!B7")</f>
        <v>0</v>
      </c>
      <c r="H18">
        <f t="array" aca="1" ref="H18" ca="1">INDIRECT("'"&amp;TEXT($A18,"d日")&amp;"'!C7")</f>
        <v>0</v>
      </c>
      <c r="I18">
        <f t="array" aca="1" ref="I18" ca="1">INDIRECT("'"&amp;TEXT($A18,"d日")&amp;"'!D7")</f>
        <v>0</v>
      </c>
      <c r="J18">
        <f t="array" aca="1" ref="J18" ca="1">INDIRECT("'"&amp;TEXT($A18,"d日")&amp;"'!E7")</f>
        <v>0</v>
      </c>
      <c r="K18">
        <f t="array" aca="1" ref="K18" ca="1">INDIRECT("'"&amp;TEXT($A18,"d日")&amp;"'!F7")</f>
        <v>0</v>
      </c>
      <c r="L18">
        <f t="array" aca="1" ref="L18" ca="1">INDIRECT("'"&amp;TEXT($A18,"d日")&amp;"'!B8")</f>
        <v>0</v>
      </c>
      <c r="M18">
        <f t="array" aca="1" ref="M18" ca="1">INDIRECT("'"&amp;TEXT($A18,"d日")&amp;"'!C8")</f>
        <v>0</v>
      </c>
      <c r="N18">
        <f t="array" aca="1" ref="N18" ca="1">INDIRECT("'"&amp;TEXT($A18,"d日")&amp;"'!D8")</f>
        <v>0</v>
      </c>
      <c r="O18">
        <f t="array" aca="1" ref="O18" ca="1">INDIRECT("'"&amp;TEXT($A18,"d日")&amp;"'!E8")</f>
        <v>0</v>
      </c>
      <c r="P18">
        <f t="array" aca="1" ref="P18" ca="1">INDIRECT("'"&amp;TEXT($A18,"d日")&amp;"'!F8")</f>
        <v>0</v>
      </c>
      <c r="Q18">
        <f t="array" aca="1" ref="Q18" ca="1">INDIRECT("'"&amp;TEXT($A18,"d日")&amp;"'!B18")</f>
        <v>76.91</v>
      </c>
      <c r="R18">
        <f t="array" aca="1" ref="R18" ca="1">INDIRECT("'"&amp;TEXT($A18,"d日")&amp;"'!C18")</f>
        <v>91.91</v>
      </c>
      <c r="S18">
        <f t="array" aca="1" ref="S18" ca="1">INDIRECT("'"&amp;TEXT($A18,"d日")&amp;"'!D18")</f>
        <v>76.91</v>
      </c>
      <c r="T18">
        <f t="array" aca="1" ref="T18" ca="1">INDIRECT("'"&amp;TEXT($A18,"d日")&amp;"'!E18")</f>
        <v>76.91</v>
      </c>
      <c r="U18">
        <f t="array" aca="1" ref="U18" ca="1">INDIRECT("'"&amp;TEXT($A18,"d日")&amp;"'!F18")</f>
        <v>91.91</v>
      </c>
      <c r="V18">
        <f t="array" aca="1" ref="V18" ca="1">INDIRECT("'"&amp;TEXT($A18,"d日")&amp;"'!B9")</f>
        <v>0</v>
      </c>
      <c r="W18">
        <f t="array" aca="1" ref="W18" ca="1">INDIRECT("'"&amp;TEXT($A18,"d日")&amp;"'!C9")</f>
        <v>0</v>
      </c>
      <c r="X18">
        <f t="array" aca="1" ref="X18" ca="1">INDIRECT("'"&amp;TEXT($A18,"d日")&amp;"'!D9")</f>
        <v>0</v>
      </c>
      <c r="Y18">
        <f t="array" aca="1" ref="Y18" ca="1">INDIRECT("'"&amp;TEXT($A18,"d日")&amp;"'!E9")</f>
        <v>0</v>
      </c>
      <c r="Z18">
        <f t="array" aca="1" ref="Z18" ca="1">INDIRECT("'"&amp;TEXT($A18,"d日")&amp;"'!F9")</f>
        <v>0</v>
      </c>
      <c r="AA18">
        <f t="array" aca="1" ref="AA18" ca="1">INDIRECT("'"&amp;TEXT($A18,"d日")&amp;"'!B10")</f>
        <v>0</v>
      </c>
      <c r="AB18">
        <f t="array" aca="1" ref="AB18" ca="1">INDIRECT("'"&amp;TEXT($A18,"d日")&amp;"'!C10")</f>
        <v>0</v>
      </c>
      <c r="AC18">
        <f t="array" aca="1" ref="AC18" ca="1">INDIRECT("'"&amp;TEXT($A18,"d日")&amp;"'!D10")</f>
        <v>0</v>
      </c>
      <c r="AD18">
        <f t="array" aca="1" ref="AD18" ca="1">INDIRECT("'"&amp;TEXT($A18,"d日")&amp;"'!E10")</f>
        <v>0</v>
      </c>
      <c r="AE18">
        <f t="array" aca="1" ref="AE18" ca="1">INDIRECT("'"&amp;TEXT($A18,"d日")&amp;"'!F10")</f>
        <v>0</v>
      </c>
      <c r="AF18">
        <f t="array" aca="1" ref="AF18" ca="1">INDIRECT("'"&amp;TEXT($A18,"d日")&amp;"'!B11")</f>
        <v>0</v>
      </c>
      <c r="AG18">
        <f t="array" aca="1" ref="AG18" ca="1">INDIRECT("'"&amp;TEXT($A18,"d日")&amp;"'!C11")</f>
        <v>0</v>
      </c>
      <c r="AH18">
        <f t="array" aca="1" ref="AH18" ca="1">INDIRECT("'"&amp;TEXT($A18,"d日")&amp;"'!D11")</f>
        <v>0</v>
      </c>
      <c r="AI18">
        <f t="array" aca="1" ref="AI18" ca="1">INDIRECT("'"&amp;TEXT($A18,"d日")&amp;"'!E11")</f>
        <v>0</v>
      </c>
      <c r="AJ18">
        <f t="array" aca="1" ref="AJ18" ca="1">INDIRECT("'"&amp;TEXT($A18,"d日")&amp;"'!F11")</f>
        <v>0</v>
      </c>
      <c r="AK18">
        <f t="array" aca="1" ref="AK18" ca="1">INDIRECT("'"&amp;TEXT($A18,"d日")&amp;"'!B12")</f>
        <v>0</v>
      </c>
      <c r="AL18">
        <f t="array" aca="1" ref="AL18" ca="1">INDIRECT("'"&amp;TEXT($A18,"d日")&amp;"'!C12")</f>
        <v>0</v>
      </c>
      <c r="AM18">
        <f t="array" aca="1" ref="AM18" ca="1">INDIRECT("'"&amp;TEXT($A18,"d日")&amp;"'!D12")</f>
        <v>0</v>
      </c>
      <c r="AN18">
        <f t="array" aca="1" ref="AN18" ca="1">INDIRECT("'"&amp;TEXT($A18,"d日")&amp;"'!E12")</f>
        <v>0</v>
      </c>
      <c r="AO18">
        <f t="array" aca="1" ref="AO18" ca="1">INDIRECT("'"&amp;TEXT($A18,"d日")&amp;"'!F12")</f>
        <v>0</v>
      </c>
    </row>
    <row r="19" spans="1:41">
      <c r="A19" s="149">
        <v>44610</v>
      </c>
      <c r="B19">
        <f t="array" aca="1" ref="B19" ca="1">INDIRECT("'"&amp;TEXT($A19,"d日")&amp;"'!B4")</f>
        <v>0</v>
      </c>
      <c r="C19">
        <f t="array" aca="1" ref="C19" ca="1">INDIRECT("'"&amp;TEXT($A19,"d日")&amp;"'!C4")</f>
        <v>0</v>
      </c>
      <c r="D19">
        <f t="array" aca="1" ref="D19" ca="1">INDIRECT("'"&amp;TEXT($A19,"d日")&amp;"'!D4")</f>
        <v>0</v>
      </c>
      <c r="E19">
        <f t="array" aca="1" ref="E19" ca="1">INDIRECT("'"&amp;TEXT($A19,"d日")&amp;"'!E4")</f>
        <v>0</v>
      </c>
      <c r="F19">
        <f t="array" aca="1" ref="F19" ca="1">INDIRECT("'"&amp;TEXT($A19,"d日")&amp;"'!F4")</f>
        <v>0</v>
      </c>
      <c r="G19">
        <f t="array" aca="1" ref="G19" ca="1">INDIRECT("'"&amp;TEXT($A19,"d日")&amp;"'!B7")</f>
        <v>0</v>
      </c>
      <c r="H19">
        <f t="array" aca="1" ref="H19" ca="1">INDIRECT("'"&amp;TEXT($A19,"d日")&amp;"'!C7")</f>
        <v>0</v>
      </c>
      <c r="I19">
        <f t="array" aca="1" ref="I19" ca="1">INDIRECT("'"&amp;TEXT($A19,"d日")&amp;"'!D7")</f>
        <v>0</v>
      </c>
      <c r="J19">
        <f t="array" aca="1" ref="J19" ca="1">INDIRECT("'"&amp;TEXT($A19,"d日")&amp;"'!E7")</f>
        <v>0</v>
      </c>
      <c r="K19">
        <f t="array" aca="1" ref="K19" ca="1">INDIRECT("'"&amp;TEXT($A19,"d日")&amp;"'!F7")</f>
        <v>0</v>
      </c>
      <c r="L19">
        <f t="array" aca="1" ref="L19" ca="1">INDIRECT("'"&amp;TEXT($A19,"d日")&amp;"'!B8")</f>
        <v>0</v>
      </c>
      <c r="M19">
        <f t="array" aca="1" ref="M19" ca="1">INDIRECT("'"&amp;TEXT($A19,"d日")&amp;"'!C8")</f>
        <v>0</v>
      </c>
      <c r="N19">
        <f t="array" aca="1" ref="N19" ca="1">INDIRECT("'"&amp;TEXT($A19,"d日")&amp;"'!D8")</f>
        <v>0</v>
      </c>
      <c r="O19">
        <f t="array" aca="1" ref="O19" ca="1">INDIRECT("'"&amp;TEXT($A19,"d日")&amp;"'!E8")</f>
        <v>0</v>
      </c>
      <c r="P19">
        <f t="array" aca="1" ref="P19" ca="1">INDIRECT("'"&amp;TEXT($A19,"d日")&amp;"'!F8")</f>
        <v>0</v>
      </c>
      <c r="Q19">
        <f t="array" aca="1" ref="Q19" ca="1">INDIRECT("'"&amp;TEXT($A19,"d日")&amp;"'!B18")</f>
        <v>76.91</v>
      </c>
      <c r="R19">
        <f t="array" aca="1" ref="R19" ca="1">INDIRECT("'"&amp;TEXT($A19,"d日")&amp;"'!C18")</f>
        <v>91.91</v>
      </c>
      <c r="S19">
        <f t="array" aca="1" ref="S19" ca="1">INDIRECT("'"&amp;TEXT($A19,"d日")&amp;"'!D18")</f>
        <v>76.91</v>
      </c>
      <c r="T19">
        <f t="array" aca="1" ref="T19" ca="1">INDIRECT("'"&amp;TEXT($A19,"d日")&amp;"'!E18")</f>
        <v>76.91</v>
      </c>
      <c r="U19">
        <f t="array" aca="1" ref="U19" ca="1">INDIRECT("'"&amp;TEXT($A19,"d日")&amp;"'!F18")</f>
        <v>91.91</v>
      </c>
      <c r="V19">
        <f t="array" aca="1" ref="V19" ca="1">INDIRECT("'"&amp;TEXT($A19,"d日")&amp;"'!B9")</f>
        <v>0</v>
      </c>
      <c r="W19">
        <f t="array" aca="1" ref="W19" ca="1">INDIRECT("'"&amp;TEXT($A19,"d日")&amp;"'!C9")</f>
        <v>0</v>
      </c>
      <c r="X19">
        <f t="array" aca="1" ref="X19" ca="1">INDIRECT("'"&amp;TEXT($A19,"d日")&amp;"'!D9")</f>
        <v>0</v>
      </c>
      <c r="Y19">
        <f t="array" aca="1" ref="Y19" ca="1">INDIRECT("'"&amp;TEXT($A19,"d日")&amp;"'!E9")</f>
        <v>0</v>
      </c>
      <c r="Z19">
        <f t="array" aca="1" ref="Z19" ca="1">INDIRECT("'"&amp;TEXT($A19,"d日")&amp;"'!F9")</f>
        <v>0</v>
      </c>
      <c r="AA19">
        <f t="array" aca="1" ref="AA19" ca="1">INDIRECT("'"&amp;TEXT($A19,"d日")&amp;"'!B10")</f>
        <v>0</v>
      </c>
      <c r="AB19">
        <f t="array" aca="1" ref="AB19" ca="1">INDIRECT("'"&amp;TEXT($A19,"d日")&amp;"'!C10")</f>
        <v>0</v>
      </c>
      <c r="AC19">
        <f t="array" aca="1" ref="AC19" ca="1">INDIRECT("'"&amp;TEXT($A19,"d日")&amp;"'!D10")</f>
        <v>0</v>
      </c>
      <c r="AD19">
        <f t="array" aca="1" ref="AD19" ca="1">INDIRECT("'"&amp;TEXT($A19,"d日")&amp;"'!E10")</f>
        <v>0</v>
      </c>
      <c r="AE19">
        <f t="array" aca="1" ref="AE19" ca="1">INDIRECT("'"&amp;TEXT($A19,"d日")&amp;"'!F10")</f>
        <v>0</v>
      </c>
      <c r="AF19">
        <f t="array" aca="1" ref="AF19" ca="1">INDIRECT("'"&amp;TEXT($A19,"d日")&amp;"'!B11")</f>
        <v>0</v>
      </c>
      <c r="AG19">
        <f t="array" aca="1" ref="AG19" ca="1">INDIRECT("'"&amp;TEXT($A19,"d日")&amp;"'!C11")</f>
        <v>0</v>
      </c>
      <c r="AH19">
        <f t="array" aca="1" ref="AH19" ca="1">INDIRECT("'"&amp;TEXT($A19,"d日")&amp;"'!D11")</f>
        <v>0</v>
      </c>
      <c r="AI19">
        <f t="array" aca="1" ref="AI19" ca="1">INDIRECT("'"&amp;TEXT($A19,"d日")&amp;"'!E11")</f>
        <v>0</v>
      </c>
      <c r="AJ19">
        <f t="array" aca="1" ref="AJ19" ca="1">INDIRECT("'"&amp;TEXT($A19,"d日")&amp;"'!F11")</f>
        <v>0</v>
      </c>
      <c r="AK19">
        <f t="array" aca="1" ref="AK19" ca="1">INDIRECT("'"&amp;TEXT($A19,"d日")&amp;"'!B12")</f>
        <v>0</v>
      </c>
      <c r="AL19">
        <f t="array" aca="1" ref="AL19" ca="1">INDIRECT("'"&amp;TEXT($A19,"d日")&amp;"'!C12")</f>
        <v>0</v>
      </c>
      <c r="AM19">
        <f t="array" aca="1" ref="AM19" ca="1">INDIRECT("'"&amp;TEXT($A19,"d日")&amp;"'!D12")</f>
        <v>0</v>
      </c>
      <c r="AN19">
        <f t="array" aca="1" ref="AN19" ca="1">INDIRECT("'"&amp;TEXT($A19,"d日")&amp;"'!E12")</f>
        <v>0</v>
      </c>
      <c r="AO19">
        <f t="array" aca="1" ref="AO19" ca="1">INDIRECT("'"&amp;TEXT($A19,"d日")&amp;"'!F12")</f>
        <v>0</v>
      </c>
    </row>
    <row r="20" spans="1:41">
      <c r="A20" s="149">
        <v>44611</v>
      </c>
      <c r="B20">
        <f t="array" aca="1" ref="B20" ca="1">INDIRECT("'"&amp;TEXT($A20,"d日")&amp;"'!B4")</f>
        <v>0</v>
      </c>
      <c r="C20">
        <f t="array" aca="1" ref="C20" ca="1">INDIRECT("'"&amp;TEXT($A20,"d日")&amp;"'!C4")</f>
        <v>0</v>
      </c>
      <c r="D20">
        <f t="array" aca="1" ref="D20" ca="1">INDIRECT("'"&amp;TEXT($A20,"d日")&amp;"'!D4")</f>
        <v>0</v>
      </c>
      <c r="E20">
        <f t="array" aca="1" ref="E20" ca="1">INDIRECT("'"&amp;TEXT($A20,"d日")&amp;"'!E4")</f>
        <v>0</v>
      </c>
      <c r="F20">
        <f t="array" aca="1" ref="F20" ca="1">INDIRECT("'"&amp;TEXT($A20,"d日")&amp;"'!F4")</f>
        <v>0</v>
      </c>
      <c r="G20">
        <f t="array" aca="1" ref="G20" ca="1">INDIRECT("'"&amp;TEXT($A20,"d日")&amp;"'!B7")</f>
        <v>0</v>
      </c>
      <c r="H20">
        <f t="array" aca="1" ref="H20" ca="1">INDIRECT("'"&amp;TEXT($A20,"d日")&amp;"'!C7")</f>
        <v>0</v>
      </c>
      <c r="I20">
        <f t="array" aca="1" ref="I20" ca="1">INDIRECT("'"&amp;TEXT($A20,"d日")&amp;"'!D7")</f>
        <v>0</v>
      </c>
      <c r="J20">
        <f t="array" aca="1" ref="J20" ca="1">INDIRECT("'"&amp;TEXT($A20,"d日")&amp;"'!E7")</f>
        <v>0</v>
      </c>
      <c r="K20">
        <f t="array" aca="1" ref="K20" ca="1">INDIRECT("'"&amp;TEXT($A20,"d日")&amp;"'!F7")</f>
        <v>0</v>
      </c>
      <c r="L20">
        <f t="array" aca="1" ref="L20" ca="1">INDIRECT("'"&amp;TEXT($A20,"d日")&amp;"'!B8")</f>
        <v>0</v>
      </c>
      <c r="M20">
        <f t="array" aca="1" ref="M20" ca="1">INDIRECT("'"&amp;TEXT($A20,"d日")&amp;"'!C8")</f>
        <v>0</v>
      </c>
      <c r="N20">
        <f t="array" aca="1" ref="N20" ca="1">INDIRECT("'"&amp;TEXT($A20,"d日")&amp;"'!D8")</f>
        <v>0</v>
      </c>
      <c r="O20">
        <f t="array" aca="1" ref="O20" ca="1">INDIRECT("'"&amp;TEXT($A20,"d日")&amp;"'!E8")</f>
        <v>0</v>
      </c>
      <c r="P20">
        <f t="array" aca="1" ref="P20" ca="1">INDIRECT("'"&amp;TEXT($A20,"d日")&amp;"'!F8")</f>
        <v>0</v>
      </c>
      <c r="Q20">
        <f t="array" aca="1" ref="Q20" ca="1">INDIRECT("'"&amp;TEXT($A20,"d日")&amp;"'!B18")</f>
        <v>76.91</v>
      </c>
      <c r="R20">
        <f t="array" aca="1" ref="R20" ca="1">INDIRECT("'"&amp;TEXT($A20,"d日")&amp;"'!C18")</f>
        <v>91.91</v>
      </c>
      <c r="S20">
        <f t="array" aca="1" ref="S20" ca="1">INDIRECT("'"&amp;TEXT($A20,"d日")&amp;"'!D18")</f>
        <v>76.91</v>
      </c>
      <c r="T20">
        <f t="array" aca="1" ref="T20" ca="1">INDIRECT("'"&amp;TEXT($A20,"d日")&amp;"'!E18")</f>
        <v>76.91</v>
      </c>
      <c r="U20">
        <f t="array" aca="1" ref="U20" ca="1">INDIRECT("'"&amp;TEXT($A20,"d日")&amp;"'!F18")</f>
        <v>91.91</v>
      </c>
      <c r="V20">
        <f t="array" aca="1" ref="V20" ca="1">INDIRECT("'"&amp;TEXT($A20,"d日")&amp;"'!B9")</f>
        <v>0</v>
      </c>
      <c r="W20">
        <f t="array" aca="1" ref="W20" ca="1">INDIRECT("'"&amp;TEXT($A20,"d日")&amp;"'!C9")</f>
        <v>0</v>
      </c>
      <c r="X20">
        <f t="array" aca="1" ref="X20" ca="1">INDIRECT("'"&amp;TEXT($A20,"d日")&amp;"'!D9")</f>
        <v>0</v>
      </c>
      <c r="Y20">
        <f t="array" aca="1" ref="Y20" ca="1">INDIRECT("'"&amp;TEXT($A20,"d日")&amp;"'!E9")</f>
        <v>0</v>
      </c>
      <c r="Z20">
        <f t="array" aca="1" ref="Z20" ca="1">INDIRECT("'"&amp;TEXT($A20,"d日")&amp;"'!F9")</f>
        <v>0</v>
      </c>
      <c r="AA20">
        <f t="array" aca="1" ref="AA20" ca="1">INDIRECT("'"&amp;TEXT($A20,"d日")&amp;"'!B10")</f>
        <v>0</v>
      </c>
      <c r="AB20">
        <f t="array" aca="1" ref="AB20" ca="1">INDIRECT("'"&amp;TEXT($A20,"d日")&amp;"'!C10")</f>
        <v>0</v>
      </c>
      <c r="AC20">
        <f t="array" aca="1" ref="AC20" ca="1">INDIRECT("'"&amp;TEXT($A20,"d日")&amp;"'!D10")</f>
        <v>0</v>
      </c>
      <c r="AD20">
        <f t="array" aca="1" ref="AD20" ca="1">INDIRECT("'"&amp;TEXT($A20,"d日")&amp;"'!E10")</f>
        <v>0</v>
      </c>
      <c r="AE20">
        <f t="array" aca="1" ref="AE20" ca="1">INDIRECT("'"&amp;TEXT($A20,"d日")&amp;"'!F10")</f>
        <v>0</v>
      </c>
      <c r="AF20">
        <f t="array" aca="1" ref="AF20" ca="1">INDIRECT("'"&amp;TEXT($A20,"d日")&amp;"'!B11")</f>
        <v>0</v>
      </c>
      <c r="AG20">
        <f t="array" aca="1" ref="AG20" ca="1">INDIRECT("'"&amp;TEXT($A20,"d日")&amp;"'!C11")</f>
        <v>0</v>
      </c>
      <c r="AH20">
        <f t="array" aca="1" ref="AH20" ca="1">INDIRECT("'"&amp;TEXT($A20,"d日")&amp;"'!D11")</f>
        <v>0</v>
      </c>
      <c r="AI20">
        <f t="array" aca="1" ref="AI20" ca="1">INDIRECT("'"&amp;TEXT($A20,"d日")&amp;"'!E11")</f>
        <v>0</v>
      </c>
      <c r="AJ20">
        <f t="array" aca="1" ref="AJ20" ca="1">INDIRECT("'"&amp;TEXT($A20,"d日")&amp;"'!F11")</f>
        <v>0</v>
      </c>
      <c r="AK20">
        <f t="array" aca="1" ref="AK20" ca="1">INDIRECT("'"&amp;TEXT($A20,"d日")&amp;"'!B12")</f>
        <v>0</v>
      </c>
      <c r="AL20">
        <f t="array" aca="1" ref="AL20" ca="1">INDIRECT("'"&amp;TEXT($A20,"d日")&amp;"'!C12")</f>
        <v>0</v>
      </c>
      <c r="AM20">
        <f t="array" aca="1" ref="AM20" ca="1">INDIRECT("'"&amp;TEXT($A20,"d日")&amp;"'!D12")</f>
        <v>0</v>
      </c>
      <c r="AN20">
        <f t="array" aca="1" ref="AN20" ca="1">INDIRECT("'"&amp;TEXT($A20,"d日")&amp;"'!E12")</f>
        <v>0</v>
      </c>
      <c r="AO20">
        <f t="array" aca="1" ref="AO20" ca="1">INDIRECT("'"&amp;TEXT($A20,"d日")&amp;"'!F12")</f>
        <v>0</v>
      </c>
    </row>
    <row r="21" spans="1:41">
      <c r="A21" s="149">
        <v>44612</v>
      </c>
      <c r="B21">
        <f t="array" aca="1" ref="B21" ca="1">INDIRECT("'"&amp;TEXT($A21,"d日")&amp;"'!B4")</f>
        <v>0</v>
      </c>
      <c r="C21">
        <f t="array" aca="1" ref="C21" ca="1">INDIRECT("'"&amp;TEXT($A21,"d日")&amp;"'!C4")</f>
        <v>0</v>
      </c>
      <c r="D21">
        <f t="array" aca="1" ref="D21" ca="1">INDIRECT("'"&amp;TEXT($A21,"d日")&amp;"'!D4")</f>
        <v>0</v>
      </c>
      <c r="E21">
        <f t="array" aca="1" ref="E21" ca="1">INDIRECT("'"&amp;TEXT($A21,"d日")&amp;"'!E4")</f>
        <v>0</v>
      </c>
      <c r="F21">
        <f t="array" aca="1" ref="F21" ca="1">INDIRECT("'"&amp;TEXT($A21,"d日")&amp;"'!F4")</f>
        <v>0</v>
      </c>
      <c r="G21">
        <f t="array" aca="1" ref="G21" ca="1">INDIRECT("'"&amp;TEXT($A21,"d日")&amp;"'!B7")</f>
        <v>0</v>
      </c>
      <c r="H21">
        <f t="array" aca="1" ref="H21" ca="1">INDIRECT("'"&amp;TEXT($A21,"d日")&amp;"'!C7")</f>
        <v>0</v>
      </c>
      <c r="I21">
        <f t="array" aca="1" ref="I21" ca="1">INDIRECT("'"&amp;TEXT($A21,"d日")&amp;"'!D7")</f>
        <v>0</v>
      </c>
      <c r="J21">
        <f t="array" aca="1" ref="J21" ca="1">INDIRECT("'"&amp;TEXT($A21,"d日")&amp;"'!E7")</f>
        <v>0</v>
      </c>
      <c r="K21">
        <f t="array" aca="1" ref="K21" ca="1">INDIRECT("'"&amp;TEXT($A21,"d日")&amp;"'!F7")</f>
        <v>0</v>
      </c>
      <c r="L21">
        <f t="array" aca="1" ref="L21" ca="1">INDIRECT("'"&amp;TEXT($A21,"d日")&amp;"'!B8")</f>
        <v>0</v>
      </c>
      <c r="M21">
        <f t="array" aca="1" ref="M21" ca="1">INDIRECT("'"&amp;TEXT($A21,"d日")&amp;"'!C8")</f>
        <v>0</v>
      </c>
      <c r="N21">
        <f t="array" aca="1" ref="N21" ca="1">INDIRECT("'"&amp;TEXT($A21,"d日")&amp;"'!D8")</f>
        <v>0</v>
      </c>
      <c r="O21">
        <f t="array" aca="1" ref="O21" ca="1">INDIRECT("'"&amp;TEXT($A21,"d日")&amp;"'!E8")</f>
        <v>0</v>
      </c>
      <c r="P21">
        <f t="array" aca="1" ref="P21" ca="1">INDIRECT("'"&amp;TEXT($A21,"d日")&amp;"'!F8")</f>
        <v>0</v>
      </c>
      <c r="Q21">
        <f t="array" aca="1" ref="Q21" ca="1">INDIRECT("'"&amp;TEXT($A21,"d日")&amp;"'!B18")</f>
        <v>76.91</v>
      </c>
      <c r="R21">
        <f t="array" aca="1" ref="R21" ca="1">INDIRECT("'"&amp;TEXT($A21,"d日")&amp;"'!C18")</f>
        <v>91.91</v>
      </c>
      <c r="S21">
        <f t="array" aca="1" ref="S21" ca="1">INDIRECT("'"&amp;TEXT($A21,"d日")&amp;"'!D18")</f>
        <v>76.91</v>
      </c>
      <c r="T21">
        <f t="array" aca="1" ref="T21" ca="1">INDIRECT("'"&amp;TEXT($A21,"d日")&amp;"'!E18")</f>
        <v>76.91</v>
      </c>
      <c r="U21">
        <f t="array" aca="1" ref="U21" ca="1">INDIRECT("'"&amp;TEXT($A21,"d日")&amp;"'!F18")</f>
        <v>91.91</v>
      </c>
      <c r="V21">
        <f t="array" aca="1" ref="V21" ca="1">INDIRECT("'"&amp;TEXT($A21,"d日")&amp;"'!B9")</f>
        <v>0</v>
      </c>
      <c r="W21">
        <f t="array" aca="1" ref="W21" ca="1">INDIRECT("'"&amp;TEXT($A21,"d日")&amp;"'!C9")</f>
        <v>0</v>
      </c>
      <c r="X21">
        <f t="array" aca="1" ref="X21" ca="1">INDIRECT("'"&amp;TEXT($A21,"d日")&amp;"'!D9")</f>
        <v>0</v>
      </c>
      <c r="Y21">
        <f t="array" aca="1" ref="Y21" ca="1">INDIRECT("'"&amp;TEXT($A21,"d日")&amp;"'!E9")</f>
        <v>0</v>
      </c>
      <c r="Z21">
        <f t="array" aca="1" ref="Z21" ca="1">INDIRECT("'"&amp;TEXT($A21,"d日")&amp;"'!F9")</f>
        <v>0</v>
      </c>
      <c r="AA21">
        <f t="array" aca="1" ref="AA21" ca="1">INDIRECT("'"&amp;TEXT($A21,"d日")&amp;"'!B10")</f>
        <v>0</v>
      </c>
      <c r="AB21">
        <f t="array" aca="1" ref="AB21" ca="1">INDIRECT("'"&amp;TEXT($A21,"d日")&amp;"'!C10")</f>
        <v>0</v>
      </c>
      <c r="AC21">
        <f t="array" aca="1" ref="AC21" ca="1">INDIRECT("'"&amp;TEXT($A21,"d日")&amp;"'!D10")</f>
        <v>0</v>
      </c>
      <c r="AD21">
        <f t="array" aca="1" ref="AD21" ca="1">INDIRECT("'"&amp;TEXT($A21,"d日")&amp;"'!E10")</f>
        <v>0</v>
      </c>
      <c r="AE21">
        <f t="array" aca="1" ref="AE21" ca="1">INDIRECT("'"&amp;TEXT($A21,"d日")&amp;"'!F10")</f>
        <v>0</v>
      </c>
      <c r="AF21">
        <f t="array" aca="1" ref="AF21" ca="1">INDIRECT("'"&amp;TEXT($A21,"d日")&amp;"'!B11")</f>
        <v>0</v>
      </c>
      <c r="AG21">
        <f t="array" aca="1" ref="AG21" ca="1">INDIRECT("'"&amp;TEXT($A21,"d日")&amp;"'!C11")</f>
        <v>0</v>
      </c>
      <c r="AH21">
        <f t="array" aca="1" ref="AH21" ca="1">INDIRECT("'"&amp;TEXT($A21,"d日")&amp;"'!D11")</f>
        <v>0</v>
      </c>
      <c r="AI21">
        <f t="array" aca="1" ref="AI21" ca="1">INDIRECT("'"&amp;TEXT($A21,"d日")&amp;"'!E11")</f>
        <v>0</v>
      </c>
      <c r="AJ21">
        <f t="array" aca="1" ref="AJ21" ca="1">INDIRECT("'"&amp;TEXT($A21,"d日")&amp;"'!F11")</f>
        <v>0</v>
      </c>
      <c r="AK21">
        <f t="array" aca="1" ref="AK21" ca="1">INDIRECT("'"&amp;TEXT($A21,"d日")&amp;"'!B12")</f>
        <v>0</v>
      </c>
      <c r="AL21">
        <f t="array" aca="1" ref="AL21" ca="1">INDIRECT("'"&amp;TEXT($A21,"d日")&amp;"'!C12")</f>
        <v>0</v>
      </c>
      <c r="AM21">
        <f t="array" aca="1" ref="AM21" ca="1">INDIRECT("'"&amp;TEXT($A21,"d日")&amp;"'!D12")</f>
        <v>0</v>
      </c>
      <c r="AN21">
        <f t="array" aca="1" ref="AN21" ca="1">INDIRECT("'"&amp;TEXT($A21,"d日")&amp;"'!E12")</f>
        <v>0</v>
      </c>
      <c r="AO21">
        <f t="array" aca="1" ref="AO21" ca="1">INDIRECT("'"&amp;TEXT($A21,"d日")&amp;"'!F12")</f>
        <v>0</v>
      </c>
    </row>
    <row r="22" spans="1:41">
      <c r="A22" s="149">
        <v>44613</v>
      </c>
      <c r="B22">
        <f t="array" aca="1" ref="B22" ca="1">INDIRECT("'"&amp;TEXT($A22,"d日")&amp;"'!B4")</f>
        <v>0</v>
      </c>
      <c r="C22">
        <f t="array" aca="1" ref="C22" ca="1">INDIRECT("'"&amp;TEXT($A22,"d日")&amp;"'!C4")</f>
        <v>0</v>
      </c>
      <c r="D22">
        <f t="array" aca="1" ref="D22" ca="1">INDIRECT("'"&amp;TEXT($A22,"d日")&amp;"'!D4")</f>
        <v>0</v>
      </c>
      <c r="E22">
        <f t="array" aca="1" ref="E22" ca="1">INDIRECT("'"&amp;TEXT($A22,"d日")&amp;"'!E4")</f>
        <v>0</v>
      </c>
      <c r="F22">
        <f t="array" aca="1" ref="F22" ca="1">INDIRECT("'"&amp;TEXT($A22,"d日")&amp;"'!F4")</f>
        <v>0</v>
      </c>
      <c r="G22">
        <f t="array" aca="1" ref="G22" ca="1">INDIRECT("'"&amp;TEXT($A22,"d日")&amp;"'!B7")</f>
        <v>0</v>
      </c>
      <c r="H22">
        <f t="array" aca="1" ref="H22" ca="1">INDIRECT("'"&amp;TEXT($A22,"d日")&amp;"'!C7")</f>
        <v>0</v>
      </c>
      <c r="I22">
        <f t="array" aca="1" ref="I22" ca="1">INDIRECT("'"&amp;TEXT($A22,"d日")&amp;"'!D7")</f>
        <v>0</v>
      </c>
      <c r="J22">
        <f t="array" aca="1" ref="J22" ca="1">INDIRECT("'"&amp;TEXT($A22,"d日")&amp;"'!E7")</f>
        <v>0</v>
      </c>
      <c r="K22">
        <f t="array" aca="1" ref="K22" ca="1">INDIRECT("'"&amp;TEXT($A22,"d日")&amp;"'!F7")</f>
        <v>0</v>
      </c>
      <c r="L22">
        <f t="array" aca="1" ref="L22" ca="1">INDIRECT("'"&amp;TEXT($A22,"d日")&amp;"'!B8")</f>
        <v>0</v>
      </c>
      <c r="M22">
        <f t="array" aca="1" ref="M22" ca="1">INDIRECT("'"&amp;TEXT($A22,"d日")&amp;"'!C8")</f>
        <v>0</v>
      </c>
      <c r="N22">
        <f t="array" aca="1" ref="N22" ca="1">INDIRECT("'"&amp;TEXT($A22,"d日")&amp;"'!D8")</f>
        <v>0</v>
      </c>
      <c r="O22">
        <f t="array" aca="1" ref="O22" ca="1">INDIRECT("'"&amp;TEXT($A22,"d日")&amp;"'!E8")</f>
        <v>0</v>
      </c>
      <c r="P22">
        <f t="array" aca="1" ref="P22" ca="1">INDIRECT("'"&amp;TEXT($A22,"d日")&amp;"'!F8")</f>
        <v>0</v>
      </c>
      <c r="Q22">
        <f t="array" aca="1" ref="Q22" ca="1">INDIRECT("'"&amp;TEXT($A22,"d日")&amp;"'!B18")</f>
        <v>76.91</v>
      </c>
      <c r="R22">
        <f t="array" aca="1" ref="R22" ca="1">INDIRECT("'"&amp;TEXT($A22,"d日")&amp;"'!C18")</f>
        <v>91.91</v>
      </c>
      <c r="S22">
        <f t="array" aca="1" ref="S22" ca="1">INDIRECT("'"&amp;TEXT($A22,"d日")&amp;"'!D18")</f>
        <v>76.91</v>
      </c>
      <c r="T22">
        <f t="array" aca="1" ref="T22" ca="1">INDIRECT("'"&amp;TEXT($A22,"d日")&amp;"'!E18")</f>
        <v>76.91</v>
      </c>
      <c r="U22">
        <f t="array" aca="1" ref="U22" ca="1">INDIRECT("'"&amp;TEXT($A22,"d日")&amp;"'!F18")</f>
        <v>91.91</v>
      </c>
      <c r="V22">
        <f t="array" aca="1" ref="V22" ca="1">INDIRECT("'"&amp;TEXT($A22,"d日")&amp;"'!B9")</f>
        <v>0</v>
      </c>
      <c r="W22">
        <f t="array" aca="1" ref="W22" ca="1">INDIRECT("'"&amp;TEXT($A22,"d日")&amp;"'!C9")</f>
        <v>0</v>
      </c>
      <c r="X22">
        <f t="array" aca="1" ref="X22" ca="1">INDIRECT("'"&amp;TEXT($A22,"d日")&amp;"'!D9")</f>
        <v>0</v>
      </c>
      <c r="Y22">
        <f t="array" aca="1" ref="Y22" ca="1">INDIRECT("'"&amp;TEXT($A22,"d日")&amp;"'!E9")</f>
        <v>0</v>
      </c>
      <c r="Z22">
        <f t="array" aca="1" ref="Z22" ca="1">INDIRECT("'"&amp;TEXT($A22,"d日")&amp;"'!F9")</f>
        <v>0</v>
      </c>
      <c r="AA22">
        <f t="array" aca="1" ref="AA22" ca="1">INDIRECT("'"&amp;TEXT($A22,"d日")&amp;"'!B10")</f>
        <v>0</v>
      </c>
      <c r="AB22">
        <f t="array" aca="1" ref="AB22" ca="1">INDIRECT("'"&amp;TEXT($A22,"d日")&amp;"'!C10")</f>
        <v>0</v>
      </c>
      <c r="AC22">
        <f t="array" aca="1" ref="AC22" ca="1">INDIRECT("'"&amp;TEXT($A22,"d日")&amp;"'!D10")</f>
        <v>0</v>
      </c>
      <c r="AD22">
        <f t="array" aca="1" ref="AD22" ca="1">INDIRECT("'"&amp;TEXT($A22,"d日")&amp;"'!E10")</f>
        <v>0</v>
      </c>
      <c r="AE22">
        <f t="array" aca="1" ref="AE22" ca="1">INDIRECT("'"&amp;TEXT($A22,"d日")&amp;"'!F10")</f>
        <v>0</v>
      </c>
      <c r="AF22">
        <f t="array" aca="1" ref="AF22" ca="1">INDIRECT("'"&amp;TEXT($A22,"d日")&amp;"'!B11")</f>
        <v>0</v>
      </c>
      <c r="AG22">
        <f t="array" aca="1" ref="AG22" ca="1">INDIRECT("'"&amp;TEXT($A22,"d日")&amp;"'!C11")</f>
        <v>0</v>
      </c>
      <c r="AH22">
        <f t="array" aca="1" ref="AH22" ca="1">INDIRECT("'"&amp;TEXT($A22,"d日")&amp;"'!D11")</f>
        <v>0</v>
      </c>
      <c r="AI22">
        <f t="array" aca="1" ref="AI22" ca="1">INDIRECT("'"&amp;TEXT($A22,"d日")&amp;"'!E11")</f>
        <v>0</v>
      </c>
      <c r="AJ22">
        <f t="array" aca="1" ref="AJ22" ca="1">INDIRECT("'"&amp;TEXT($A22,"d日")&amp;"'!F11")</f>
        <v>0</v>
      </c>
      <c r="AK22">
        <f t="array" aca="1" ref="AK22" ca="1">INDIRECT("'"&amp;TEXT($A22,"d日")&amp;"'!B12")</f>
        <v>0</v>
      </c>
      <c r="AL22">
        <f t="array" aca="1" ref="AL22" ca="1">INDIRECT("'"&amp;TEXT($A22,"d日")&amp;"'!C12")</f>
        <v>0</v>
      </c>
      <c r="AM22">
        <f t="array" aca="1" ref="AM22" ca="1">INDIRECT("'"&amp;TEXT($A22,"d日")&amp;"'!D12")</f>
        <v>0</v>
      </c>
      <c r="AN22">
        <f t="array" aca="1" ref="AN22" ca="1">INDIRECT("'"&amp;TEXT($A22,"d日")&amp;"'!E12")</f>
        <v>0</v>
      </c>
      <c r="AO22">
        <f t="array" aca="1" ref="AO22" ca="1">INDIRECT("'"&amp;TEXT($A22,"d日")&amp;"'!F12")</f>
        <v>0</v>
      </c>
    </row>
    <row r="23" spans="1:41">
      <c r="A23" s="149">
        <v>44614</v>
      </c>
      <c r="B23">
        <f t="array" aca="1" ref="B23" ca="1">INDIRECT("'"&amp;TEXT($A23,"d日")&amp;"'!B4")</f>
        <v>0</v>
      </c>
      <c r="C23">
        <f t="array" aca="1" ref="C23" ca="1">INDIRECT("'"&amp;TEXT($A23,"d日")&amp;"'!C4")</f>
        <v>0</v>
      </c>
      <c r="D23">
        <f t="array" aca="1" ref="D23" ca="1">INDIRECT("'"&amp;TEXT($A23,"d日")&amp;"'!D4")</f>
        <v>0</v>
      </c>
      <c r="E23">
        <f t="array" aca="1" ref="E23" ca="1">INDIRECT("'"&amp;TEXT($A23,"d日")&amp;"'!E4")</f>
        <v>0</v>
      </c>
      <c r="F23">
        <f t="array" aca="1" ref="F23" ca="1">INDIRECT("'"&amp;TEXT($A23,"d日")&amp;"'!F4")</f>
        <v>0</v>
      </c>
      <c r="G23">
        <f t="array" aca="1" ref="G23" ca="1">INDIRECT("'"&amp;TEXT($A23,"d日")&amp;"'!B7")</f>
        <v>0</v>
      </c>
      <c r="H23">
        <f t="array" aca="1" ref="H23" ca="1">INDIRECT("'"&amp;TEXT($A23,"d日")&amp;"'!C7")</f>
        <v>0</v>
      </c>
      <c r="I23">
        <f t="array" aca="1" ref="I23" ca="1">INDIRECT("'"&amp;TEXT($A23,"d日")&amp;"'!D7")</f>
        <v>0</v>
      </c>
      <c r="J23">
        <f t="array" aca="1" ref="J23" ca="1">INDIRECT("'"&amp;TEXT($A23,"d日")&amp;"'!E7")</f>
        <v>0</v>
      </c>
      <c r="K23">
        <f t="array" aca="1" ref="K23" ca="1">INDIRECT("'"&amp;TEXT($A23,"d日")&amp;"'!F7")</f>
        <v>0</v>
      </c>
      <c r="L23">
        <f t="array" aca="1" ref="L23" ca="1">INDIRECT("'"&amp;TEXT($A23,"d日")&amp;"'!B8")</f>
        <v>0</v>
      </c>
      <c r="M23">
        <f t="array" aca="1" ref="M23" ca="1">INDIRECT("'"&amp;TEXT($A23,"d日")&amp;"'!C8")</f>
        <v>0</v>
      </c>
      <c r="N23">
        <f t="array" aca="1" ref="N23" ca="1">INDIRECT("'"&amp;TEXT($A23,"d日")&amp;"'!D8")</f>
        <v>0</v>
      </c>
      <c r="O23">
        <f t="array" aca="1" ref="O23" ca="1">INDIRECT("'"&amp;TEXT($A23,"d日")&amp;"'!E8")</f>
        <v>0</v>
      </c>
      <c r="P23">
        <f t="array" aca="1" ref="P23" ca="1">INDIRECT("'"&amp;TEXT($A23,"d日")&amp;"'!F8")</f>
        <v>0</v>
      </c>
      <c r="Q23">
        <f t="array" aca="1" ref="Q23" ca="1">INDIRECT("'"&amp;TEXT($A23,"d日")&amp;"'!B18")</f>
        <v>76.91</v>
      </c>
      <c r="R23">
        <f t="array" aca="1" ref="R23" ca="1">INDIRECT("'"&amp;TEXT($A23,"d日")&amp;"'!C18")</f>
        <v>91.91</v>
      </c>
      <c r="S23">
        <f t="array" aca="1" ref="S23" ca="1">INDIRECT("'"&amp;TEXT($A23,"d日")&amp;"'!D18")</f>
        <v>76.91</v>
      </c>
      <c r="T23">
        <f t="array" aca="1" ref="T23" ca="1">INDIRECT("'"&amp;TEXT($A23,"d日")&amp;"'!E18")</f>
        <v>76.91</v>
      </c>
      <c r="U23">
        <f t="array" aca="1" ref="U23" ca="1">INDIRECT("'"&amp;TEXT($A23,"d日")&amp;"'!F18")</f>
        <v>91.91</v>
      </c>
      <c r="V23">
        <f t="array" aca="1" ref="V23" ca="1">INDIRECT("'"&amp;TEXT($A23,"d日")&amp;"'!B9")</f>
        <v>0</v>
      </c>
      <c r="W23">
        <f t="array" aca="1" ref="W23" ca="1">INDIRECT("'"&amp;TEXT($A23,"d日")&amp;"'!C9")</f>
        <v>0</v>
      </c>
      <c r="X23">
        <f t="array" aca="1" ref="X23" ca="1">INDIRECT("'"&amp;TEXT($A23,"d日")&amp;"'!D9")</f>
        <v>0</v>
      </c>
      <c r="Y23">
        <f t="array" aca="1" ref="Y23" ca="1">INDIRECT("'"&amp;TEXT($A23,"d日")&amp;"'!E9")</f>
        <v>0</v>
      </c>
      <c r="Z23">
        <f t="array" aca="1" ref="Z23" ca="1">INDIRECT("'"&amp;TEXT($A23,"d日")&amp;"'!F9")</f>
        <v>0</v>
      </c>
      <c r="AA23">
        <f t="array" aca="1" ref="AA23" ca="1">INDIRECT("'"&amp;TEXT($A23,"d日")&amp;"'!B10")</f>
        <v>0</v>
      </c>
      <c r="AB23">
        <f t="array" aca="1" ref="AB23" ca="1">INDIRECT("'"&amp;TEXT($A23,"d日")&amp;"'!C10")</f>
        <v>0</v>
      </c>
      <c r="AC23">
        <f t="array" aca="1" ref="AC23" ca="1">INDIRECT("'"&amp;TEXT($A23,"d日")&amp;"'!D10")</f>
        <v>0</v>
      </c>
      <c r="AD23">
        <f t="array" aca="1" ref="AD23" ca="1">INDIRECT("'"&amp;TEXT($A23,"d日")&amp;"'!E10")</f>
        <v>0</v>
      </c>
      <c r="AE23">
        <f t="array" aca="1" ref="AE23" ca="1">INDIRECT("'"&amp;TEXT($A23,"d日")&amp;"'!F10")</f>
        <v>0</v>
      </c>
      <c r="AF23">
        <f t="array" aca="1" ref="AF23" ca="1">INDIRECT("'"&amp;TEXT($A23,"d日")&amp;"'!B11")</f>
        <v>0</v>
      </c>
      <c r="AG23">
        <f t="array" aca="1" ref="AG23" ca="1">INDIRECT("'"&amp;TEXT($A23,"d日")&amp;"'!C11")</f>
        <v>0</v>
      </c>
      <c r="AH23">
        <f t="array" aca="1" ref="AH23" ca="1">INDIRECT("'"&amp;TEXT($A23,"d日")&amp;"'!D11")</f>
        <v>0</v>
      </c>
      <c r="AI23">
        <f t="array" aca="1" ref="AI23" ca="1">INDIRECT("'"&amp;TEXT($A23,"d日")&amp;"'!E11")</f>
        <v>0</v>
      </c>
      <c r="AJ23">
        <f t="array" aca="1" ref="AJ23" ca="1">INDIRECT("'"&amp;TEXT($A23,"d日")&amp;"'!F11")</f>
        <v>0</v>
      </c>
      <c r="AK23">
        <f t="array" aca="1" ref="AK23" ca="1">INDIRECT("'"&amp;TEXT($A23,"d日")&amp;"'!B12")</f>
        <v>0</v>
      </c>
      <c r="AL23">
        <f t="array" aca="1" ref="AL23" ca="1">INDIRECT("'"&amp;TEXT($A23,"d日")&amp;"'!C12")</f>
        <v>0</v>
      </c>
      <c r="AM23">
        <f t="array" aca="1" ref="AM23" ca="1">INDIRECT("'"&amp;TEXT($A23,"d日")&amp;"'!D12")</f>
        <v>0</v>
      </c>
      <c r="AN23">
        <f t="array" aca="1" ref="AN23" ca="1">INDIRECT("'"&amp;TEXT($A23,"d日")&amp;"'!E12")</f>
        <v>0</v>
      </c>
      <c r="AO23">
        <f t="array" aca="1" ref="AO23" ca="1">INDIRECT("'"&amp;TEXT($A23,"d日")&amp;"'!F12")</f>
        <v>0</v>
      </c>
    </row>
    <row r="24" spans="1:41">
      <c r="A24" s="149">
        <v>44615</v>
      </c>
      <c r="B24">
        <f t="array" aca="1" ref="B24" ca="1">INDIRECT("'"&amp;TEXT($A24,"d日")&amp;"'!B4")</f>
        <v>0</v>
      </c>
      <c r="C24">
        <f t="array" aca="1" ref="C24" ca="1">INDIRECT("'"&amp;TEXT($A24,"d日")&amp;"'!C4")</f>
        <v>0</v>
      </c>
      <c r="D24">
        <f t="array" aca="1" ref="D24" ca="1">INDIRECT("'"&amp;TEXT($A24,"d日")&amp;"'!D4")</f>
        <v>0</v>
      </c>
      <c r="E24">
        <f t="array" aca="1" ref="E24" ca="1">INDIRECT("'"&amp;TEXT($A24,"d日")&amp;"'!E4")</f>
        <v>0</v>
      </c>
      <c r="F24">
        <f t="array" aca="1" ref="F24" ca="1">INDIRECT("'"&amp;TEXT($A24,"d日")&amp;"'!F4")</f>
        <v>0</v>
      </c>
      <c r="G24">
        <f t="array" aca="1" ref="G24" ca="1">INDIRECT("'"&amp;TEXT($A24,"d日")&amp;"'!B7")</f>
        <v>0</v>
      </c>
      <c r="H24">
        <f t="array" aca="1" ref="H24" ca="1">INDIRECT("'"&amp;TEXT($A24,"d日")&amp;"'!C7")</f>
        <v>0</v>
      </c>
      <c r="I24">
        <f t="array" aca="1" ref="I24" ca="1">INDIRECT("'"&amp;TEXT($A24,"d日")&amp;"'!D7")</f>
        <v>0</v>
      </c>
      <c r="J24">
        <f t="array" aca="1" ref="J24" ca="1">INDIRECT("'"&amp;TEXT($A24,"d日")&amp;"'!E7")</f>
        <v>0</v>
      </c>
      <c r="K24">
        <f t="array" aca="1" ref="K24" ca="1">INDIRECT("'"&amp;TEXT($A24,"d日")&amp;"'!F7")</f>
        <v>0</v>
      </c>
      <c r="L24">
        <f t="array" aca="1" ref="L24" ca="1">INDIRECT("'"&amp;TEXT($A24,"d日")&amp;"'!B8")</f>
        <v>0</v>
      </c>
      <c r="M24">
        <f t="array" aca="1" ref="M24" ca="1">INDIRECT("'"&amp;TEXT($A24,"d日")&amp;"'!C8")</f>
        <v>0</v>
      </c>
      <c r="N24">
        <f t="array" aca="1" ref="N24" ca="1">INDIRECT("'"&amp;TEXT($A24,"d日")&amp;"'!D8")</f>
        <v>0</v>
      </c>
      <c r="O24">
        <f t="array" aca="1" ref="O24" ca="1">INDIRECT("'"&amp;TEXT($A24,"d日")&amp;"'!E8")</f>
        <v>0</v>
      </c>
      <c r="P24">
        <f t="array" aca="1" ref="P24" ca="1">INDIRECT("'"&amp;TEXT($A24,"d日")&amp;"'!F8")</f>
        <v>0</v>
      </c>
      <c r="Q24">
        <f t="array" aca="1" ref="Q24" ca="1">INDIRECT("'"&amp;TEXT($A24,"d日")&amp;"'!B18")</f>
        <v>76.91</v>
      </c>
      <c r="R24">
        <f t="array" aca="1" ref="R24" ca="1">INDIRECT("'"&amp;TEXT($A24,"d日")&amp;"'!C18")</f>
        <v>91.91</v>
      </c>
      <c r="S24">
        <f t="array" aca="1" ref="S24" ca="1">INDIRECT("'"&amp;TEXT($A24,"d日")&amp;"'!D18")</f>
        <v>76.91</v>
      </c>
      <c r="T24">
        <f t="array" aca="1" ref="T24" ca="1">INDIRECT("'"&amp;TEXT($A24,"d日")&amp;"'!E18")</f>
        <v>76.91</v>
      </c>
      <c r="U24">
        <f t="array" aca="1" ref="U24" ca="1">INDIRECT("'"&amp;TEXT($A24,"d日")&amp;"'!F18")</f>
        <v>91.91</v>
      </c>
      <c r="V24">
        <f t="array" aca="1" ref="V24" ca="1">INDIRECT("'"&amp;TEXT($A24,"d日")&amp;"'!B9")</f>
        <v>0</v>
      </c>
      <c r="W24">
        <f t="array" aca="1" ref="W24" ca="1">INDIRECT("'"&amp;TEXT($A24,"d日")&amp;"'!C9")</f>
        <v>0</v>
      </c>
      <c r="X24">
        <f t="array" aca="1" ref="X24" ca="1">INDIRECT("'"&amp;TEXT($A24,"d日")&amp;"'!D9")</f>
        <v>0</v>
      </c>
      <c r="Y24">
        <f t="array" aca="1" ref="Y24" ca="1">INDIRECT("'"&amp;TEXT($A24,"d日")&amp;"'!E9")</f>
        <v>0</v>
      </c>
      <c r="Z24">
        <f t="array" aca="1" ref="Z24" ca="1">INDIRECT("'"&amp;TEXT($A24,"d日")&amp;"'!F9")</f>
        <v>0</v>
      </c>
      <c r="AA24">
        <f t="array" aca="1" ref="AA24" ca="1">INDIRECT("'"&amp;TEXT($A24,"d日")&amp;"'!B10")</f>
        <v>0</v>
      </c>
      <c r="AB24">
        <f t="array" aca="1" ref="AB24" ca="1">INDIRECT("'"&amp;TEXT($A24,"d日")&amp;"'!C10")</f>
        <v>0</v>
      </c>
      <c r="AC24">
        <f t="array" aca="1" ref="AC24" ca="1">INDIRECT("'"&amp;TEXT($A24,"d日")&amp;"'!D10")</f>
        <v>0</v>
      </c>
      <c r="AD24">
        <f t="array" aca="1" ref="AD24" ca="1">INDIRECT("'"&amp;TEXT($A24,"d日")&amp;"'!E10")</f>
        <v>0</v>
      </c>
      <c r="AE24">
        <f t="array" aca="1" ref="AE24" ca="1">INDIRECT("'"&amp;TEXT($A24,"d日")&amp;"'!F10")</f>
        <v>0</v>
      </c>
      <c r="AF24">
        <f t="array" aca="1" ref="AF24" ca="1">INDIRECT("'"&amp;TEXT($A24,"d日")&amp;"'!B11")</f>
        <v>0</v>
      </c>
      <c r="AG24">
        <f t="array" aca="1" ref="AG24" ca="1">INDIRECT("'"&amp;TEXT($A24,"d日")&amp;"'!C11")</f>
        <v>0</v>
      </c>
      <c r="AH24">
        <f t="array" aca="1" ref="AH24" ca="1">INDIRECT("'"&amp;TEXT($A24,"d日")&amp;"'!D11")</f>
        <v>0</v>
      </c>
      <c r="AI24">
        <f t="array" aca="1" ref="AI24" ca="1">INDIRECT("'"&amp;TEXT($A24,"d日")&amp;"'!E11")</f>
        <v>0</v>
      </c>
      <c r="AJ24">
        <f t="array" aca="1" ref="AJ24" ca="1">INDIRECT("'"&amp;TEXT($A24,"d日")&amp;"'!F11")</f>
        <v>0</v>
      </c>
      <c r="AK24">
        <f t="array" aca="1" ref="AK24" ca="1">INDIRECT("'"&amp;TEXT($A24,"d日")&amp;"'!B12")</f>
        <v>0</v>
      </c>
      <c r="AL24">
        <f t="array" aca="1" ref="AL24" ca="1">INDIRECT("'"&amp;TEXT($A24,"d日")&amp;"'!C12")</f>
        <v>0</v>
      </c>
      <c r="AM24">
        <f t="array" aca="1" ref="AM24" ca="1">INDIRECT("'"&amp;TEXT($A24,"d日")&amp;"'!D12")</f>
        <v>0</v>
      </c>
      <c r="AN24">
        <f t="array" aca="1" ref="AN24" ca="1">INDIRECT("'"&amp;TEXT($A24,"d日")&amp;"'!E12")</f>
        <v>0</v>
      </c>
      <c r="AO24">
        <f t="array" aca="1" ref="AO24" ca="1">INDIRECT("'"&amp;TEXT($A24,"d日")&amp;"'!F12")</f>
        <v>0</v>
      </c>
    </row>
    <row r="25" spans="1:41">
      <c r="A25" s="149">
        <v>44616</v>
      </c>
      <c r="B25">
        <f t="array" aca="1" ref="B25" ca="1">INDIRECT("'"&amp;TEXT($A25,"d日")&amp;"'!B4")</f>
        <v>0</v>
      </c>
      <c r="C25">
        <f t="array" aca="1" ref="C25" ca="1">INDIRECT("'"&amp;TEXT($A25,"d日")&amp;"'!C4")</f>
        <v>0</v>
      </c>
      <c r="D25">
        <f t="array" aca="1" ref="D25" ca="1">INDIRECT("'"&amp;TEXT($A25,"d日")&amp;"'!D4")</f>
        <v>0</v>
      </c>
      <c r="E25">
        <f t="array" aca="1" ref="E25" ca="1">INDIRECT("'"&amp;TEXT($A25,"d日")&amp;"'!E4")</f>
        <v>0</v>
      </c>
      <c r="F25">
        <f t="array" aca="1" ref="F25" ca="1">INDIRECT("'"&amp;TEXT($A25,"d日")&amp;"'!F4")</f>
        <v>0</v>
      </c>
      <c r="G25">
        <f t="array" aca="1" ref="G25" ca="1">INDIRECT("'"&amp;TEXT($A25,"d日")&amp;"'!B7")</f>
        <v>0</v>
      </c>
      <c r="H25">
        <f t="array" aca="1" ref="H25" ca="1">INDIRECT("'"&amp;TEXT($A25,"d日")&amp;"'!C7")</f>
        <v>0</v>
      </c>
      <c r="I25">
        <f t="array" aca="1" ref="I25" ca="1">INDIRECT("'"&amp;TEXT($A25,"d日")&amp;"'!D7")</f>
        <v>0</v>
      </c>
      <c r="J25">
        <f t="array" aca="1" ref="J25" ca="1">INDIRECT("'"&amp;TEXT($A25,"d日")&amp;"'!E7")</f>
        <v>0</v>
      </c>
      <c r="K25">
        <f t="array" aca="1" ref="K25" ca="1">INDIRECT("'"&amp;TEXT($A25,"d日")&amp;"'!F7")</f>
        <v>0</v>
      </c>
      <c r="L25">
        <f t="array" aca="1" ref="L25" ca="1">INDIRECT("'"&amp;TEXT($A25,"d日")&amp;"'!B8")</f>
        <v>0</v>
      </c>
      <c r="M25">
        <f t="array" aca="1" ref="M25" ca="1">INDIRECT("'"&amp;TEXT($A25,"d日")&amp;"'!C8")</f>
        <v>0</v>
      </c>
      <c r="N25">
        <f t="array" aca="1" ref="N25" ca="1">INDIRECT("'"&amp;TEXT($A25,"d日")&amp;"'!D8")</f>
        <v>0</v>
      </c>
      <c r="O25">
        <f t="array" aca="1" ref="O25" ca="1">INDIRECT("'"&amp;TEXT($A25,"d日")&amp;"'!E8")</f>
        <v>0</v>
      </c>
      <c r="P25">
        <f t="array" aca="1" ref="P25" ca="1">INDIRECT("'"&amp;TEXT($A25,"d日")&amp;"'!F8")</f>
        <v>0</v>
      </c>
      <c r="Q25">
        <f t="array" aca="1" ref="Q25" ca="1">INDIRECT("'"&amp;TEXT($A25,"d日")&amp;"'!B18")</f>
        <v>76.91</v>
      </c>
      <c r="R25">
        <f t="array" aca="1" ref="R25" ca="1">INDIRECT("'"&amp;TEXT($A25,"d日")&amp;"'!C18")</f>
        <v>91.91</v>
      </c>
      <c r="S25">
        <f t="array" aca="1" ref="S25" ca="1">INDIRECT("'"&amp;TEXT($A25,"d日")&amp;"'!D18")</f>
        <v>76.91</v>
      </c>
      <c r="T25">
        <f t="array" aca="1" ref="T25" ca="1">INDIRECT("'"&amp;TEXT($A25,"d日")&amp;"'!E18")</f>
        <v>76.91</v>
      </c>
      <c r="U25">
        <f t="array" aca="1" ref="U25" ca="1">INDIRECT("'"&amp;TEXT($A25,"d日")&amp;"'!F18")</f>
        <v>91.91</v>
      </c>
      <c r="V25">
        <f t="array" aca="1" ref="V25" ca="1">INDIRECT("'"&amp;TEXT($A25,"d日")&amp;"'!B9")</f>
        <v>0</v>
      </c>
      <c r="W25">
        <f t="array" aca="1" ref="W25" ca="1">INDIRECT("'"&amp;TEXT($A25,"d日")&amp;"'!C9")</f>
        <v>0</v>
      </c>
      <c r="X25">
        <f t="array" aca="1" ref="X25" ca="1">INDIRECT("'"&amp;TEXT($A25,"d日")&amp;"'!D9")</f>
        <v>0</v>
      </c>
      <c r="Y25">
        <f t="array" aca="1" ref="Y25" ca="1">INDIRECT("'"&amp;TEXT($A25,"d日")&amp;"'!E9")</f>
        <v>0</v>
      </c>
      <c r="Z25">
        <f t="array" aca="1" ref="Z25" ca="1">INDIRECT("'"&amp;TEXT($A25,"d日")&amp;"'!F9")</f>
        <v>0</v>
      </c>
      <c r="AA25">
        <f t="array" aca="1" ref="AA25" ca="1">INDIRECT("'"&amp;TEXT($A25,"d日")&amp;"'!B10")</f>
        <v>0</v>
      </c>
      <c r="AB25">
        <f t="array" aca="1" ref="AB25" ca="1">INDIRECT("'"&amp;TEXT($A25,"d日")&amp;"'!C10")</f>
        <v>0</v>
      </c>
      <c r="AC25">
        <f t="array" aca="1" ref="AC25" ca="1">INDIRECT("'"&amp;TEXT($A25,"d日")&amp;"'!D10")</f>
        <v>0</v>
      </c>
      <c r="AD25">
        <f t="array" aca="1" ref="AD25" ca="1">INDIRECT("'"&amp;TEXT($A25,"d日")&amp;"'!E10")</f>
        <v>0</v>
      </c>
      <c r="AE25">
        <f t="array" aca="1" ref="AE25" ca="1">INDIRECT("'"&amp;TEXT($A25,"d日")&amp;"'!F10")</f>
        <v>0</v>
      </c>
      <c r="AF25">
        <f t="array" aca="1" ref="AF25" ca="1">INDIRECT("'"&amp;TEXT($A25,"d日")&amp;"'!B11")</f>
        <v>0</v>
      </c>
      <c r="AG25">
        <f t="array" aca="1" ref="AG25" ca="1">INDIRECT("'"&amp;TEXT($A25,"d日")&amp;"'!C11")</f>
        <v>0</v>
      </c>
      <c r="AH25">
        <f t="array" aca="1" ref="AH25" ca="1">INDIRECT("'"&amp;TEXT($A25,"d日")&amp;"'!D11")</f>
        <v>0</v>
      </c>
      <c r="AI25">
        <f t="array" aca="1" ref="AI25" ca="1">INDIRECT("'"&amp;TEXT($A25,"d日")&amp;"'!E11")</f>
        <v>0</v>
      </c>
      <c r="AJ25">
        <f t="array" aca="1" ref="AJ25" ca="1">INDIRECT("'"&amp;TEXT($A25,"d日")&amp;"'!F11")</f>
        <v>0</v>
      </c>
      <c r="AK25">
        <f t="array" aca="1" ref="AK25" ca="1">INDIRECT("'"&amp;TEXT($A25,"d日")&amp;"'!B12")</f>
        <v>0</v>
      </c>
      <c r="AL25">
        <f t="array" aca="1" ref="AL25" ca="1">INDIRECT("'"&amp;TEXT($A25,"d日")&amp;"'!C12")</f>
        <v>0</v>
      </c>
      <c r="AM25">
        <f t="array" aca="1" ref="AM25" ca="1">INDIRECT("'"&amp;TEXT($A25,"d日")&amp;"'!D12")</f>
        <v>0</v>
      </c>
      <c r="AN25">
        <f t="array" aca="1" ref="AN25" ca="1">INDIRECT("'"&amp;TEXT($A25,"d日")&amp;"'!E12")</f>
        <v>0</v>
      </c>
      <c r="AO25">
        <f t="array" aca="1" ref="AO25" ca="1">INDIRECT("'"&amp;TEXT($A25,"d日")&amp;"'!F12")</f>
        <v>0</v>
      </c>
    </row>
    <row r="26" spans="1:41">
      <c r="A26" s="149">
        <v>44617</v>
      </c>
      <c r="B26">
        <f t="array" aca="1" ref="B26" ca="1">INDIRECT("'"&amp;TEXT($A26,"d日")&amp;"'!B4")</f>
        <v>0</v>
      </c>
      <c r="C26">
        <f t="array" aca="1" ref="C26" ca="1">INDIRECT("'"&amp;TEXT($A26,"d日")&amp;"'!C4")</f>
        <v>0</v>
      </c>
      <c r="D26">
        <f t="array" aca="1" ref="D26" ca="1">INDIRECT("'"&amp;TEXT($A26,"d日")&amp;"'!D4")</f>
        <v>0</v>
      </c>
      <c r="E26">
        <f t="array" aca="1" ref="E26" ca="1">INDIRECT("'"&amp;TEXT($A26,"d日")&amp;"'!E4")</f>
        <v>0</v>
      </c>
      <c r="F26">
        <f t="array" aca="1" ref="F26" ca="1">INDIRECT("'"&amp;TEXT($A26,"d日")&amp;"'!F4")</f>
        <v>0</v>
      </c>
      <c r="G26">
        <f t="array" aca="1" ref="G26" ca="1">INDIRECT("'"&amp;TEXT($A26,"d日")&amp;"'!B7")</f>
        <v>0</v>
      </c>
      <c r="H26">
        <f t="array" aca="1" ref="H26" ca="1">INDIRECT("'"&amp;TEXT($A26,"d日")&amp;"'!C7")</f>
        <v>0</v>
      </c>
      <c r="I26">
        <f t="array" aca="1" ref="I26" ca="1">INDIRECT("'"&amp;TEXT($A26,"d日")&amp;"'!D7")</f>
        <v>0</v>
      </c>
      <c r="J26">
        <f t="array" aca="1" ref="J26" ca="1">INDIRECT("'"&amp;TEXT($A26,"d日")&amp;"'!E7")</f>
        <v>0</v>
      </c>
      <c r="K26">
        <f t="array" aca="1" ref="K26" ca="1">INDIRECT("'"&amp;TEXT($A26,"d日")&amp;"'!F7")</f>
        <v>0</v>
      </c>
      <c r="L26">
        <f t="array" aca="1" ref="L26" ca="1">INDIRECT("'"&amp;TEXT($A26,"d日")&amp;"'!B8")</f>
        <v>0</v>
      </c>
      <c r="M26">
        <f t="array" aca="1" ref="M26" ca="1">INDIRECT("'"&amp;TEXT($A26,"d日")&amp;"'!C8")</f>
        <v>0</v>
      </c>
      <c r="N26">
        <f t="array" aca="1" ref="N26" ca="1">INDIRECT("'"&amp;TEXT($A26,"d日")&amp;"'!D8")</f>
        <v>0</v>
      </c>
      <c r="O26">
        <f t="array" aca="1" ref="O26" ca="1">INDIRECT("'"&amp;TEXT($A26,"d日")&amp;"'!E8")</f>
        <v>0</v>
      </c>
      <c r="P26">
        <f t="array" aca="1" ref="P26" ca="1">INDIRECT("'"&amp;TEXT($A26,"d日")&amp;"'!F8")</f>
        <v>0</v>
      </c>
      <c r="Q26">
        <f t="array" aca="1" ref="Q26" ca="1">INDIRECT("'"&amp;TEXT($A26,"d日")&amp;"'!B18")</f>
        <v>76.91</v>
      </c>
      <c r="R26">
        <f t="array" aca="1" ref="R26" ca="1">INDIRECT("'"&amp;TEXT($A26,"d日")&amp;"'!C18")</f>
        <v>91.91</v>
      </c>
      <c r="S26">
        <f t="array" aca="1" ref="S26" ca="1">INDIRECT("'"&amp;TEXT($A26,"d日")&amp;"'!D18")</f>
        <v>76.91</v>
      </c>
      <c r="T26">
        <f t="array" aca="1" ref="T26" ca="1">INDIRECT("'"&amp;TEXT($A26,"d日")&amp;"'!E18")</f>
        <v>76.91</v>
      </c>
      <c r="U26">
        <f t="array" aca="1" ref="U26" ca="1">INDIRECT("'"&amp;TEXT($A26,"d日")&amp;"'!F18")</f>
        <v>91.91</v>
      </c>
      <c r="V26">
        <f t="array" aca="1" ref="V26" ca="1">INDIRECT("'"&amp;TEXT($A26,"d日")&amp;"'!B9")</f>
        <v>0</v>
      </c>
      <c r="W26">
        <f t="array" aca="1" ref="W26" ca="1">INDIRECT("'"&amp;TEXT($A26,"d日")&amp;"'!C9")</f>
        <v>0</v>
      </c>
      <c r="X26">
        <f t="array" aca="1" ref="X26" ca="1">INDIRECT("'"&amp;TEXT($A26,"d日")&amp;"'!D9")</f>
        <v>0</v>
      </c>
      <c r="Y26">
        <f t="array" aca="1" ref="Y26" ca="1">INDIRECT("'"&amp;TEXT($A26,"d日")&amp;"'!E9")</f>
        <v>0</v>
      </c>
      <c r="Z26">
        <f t="array" aca="1" ref="Z26" ca="1">INDIRECT("'"&amp;TEXT($A26,"d日")&amp;"'!F9")</f>
        <v>0</v>
      </c>
      <c r="AA26">
        <f t="array" aca="1" ref="AA26" ca="1">INDIRECT("'"&amp;TEXT($A26,"d日")&amp;"'!B10")</f>
        <v>0</v>
      </c>
      <c r="AB26">
        <f t="array" aca="1" ref="AB26" ca="1">INDIRECT("'"&amp;TEXT($A26,"d日")&amp;"'!C10")</f>
        <v>0</v>
      </c>
      <c r="AC26">
        <f t="array" aca="1" ref="AC26" ca="1">INDIRECT("'"&amp;TEXT($A26,"d日")&amp;"'!D10")</f>
        <v>0</v>
      </c>
      <c r="AD26">
        <f t="array" aca="1" ref="AD26" ca="1">INDIRECT("'"&amp;TEXT($A26,"d日")&amp;"'!E10")</f>
        <v>0</v>
      </c>
      <c r="AE26">
        <f t="array" aca="1" ref="AE26" ca="1">INDIRECT("'"&amp;TEXT($A26,"d日")&amp;"'!F10")</f>
        <v>0</v>
      </c>
      <c r="AF26">
        <f t="array" aca="1" ref="AF26" ca="1">INDIRECT("'"&amp;TEXT($A26,"d日")&amp;"'!B11")</f>
        <v>0</v>
      </c>
      <c r="AG26">
        <f t="array" aca="1" ref="AG26" ca="1">INDIRECT("'"&amp;TEXT($A26,"d日")&amp;"'!C11")</f>
        <v>0</v>
      </c>
      <c r="AH26">
        <f t="array" aca="1" ref="AH26" ca="1">INDIRECT("'"&amp;TEXT($A26,"d日")&amp;"'!D11")</f>
        <v>0</v>
      </c>
      <c r="AI26">
        <f t="array" aca="1" ref="AI26" ca="1">INDIRECT("'"&amp;TEXT($A26,"d日")&amp;"'!E11")</f>
        <v>0</v>
      </c>
      <c r="AJ26">
        <f t="array" aca="1" ref="AJ26" ca="1">INDIRECT("'"&amp;TEXT($A26,"d日")&amp;"'!F11")</f>
        <v>0</v>
      </c>
      <c r="AK26">
        <f t="array" aca="1" ref="AK26" ca="1">INDIRECT("'"&amp;TEXT($A26,"d日")&amp;"'!B12")</f>
        <v>0</v>
      </c>
      <c r="AL26">
        <f t="array" aca="1" ref="AL26" ca="1">INDIRECT("'"&amp;TEXT($A26,"d日")&amp;"'!C12")</f>
        <v>0</v>
      </c>
      <c r="AM26">
        <f t="array" aca="1" ref="AM26" ca="1">INDIRECT("'"&amp;TEXT($A26,"d日")&amp;"'!D12")</f>
        <v>0</v>
      </c>
      <c r="AN26">
        <f t="array" aca="1" ref="AN26" ca="1">INDIRECT("'"&amp;TEXT($A26,"d日")&amp;"'!E12")</f>
        <v>0</v>
      </c>
      <c r="AO26">
        <f t="array" aca="1" ref="AO26" ca="1">INDIRECT("'"&amp;TEXT($A26,"d日")&amp;"'!F12")</f>
        <v>0</v>
      </c>
    </row>
    <row r="27" spans="1:41">
      <c r="A27" s="149">
        <v>44618</v>
      </c>
      <c r="B27">
        <f t="array" aca="1" ref="B27" ca="1">INDIRECT("'"&amp;TEXT($A27,"d日")&amp;"'!B4")</f>
        <v>0</v>
      </c>
      <c r="C27">
        <f t="array" aca="1" ref="C27" ca="1">INDIRECT("'"&amp;TEXT($A27,"d日")&amp;"'!C4")</f>
        <v>0</v>
      </c>
      <c r="D27">
        <f t="array" aca="1" ref="D27" ca="1">INDIRECT("'"&amp;TEXT($A27,"d日")&amp;"'!D4")</f>
        <v>0</v>
      </c>
      <c r="E27">
        <f t="array" aca="1" ref="E27" ca="1">INDIRECT("'"&amp;TEXT($A27,"d日")&amp;"'!E4")</f>
        <v>0</v>
      </c>
      <c r="F27">
        <f t="array" aca="1" ref="F27" ca="1">INDIRECT("'"&amp;TEXT($A27,"d日")&amp;"'!F4")</f>
        <v>0</v>
      </c>
      <c r="G27">
        <f t="array" aca="1" ref="G27" ca="1">INDIRECT("'"&amp;TEXT($A27,"d日")&amp;"'!B7")</f>
        <v>0</v>
      </c>
      <c r="H27">
        <f t="array" aca="1" ref="H27" ca="1">INDIRECT("'"&amp;TEXT($A27,"d日")&amp;"'!C7")</f>
        <v>0</v>
      </c>
      <c r="I27">
        <f t="array" aca="1" ref="I27" ca="1">INDIRECT("'"&amp;TEXT($A27,"d日")&amp;"'!D7")</f>
        <v>0</v>
      </c>
      <c r="J27">
        <f t="array" aca="1" ref="J27" ca="1">INDIRECT("'"&amp;TEXT($A27,"d日")&amp;"'!E7")</f>
        <v>0</v>
      </c>
      <c r="K27">
        <f t="array" aca="1" ref="K27" ca="1">INDIRECT("'"&amp;TEXT($A27,"d日")&amp;"'!F7")</f>
        <v>0</v>
      </c>
      <c r="L27">
        <f t="array" aca="1" ref="L27" ca="1">INDIRECT("'"&amp;TEXT($A27,"d日")&amp;"'!B8")</f>
        <v>0</v>
      </c>
      <c r="M27">
        <f t="array" aca="1" ref="M27" ca="1">INDIRECT("'"&amp;TEXT($A27,"d日")&amp;"'!C8")</f>
        <v>0</v>
      </c>
      <c r="N27">
        <f t="array" aca="1" ref="N27" ca="1">INDIRECT("'"&amp;TEXT($A27,"d日")&amp;"'!D8")</f>
        <v>0</v>
      </c>
      <c r="O27">
        <f t="array" aca="1" ref="O27" ca="1">INDIRECT("'"&amp;TEXT($A27,"d日")&amp;"'!E8")</f>
        <v>0</v>
      </c>
      <c r="P27">
        <f t="array" aca="1" ref="P27" ca="1">INDIRECT("'"&amp;TEXT($A27,"d日")&amp;"'!F8")</f>
        <v>0</v>
      </c>
      <c r="Q27">
        <f t="array" aca="1" ref="Q27" ca="1">INDIRECT("'"&amp;TEXT($A27,"d日")&amp;"'!B18")</f>
        <v>76.91</v>
      </c>
      <c r="R27">
        <f t="array" aca="1" ref="R27" ca="1">INDIRECT("'"&amp;TEXT($A27,"d日")&amp;"'!C18")</f>
        <v>91.91</v>
      </c>
      <c r="S27">
        <f t="array" aca="1" ref="S27" ca="1">INDIRECT("'"&amp;TEXT($A27,"d日")&amp;"'!D18")</f>
        <v>76.91</v>
      </c>
      <c r="T27">
        <f t="array" aca="1" ref="T27" ca="1">INDIRECT("'"&amp;TEXT($A27,"d日")&amp;"'!E18")</f>
        <v>76.91</v>
      </c>
      <c r="U27">
        <f t="array" aca="1" ref="U27" ca="1">INDIRECT("'"&amp;TEXT($A27,"d日")&amp;"'!F18")</f>
        <v>91.91</v>
      </c>
      <c r="V27">
        <f t="array" aca="1" ref="V27" ca="1">INDIRECT("'"&amp;TEXT($A27,"d日")&amp;"'!B9")</f>
        <v>0</v>
      </c>
      <c r="W27">
        <f t="array" aca="1" ref="W27" ca="1">INDIRECT("'"&amp;TEXT($A27,"d日")&amp;"'!C9")</f>
        <v>0</v>
      </c>
      <c r="X27">
        <f t="array" aca="1" ref="X27" ca="1">INDIRECT("'"&amp;TEXT($A27,"d日")&amp;"'!D9")</f>
        <v>0</v>
      </c>
      <c r="Y27">
        <f t="array" aca="1" ref="Y27" ca="1">INDIRECT("'"&amp;TEXT($A27,"d日")&amp;"'!E9")</f>
        <v>0</v>
      </c>
      <c r="Z27">
        <f t="array" aca="1" ref="Z27" ca="1">INDIRECT("'"&amp;TEXT($A27,"d日")&amp;"'!F9")</f>
        <v>0</v>
      </c>
      <c r="AA27">
        <f t="array" aca="1" ref="AA27" ca="1">INDIRECT("'"&amp;TEXT($A27,"d日")&amp;"'!B10")</f>
        <v>0</v>
      </c>
      <c r="AB27">
        <f t="array" aca="1" ref="AB27" ca="1">INDIRECT("'"&amp;TEXT($A27,"d日")&amp;"'!C10")</f>
        <v>0</v>
      </c>
      <c r="AC27">
        <f t="array" aca="1" ref="AC27" ca="1">INDIRECT("'"&amp;TEXT($A27,"d日")&amp;"'!D10")</f>
        <v>0</v>
      </c>
      <c r="AD27">
        <f t="array" aca="1" ref="AD27" ca="1">INDIRECT("'"&amp;TEXT($A27,"d日")&amp;"'!E10")</f>
        <v>0</v>
      </c>
      <c r="AE27">
        <f t="array" aca="1" ref="AE27" ca="1">INDIRECT("'"&amp;TEXT($A27,"d日")&amp;"'!F10")</f>
        <v>0</v>
      </c>
      <c r="AF27">
        <f t="array" aca="1" ref="AF27" ca="1">INDIRECT("'"&amp;TEXT($A27,"d日")&amp;"'!B11")</f>
        <v>0</v>
      </c>
      <c r="AG27">
        <f t="array" aca="1" ref="AG27" ca="1">INDIRECT("'"&amp;TEXT($A27,"d日")&amp;"'!C11")</f>
        <v>0</v>
      </c>
      <c r="AH27">
        <f t="array" aca="1" ref="AH27" ca="1">INDIRECT("'"&amp;TEXT($A27,"d日")&amp;"'!D11")</f>
        <v>0</v>
      </c>
      <c r="AI27">
        <f t="array" aca="1" ref="AI27" ca="1">INDIRECT("'"&amp;TEXT($A27,"d日")&amp;"'!E11")</f>
        <v>0</v>
      </c>
      <c r="AJ27">
        <f t="array" aca="1" ref="AJ27" ca="1">INDIRECT("'"&amp;TEXT($A27,"d日")&amp;"'!F11")</f>
        <v>0</v>
      </c>
      <c r="AK27">
        <f t="array" aca="1" ref="AK27" ca="1">INDIRECT("'"&amp;TEXT($A27,"d日")&amp;"'!B12")</f>
        <v>0</v>
      </c>
      <c r="AL27">
        <f t="array" aca="1" ref="AL27" ca="1">INDIRECT("'"&amp;TEXT($A27,"d日")&amp;"'!C12")</f>
        <v>0</v>
      </c>
      <c r="AM27">
        <f t="array" aca="1" ref="AM27" ca="1">INDIRECT("'"&amp;TEXT($A27,"d日")&amp;"'!D12")</f>
        <v>0</v>
      </c>
      <c r="AN27">
        <f t="array" aca="1" ref="AN27" ca="1">INDIRECT("'"&amp;TEXT($A27,"d日")&amp;"'!E12")</f>
        <v>0</v>
      </c>
      <c r="AO27">
        <f t="array" aca="1" ref="AO27" ca="1">INDIRECT("'"&amp;TEXT($A27,"d日")&amp;"'!F12")</f>
        <v>0</v>
      </c>
    </row>
    <row r="28" spans="1:41">
      <c r="A28" s="149">
        <v>44619</v>
      </c>
      <c r="B28">
        <f t="array" aca="1" ref="B28" ca="1">INDIRECT("'"&amp;TEXT($A28,"d日")&amp;"'!B4")</f>
        <v>0</v>
      </c>
      <c r="C28">
        <f t="array" aca="1" ref="C28" ca="1">INDIRECT("'"&amp;TEXT($A28,"d日")&amp;"'!C4")</f>
        <v>0</v>
      </c>
      <c r="D28">
        <f t="array" aca="1" ref="D28" ca="1">INDIRECT("'"&amp;TEXT($A28,"d日")&amp;"'!D4")</f>
        <v>0</v>
      </c>
      <c r="E28">
        <f t="array" aca="1" ref="E28" ca="1">INDIRECT("'"&amp;TEXT($A28,"d日")&amp;"'!E4")</f>
        <v>0</v>
      </c>
      <c r="F28">
        <f t="array" aca="1" ref="F28" ca="1">INDIRECT("'"&amp;TEXT($A28,"d日")&amp;"'!F4")</f>
        <v>0</v>
      </c>
      <c r="G28">
        <f t="array" aca="1" ref="G28" ca="1">INDIRECT("'"&amp;TEXT($A28,"d日")&amp;"'!B7")</f>
        <v>0</v>
      </c>
      <c r="H28">
        <f t="array" aca="1" ref="H28" ca="1">INDIRECT("'"&amp;TEXT($A28,"d日")&amp;"'!C7")</f>
        <v>0</v>
      </c>
      <c r="I28">
        <f t="array" aca="1" ref="I28" ca="1">INDIRECT("'"&amp;TEXT($A28,"d日")&amp;"'!D7")</f>
        <v>0</v>
      </c>
      <c r="J28">
        <f t="array" aca="1" ref="J28" ca="1">INDIRECT("'"&amp;TEXT($A28,"d日")&amp;"'!E7")</f>
        <v>0</v>
      </c>
      <c r="K28">
        <f t="array" aca="1" ref="K28" ca="1">INDIRECT("'"&amp;TEXT($A28,"d日")&amp;"'!F7")</f>
        <v>0</v>
      </c>
      <c r="L28">
        <f t="array" aca="1" ref="L28" ca="1">INDIRECT("'"&amp;TEXT($A28,"d日")&amp;"'!B8")</f>
        <v>0</v>
      </c>
      <c r="M28">
        <f t="array" aca="1" ref="M28" ca="1">INDIRECT("'"&amp;TEXT($A28,"d日")&amp;"'!C8")</f>
        <v>0</v>
      </c>
      <c r="N28">
        <f t="array" aca="1" ref="N28" ca="1">INDIRECT("'"&amp;TEXT($A28,"d日")&amp;"'!D8")</f>
        <v>0</v>
      </c>
      <c r="O28">
        <f t="array" aca="1" ref="O28" ca="1">INDIRECT("'"&amp;TEXT($A28,"d日")&amp;"'!E8")</f>
        <v>0</v>
      </c>
      <c r="P28">
        <f t="array" aca="1" ref="P28" ca="1">INDIRECT("'"&amp;TEXT($A28,"d日")&amp;"'!F8")</f>
        <v>0</v>
      </c>
      <c r="Q28">
        <f t="array" aca="1" ref="Q28" ca="1">INDIRECT("'"&amp;TEXT($A28,"d日")&amp;"'!B18")</f>
        <v>76.91</v>
      </c>
      <c r="R28">
        <f t="array" aca="1" ref="R28" ca="1">INDIRECT("'"&amp;TEXT($A28,"d日")&amp;"'!C18")</f>
        <v>91.91</v>
      </c>
      <c r="S28">
        <f t="array" aca="1" ref="S28" ca="1">INDIRECT("'"&amp;TEXT($A28,"d日")&amp;"'!D18")</f>
        <v>76.91</v>
      </c>
      <c r="T28">
        <f t="array" aca="1" ref="T28" ca="1">INDIRECT("'"&amp;TEXT($A28,"d日")&amp;"'!E18")</f>
        <v>76.91</v>
      </c>
      <c r="U28">
        <f t="array" aca="1" ref="U28" ca="1">INDIRECT("'"&amp;TEXT($A28,"d日")&amp;"'!F18")</f>
        <v>91.91</v>
      </c>
      <c r="V28">
        <f t="array" aca="1" ref="V28" ca="1">INDIRECT("'"&amp;TEXT($A28,"d日")&amp;"'!B9")</f>
        <v>0</v>
      </c>
      <c r="W28">
        <f t="array" aca="1" ref="W28" ca="1">INDIRECT("'"&amp;TEXT($A28,"d日")&amp;"'!C9")</f>
        <v>0</v>
      </c>
      <c r="X28">
        <f t="array" aca="1" ref="X28" ca="1">INDIRECT("'"&amp;TEXT($A28,"d日")&amp;"'!D9")</f>
        <v>0</v>
      </c>
      <c r="Y28">
        <f t="array" aca="1" ref="Y28" ca="1">INDIRECT("'"&amp;TEXT($A28,"d日")&amp;"'!E9")</f>
        <v>0</v>
      </c>
      <c r="Z28">
        <f t="array" aca="1" ref="Z28" ca="1">INDIRECT("'"&amp;TEXT($A28,"d日")&amp;"'!F9")</f>
        <v>0</v>
      </c>
      <c r="AA28">
        <f t="array" aca="1" ref="AA28" ca="1">INDIRECT("'"&amp;TEXT($A28,"d日")&amp;"'!B10")</f>
        <v>0</v>
      </c>
      <c r="AB28">
        <f t="array" aca="1" ref="AB28" ca="1">INDIRECT("'"&amp;TEXT($A28,"d日")&amp;"'!C10")</f>
        <v>0</v>
      </c>
      <c r="AC28">
        <f t="array" aca="1" ref="AC28" ca="1">INDIRECT("'"&amp;TEXT($A28,"d日")&amp;"'!D10")</f>
        <v>0</v>
      </c>
      <c r="AD28">
        <f t="array" aca="1" ref="AD28" ca="1">INDIRECT("'"&amp;TEXT($A28,"d日")&amp;"'!E10")</f>
        <v>0</v>
      </c>
      <c r="AE28">
        <f t="array" aca="1" ref="AE28" ca="1">INDIRECT("'"&amp;TEXT($A28,"d日")&amp;"'!F10")</f>
        <v>0</v>
      </c>
      <c r="AF28">
        <f t="array" aca="1" ref="AF28" ca="1">INDIRECT("'"&amp;TEXT($A28,"d日")&amp;"'!B11")</f>
        <v>0</v>
      </c>
      <c r="AG28">
        <f t="array" aca="1" ref="AG28" ca="1">INDIRECT("'"&amp;TEXT($A28,"d日")&amp;"'!C11")</f>
        <v>0</v>
      </c>
      <c r="AH28">
        <f t="array" aca="1" ref="AH28" ca="1">INDIRECT("'"&amp;TEXT($A28,"d日")&amp;"'!D11")</f>
        <v>0</v>
      </c>
      <c r="AI28">
        <f t="array" aca="1" ref="AI28" ca="1">INDIRECT("'"&amp;TEXT($A28,"d日")&amp;"'!E11")</f>
        <v>0</v>
      </c>
      <c r="AJ28">
        <f t="array" aca="1" ref="AJ28" ca="1">INDIRECT("'"&amp;TEXT($A28,"d日")&amp;"'!F11")</f>
        <v>0</v>
      </c>
      <c r="AK28">
        <f t="array" aca="1" ref="AK28" ca="1">INDIRECT("'"&amp;TEXT($A28,"d日")&amp;"'!B12")</f>
        <v>0</v>
      </c>
      <c r="AL28">
        <f t="array" aca="1" ref="AL28" ca="1">INDIRECT("'"&amp;TEXT($A28,"d日")&amp;"'!C12")</f>
        <v>0</v>
      </c>
      <c r="AM28">
        <f t="array" aca="1" ref="AM28" ca="1">INDIRECT("'"&amp;TEXT($A28,"d日")&amp;"'!D12")</f>
        <v>0</v>
      </c>
      <c r="AN28">
        <f t="array" aca="1" ref="AN28" ca="1">INDIRECT("'"&amp;TEXT($A28,"d日")&amp;"'!E12")</f>
        <v>0</v>
      </c>
      <c r="AO28">
        <f t="array" aca="1" ref="AO28" ca="1">INDIRECT("'"&amp;TEXT($A28,"d日")&amp;"'!F12")</f>
        <v>0</v>
      </c>
    </row>
    <row r="29" spans="1:41">
      <c r="A29" s="149">
        <v>44620</v>
      </c>
      <c r="B29">
        <f t="array" aca="1" ref="B29" ca="1">INDIRECT("'"&amp;TEXT($A29,"d日")&amp;"'!B4")</f>
        <v>0</v>
      </c>
      <c r="C29">
        <f t="array" aca="1" ref="C29" ca="1">INDIRECT("'"&amp;TEXT($A29,"d日")&amp;"'!C4")</f>
        <v>0</v>
      </c>
      <c r="D29">
        <f t="array" aca="1" ref="D29" ca="1">INDIRECT("'"&amp;TEXT($A29,"d日")&amp;"'!D4")</f>
        <v>0</v>
      </c>
      <c r="E29">
        <f t="array" aca="1" ref="E29" ca="1">INDIRECT("'"&amp;TEXT($A29,"d日")&amp;"'!E4")</f>
        <v>0</v>
      </c>
      <c r="F29">
        <f t="array" aca="1" ref="F29" ca="1">INDIRECT("'"&amp;TEXT($A29,"d日")&amp;"'!F4")</f>
        <v>0</v>
      </c>
      <c r="G29">
        <f t="array" aca="1" ref="G29" ca="1">INDIRECT("'"&amp;TEXT($A29,"d日")&amp;"'!B7")</f>
        <v>0</v>
      </c>
      <c r="H29">
        <f t="array" aca="1" ref="H29" ca="1">INDIRECT("'"&amp;TEXT($A29,"d日")&amp;"'!C7")</f>
        <v>0</v>
      </c>
      <c r="I29">
        <f t="array" aca="1" ref="I29" ca="1">INDIRECT("'"&amp;TEXT($A29,"d日")&amp;"'!D7")</f>
        <v>0</v>
      </c>
      <c r="J29">
        <f t="array" aca="1" ref="J29" ca="1">INDIRECT("'"&amp;TEXT($A29,"d日")&amp;"'!E7")</f>
        <v>0</v>
      </c>
      <c r="K29">
        <f t="array" aca="1" ref="K29" ca="1">INDIRECT("'"&amp;TEXT($A29,"d日")&amp;"'!F7")</f>
        <v>0</v>
      </c>
      <c r="L29">
        <f t="array" aca="1" ref="L29" ca="1">INDIRECT("'"&amp;TEXT($A29,"d日")&amp;"'!B8")</f>
        <v>0</v>
      </c>
      <c r="M29">
        <f t="array" aca="1" ref="M29" ca="1">INDIRECT("'"&amp;TEXT($A29,"d日")&amp;"'!C8")</f>
        <v>0</v>
      </c>
      <c r="N29">
        <f t="array" aca="1" ref="N29" ca="1">INDIRECT("'"&amp;TEXT($A29,"d日")&amp;"'!D8")</f>
        <v>0</v>
      </c>
      <c r="O29">
        <f t="array" aca="1" ref="O29" ca="1">INDIRECT("'"&amp;TEXT($A29,"d日")&amp;"'!E8")</f>
        <v>0</v>
      </c>
      <c r="P29">
        <f t="array" aca="1" ref="P29" ca="1">INDIRECT("'"&amp;TEXT($A29,"d日")&amp;"'!F8")</f>
        <v>0</v>
      </c>
      <c r="Q29">
        <f t="array" aca="1" ref="Q29" ca="1">INDIRECT("'"&amp;TEXT($A29,"d日")&amp;"'!B18")</f>
        <v>76.91</v>
      </c>
      <c r="R29">
        <f t="array" aca="1" ref="R29" ca="1">INDIRECT("'"&amp;TEXT($A29,"d日")&amp;"'!C18")</f>
        <v>91.91</v>
      </c>
      <c r="S29">
        <f t="array" aca="1" ref="S29" ca="1">INDIRECT("'"&amp;TEXT($A29,"d日")&amp;"'!D18")</f>
        <v>76.91</v>
      </c>
      <c r="T29">
        <f t="array" aca="1" ref="T29" ca="1">INDIRECT("'"&amp;TEXT($A29,"d日")&amp;"'!E18")</f>
        <v>76.91</v>
      </c>
      <c r="U29">
        <f t="array" aca="1" ref="U29" ca="1">INDIRECT("'"&amp;TEXT($A29,"d日")&amp;"'!F18")</f>
        <v>91.91</v>
      </c>
      <c r="V29">
        <f t="array" aca="1" ref="V29" ca="1">INDIRECT("'"&amp;TEXT($A29,"d日")&amp;"'!B9")</f>
        <v>0</v>
      </c>
      <c r="W29">
        <f t="array" aca="1" ref="W29" ca="1">INDIRECT("'"&amp;TEXT($A29,"d日")&amp;"'!C9")</f>
        <v>0</v>
      </c>
      <c r="X29">
        <f t="array" aca="1" ref="X29" ca="1">INDIRECT("'"&amp;TEXT($A29,"d日")&amp;"'!D9")</f>
        <v>0</v>
      </c>
      <c r="Y29">
        <f t="array" aca="1" ref="Y29" ca="1">INDIRECT("'"&amp;TEXT($A29,"d日")&amp;"'!E9")</f>
        <v>0</v>
      </c>
      <c r="Z29">
        <f t="array" aca="1" ref="Z29" ca="1">INDIRECT("'"&amp;TEXT($A29,"d日")&amp;"'!F9")</f>
        <v>0</v>
      </c>
      <c r="AA29">
        <f t="array" aca="1" ref="AA29" ca="1">INDIRECT("'"&amp;TEXT($A29,"d日")&amp;"'!B10")</f>
        <v>0</v>
      </c>
      <c r="AB29">
        <f t="array" aca="1" ref="AB29" ca="1">INDIRECT("'"&amp;TEXT($A29,"d日")&amp;"'!C10")</f>
        <v>0</v>
      </c>
      <c r="AC29">
        <f t="array" aca="1" ref="AC29" ca="1">INDIRECT("'"&amp;TEXT($A29,"d日")&amp;"'!D10")</f>
        <v>0</v>
      </c>
      <c r="AD29">
        <f t="array" aca="1" ref="AD29" ca="1">INDIRECT("'"&amp;TEXT($A29,"d日")&amp;"'!E10")</f>
        <v>0</v>
      </c>
      <c r="AE29">
        <f t="array" aca="1" ref="AE29" ca="1">INDIRECT("'"&amp;TEXT($A29,"d日")&amp;"'!F10")</f>
        <v>0</v>
      </c>
      <c r="AF29">
        <f t="array" aca="1" ref="AF29" ca="1">INDIRECT("'"&amp;TEXT($A29,"d日")&amp;"'!B11")</f>
        <v>0</v>
      </c>
      <c r="AG29">
        <f t="array" aca="1" ref="AG29" ca="1">INDIRECT("'"&amp;TEXT($A29,"d日")&amp;"'!C11")</f>
        <v>0</v>
      </c>
      <c r="AH29">
        <f t="array" aca="1" ref="AH29" ca="1">INDIRECT("'"&amp;TEXT($A29,"d日")&amp;"'!D11")</f>
        <v>0</v>
      </c>
      <c r="AI29">
        <f t="array" aca="1" ref="AI29" ca="1">INDIRECT("'"&amp;TEXT($A29,"d日")&amp;"'!E11")</f>
        <v>0</v>
      </c>
      <c r="AJ29">
        <f t="array" aca="1" ref="AJ29" ca="1">INDIRECT("'"&amp;TEXT($A29,"d日")&amp;"'!F11")</f>
        <v>0</v>
      </c>
      <c r="AK29">
        <f t="array" aca="1" ref="AK29" ca="1">INDIRECT("'"&amp;TEXT($A29,"d日")&amp;"'!B12")</f>
        <v>0</v>
      </c>
      <c r="AL29">
        <f t="array" aca="1" ref="AL29" ca="1">INDIRECT("'"&amp;TEXT($A29,"d日")&amp;"'!C12")</f>
        <v>0</v>
      </c>
      <c r="AM29">
        <f t="array" aca="1" ref="AM29" ca="1">INDIRECT("'"&amp;TEXT($A29,"d日")&amp;"'!D12")</f>
        <v>0</v>
      </c>
      <c r="AN29">
        <f t="array" aca="1" ref="AN29" ca="1">INDIRECT("'"&amp;TEXT($A29,"d日")&amp;"'!E12")</f>
        <v>0</v>
      </c>
      <c r="AO29">
        <f t="array" aca="1" ref="AO29" ca="1">INDIRECT("'"&amp;TEXT($A29,"d日")&amp;"'!F12")</f>
        <v>0</v>
      </c>
    </row>
    <row r="30" spans="1:41">
      <c r="A30" s="149">
        <v>44621</v>
      </c>
      <c r="B30">
        <f t="array" aca="1" ref="B30" ca="1">INDIRECT("'"&amp;TEXT($A30,"d日")&amp;"'!B4")</f>
        <v>0</v>
      </c>
      <c r="C30">
        <f t="array" aca="1" ref="C30" ca="1">INDIRECT("'"&amp;TEXT($A30,"d日")&amp;"'!C4")</f>
        <v>0</v>
      </c>
      <c r="D30">
        <f t="array" aca="1" ref="D30" ca="1">INDIRECT("'"&amp;TEXT($A30,"d日")&amp;"'!D4")</f>
        <v>0</v>
      </c>
      <c r="E30">
        <f t="array" aca="1" ref="E30" ca="1">INDIRECT("'"&amp;TEXT($A30,"d日")&amp;"'!E4")</f>
        <v>40</v>
      </c>
      <c r="F30">
        <f t="array" aca="1" ref="F30" ca="1">INDIRECT("'"&amp;TEXT($A30,"d日")&amp;"'!F4")</f>
        <v>440</v>
      </c>
      <c r="G30">
        <f t="array" aca="1" ref="G30" ca="1">INDIRECT("'"&amp;TEXT($A30,"d日")&amp;"'!B7")</f>
        <v>0</v>
      </c>
      <c r="H30">
        <f t="array" aca="1" ref="H30" ca="1">INDIRECT("'"&amp;TEXT($A30,"d日")&amp;"'!C7")</f>
        <v>0</v>
      </c>
      <c r="I30">
        <f t="array" aca="1" ref="I30" ca="1">INDIRECT("'"&amp;TEXT($A30,"d日")&amp;"'!D7")</f>
        <v>0</v>
      </c>
      <c r="J30">
        <f t="array" aca="1" ref="J30" ca="1">INDIRECT("'"&amp;TEXT($A30,"d日")&amp;"'!E7")</f>
        <v>0</v>
      </c>
      <c r="K30">
        <f t="array" aca="1" ref="K30" ca="1">INDIRECT("'"&amp;TEXT($A30,"d日")&amp;"'!F7")</f>
        <v>150</v>
      </c>
      <c r="L30">
        <f t="array" aca="1" ref="L30" ca="1">INDIRECT("'"&amp;TEXT($A30,"d日")&amp;"'!B8")</f>
        <v>0</v>
      </c>
      <c r="M30">
        <f t="array" aca="1" ref="M30" ca="1">INDIRECT("'"&amp;TEXT($A30,"d日")&amp;"'!C8")</f>
        <v>0</v>
      </c>
      <c r="N30">
        <f t="array" aca="1" ref="N30" ca="1">INDIRECT("'"&amp;TEXT($A30,"d日")&amp;"'!D8")</f>
        <v>0</v>
      </c>
      <c r="O30">
        <f t="array" aca="1" ref="O30" ca="1">INDIRECT("'"&amp;TEXT($A30,"d日")&amp;"'!E8")</f>
        <v>0</v>
      </c>
      <c r="P30">
        <f t="array" aca="1" ref="P30" ca="1">INDIRECT("'"&amp;TEXT($A30,"d日")&amp;"'!F8")</f>
        <v>2625</v>
      </c>
      <c r="Q30">
        <f t="array" aca="1" ref="Q30" ca="1">INDIRECT("'"&amp;TEXT($A30,"d日")&amp;"'!B18")</f>
        <v>76.91</v>
      </c>
      <c r="R30">
        <f t="array" aca="1" ref="R30" ca="1">INDIRECT("'"&amp;TEXT($A30,"d日")&amp;"'!C18")</f>
        <v>91.91</v>
      </c>
      <c r="S30">
        <f t="array" aca="1" ref="S30" ca="1">INDIRECT("'"&amp;TEXT($A30,"d日")&amp;"'!D18")</f>
        <v>76.91</v>
      </c>
      <c r="T30">
        <f t="array" aca="1" ref="T30" ca="1">INDIRECT("'"&amp;TEXT($A30,"d日")&amp;"'!E18")</f>
        <v>76.91</v>
      </c>
      <c r="U30">
        <f t="array" aca="1" ref="U30" ca="1">INDIRECT("'"&amp;TEXT($A30,"d日")&amp;"'!F18")</f>
        <v>91.91</v>
      </c>
      <c r="V30">
        <f t="array" aca="1" ref="V30" ca="1">INDIRECT("'"&amp;TEXT($A30,"d日")&amp;"'!B9")</f>
        <v>0</v>
      </c>
      <c r="W30">
        <f t="array" aca="1" ref="W30" ca="1">INDIRECT("'"&amp;TEXT($A30,"d日")&amp;"'!C9")</f>
        <v>0</v>
      </c>
      <c r="X30">
        <f t="array" aca="1" ref="X30" ca="1">INDIRECT("'"&amp;TEXT($A30,"d日")&amp;"'!D9")</f>
        <v>0</v>
      </c>
      <c r="Y30">
        <f t="array" aca="1" ref="Y30" ca="1">INDIRECT("'"&amp;TEXT($A30,"d日")&amp;"'!E9")</f>
        <v>0</v>
      </c>
      <c r="Z30">
        <f t="array" aca="1" ref="Z30" ca="1">INDIRECT("'"&amp;TEXT($A30,"d日")&amp;"'!F9")</f>
        <v>0</v>
      </c>
      <c r="AA30">
        <f t="array" aca="1" ref="AA30" ca="1">INDIRECT("'"&amp;TEXT($A30,"d日")&amp;"'!B10")</f>
        <v>0</v>
      </c>
      <c r="AB30">
        <f t="array" aca="1" ref="AB30" ca="1">INDIRECT("'"&amp;TEXT($A30,"d日")&amp;"'!C10")</f>
        <v>0</v>
      </c>
      <c r="AC30">
        <f t="array" aca="1" ref="AC30" ca="1">INDIRECT("'"&amp;TEXT($A30,"d日")&amp;"'!D10")</f>
        <v>0</v>
      </c>
      <c r="AD30">
        <f t="array" aca="1" ref="AD30" ca="1">INDIRECT("'"&amp;TEXT($A30,"d日")&amp;"'!E10")</f>
        <v>0</v>
      </c>
      <c r="AE30">
        <f t="array" aca="1" ref="AE30" ca="1">INDIRECT("'"&amp;TEXT($A30,"d日")&amp;"'!F10")</f>
        <v>0</v>
      </c>
      <c r="AF30">
        <f t="array" aca="1" ref="AF30" ca="1">INDIRECT("'"&amp;TEXT($A30,"d日")&amp;"'!B11")</f>
        <v>0</v>
      </c>
      <c r="AG30">
        <f t="array" aca="1" ref="AG30" ca="1">INDIRECT("'"&amp;TEXT($A30,"d日")&amp;"'!C11")</f>
        <v>0</v>
      </c>
      <c r="AH30">
        <f t="array" aca="1" ref="AH30" ca="1">INDIRECT("'"&amp;TEXT($A30,"d日")&amp;"'!D11")</f>
        <v>0</v>
      </c>
      <c r="AI30">
        <f t="array" aca="1" ref="AI30" ca="1">INDIRECT("'"&amp;TEXT($A30,"d日")&amp;"'!E11")</f>
        <v>0</v>
      </c>
      <c r="AJ30">
        <f t="array" aca="1" ref="AJ30" ca="1">INDIRECT("'"&amp;TEXT($A30,"d日")&amp;"'!F11")</f>
        <v>5.9659090909090908</v>
      </c>
      <c r="AK30">
        <f t="array" aca="1" ref="AK30" ca="1">INDIRECT("'"&amp;TEXT($A30,"d日")&amp;"'!B12")</f>
        <v>0</v>
      </c>
      <c r="AL30">
        <f t="array" aca="1" ref="AL30" ca="1">INDIRECT("'"&amp;TEXT($A30,"d日")&amp;"'!C12")</f>
        <v>0</v>
      </c>
      <c r="AM30">
        <f t="array" aca="1" ref="AM30" ca="1">INDIRECT("'"&amp;TEXT($A30,"d日")&amp;"'!D12")</f>
        <v>0</v>
      </c>
      <c r="AN30">
        <f t="array" aca="1" ref="AN30" ca="1">INDIRECT("'"&amp;TEXT($A30,"d日")&amp;"'!E12")</f>
        <v>0</v>
      </c>
      <c r="AO30">
        <f t="array" aca="1" ref="AO30" ca="1">INDIRECT("'"&amp;TEXT($A30,"d日")&amp;"'!F12")</f>
        <v>5.9659090909090908</v>
      </c>
    </row>
    <row r="31" spans="1:41">
      <c r="A31" s="149">
        <v>44622</v>
      </c>
      <c r="B31">
        <f t="array" aca="1" ref="B31" ca="1">INDIRECT("'"&amp;TEXT($A31,"d日")&amp;"'!B4")</f>
        <v>0</v>
      </c>
      <c r="C31">
        <f t="array" aca="1" ref="C31" ca="1">INDIRECT("'"&amp;TEXT($A31,"d日")&amp;"'!C4")</f>
        <v>0</v>
      </c>
      <c r="D31">
        <f t="array" aca="1" ref="D31" ca="1">INDIRECT("'"&amp;TEXT($A31,"d日")&amp;"'!D4")</f>
        <v>200</v>
      </c>
      <c r="E31">
        <f t="array" aca="1" ref="E31" ca="1">INDIRECT("'"&amp;TEXT($A31,"d日")&amp;"'!E4")</f>
        <v>50</v>
      </c>
      <c r="F31">
        <f t="array" aca="1" ref="F31" ca="1">INDIRECT("'"&amp;TEXT($A31,"d日")&amp;"'!F4")</f>
        <v>740</v>
      </c>
      <c r="G31">
        <f t="array" aca="1" ref="G31" ca="1">INDIRECT("'"&amp;TEXT($A31,"d日")&amp;"'!B7")</f>
        <v>0</v>
      </c>
      <c r="H31">
        <f t="array" aca="1" ref="H31" ca="1">INDIRECT("'"&amp;TEXT($A31,"d日")&amp;"'!C7")</f>
        <v>0</v>
      </c>
      <c r="I31">
        <f t="array" aca="1" ref="I31" ca="1">INDIRECT("'"&amp;TEXT($A31,"d日")&amp;"'!D7")</f>
        <v>0</v>
      </c>
      <c r="J31">
        <f t="array" aca="1" ref="J31" ca="1">INDIRECT("'"&amp;TEXT($A31,"d日")&amp;"'!E7")</f>
        <v>0</v>
      </c>
      <c r="K31">
        <f t="array" aca="1" ref="K31" ca="1">INDIRECT("'"&amp;TEXT($A31,"d日")&amp;"'!F7")</f>
        <v>200</v>
      </c>
      <c r="L31">
        <f t="array" aca="1" ref="L31" ca="1">INDIRECT("'"&amp;TEXT($A31,"d日")&amp;"'!B8")</f>
        <v>0</v>
      </c>
      <c r="M31">
        <f t="array" aca="1" ref="M31" ca="1">INDIRECT("'"&amp;TEXT($A31,"d日")&amp;"'!C8")</f>
        <v>0</v>
      </c>
      <c r="N31">
        <f t="array" aca="1" ref="N31" ca="1">INDIRECT("'"&amp;TEXT($A31,"d日")&amp;"'!D8")</f>
        <v>0</v>
      </c>
      <c r="O31">
        <f t="array" aca="1" ref="O31" ca="1">INDIRECT("'"&amp;TEXT($A31,"d日")&amp;"'!E8")</f>
        <v>0</v>
      </c>
      <c r="P31">
        <f t="array" aca="1" ref="P31" ca="1">INDIRECT("'"&amp;TEXT($A31,"d日")&amp;"'!F8")</f>
        <v>3500</v>
      </c>
      <c r="Q31">
        <f t="array" aca="1" ref="Q31" ca="1">INDIRECT("'"&amp;TEXT($A31,"d日")&amp;"'!B18")</f>
        <v>76.91</v>
      </c>
      <c r="R31">
        <f t="array" aca="1" ref="R31" ca="1">INDIRECT("'"&amp;TEXT($A31,"d日")&amp;"'!C18")</f>
        <v>91.91</v>
      </c>
      <c r="S31">
        <f t="array" aca="1" ref="S31" ca="1">INDIRECT("'"&amp;TEXT($A31,"d日")&amp;"'!D18")</f>
        <v>76.91</v>
      </c>
      <c r="T31">
        <f t="array" aca="1" ref="T31" ca="1">INDIRECT("'"&amp;TEXT($A31,"d日")&amp;"'!E18")</f>
        <v>76.91</v>
      </c>
      <c r="U31">
        <f t="array" aca="1" ref="U31" ca="1">INDIRECT("'"&amp;TEXT($A31,"d日")&amp;"'!F18")</f>
        <v>91.91</v>
      </c>
      <c r="V31">
        <f t="array" aca="1" ref="V31" ca="1">INDIRECT("'"&amp;TEXT($A31,"d日")&amp;"'!B9")</f>
        <v>0</v>
      </c>
      <c r="W31">
        <f t="array" aca="1" ref="W31" ca="1">INDIRECT("'"&amp;TEXT($A31,"d日")&amp;"'!C9")</f>
        <v>0</v>
      </c>
      <c r="X31">
        <f t="array" aca="1" ref="X31" ca="1">INDIRECT("'"&amp;TEXT($A31,"d日")&amp;"'!D9")</f>
        <v>0</v>
      </c>
      <c r="Y31">
        <f t="array" aca="1" ref="Y31" ca="1">INDIRECT("'"&amp;TEXT($A31,"d日")&amp;"'!E9")</f>
        <v>0</v>
      </c>
      <c r="Z31">
        <f t="array" aca="1" ref="Z31" ca="1">INDIRECT("'"&amp;TEXT($A31,"d日")&amp;"'!F9")</f>
        <v>0</v>
      </c>
      <c r="AA31">
        <f t="array" aca="1" ref="AA31" ca="1">INDIRECT("'"&amp;TEXT($A31,"d日")&amp;"'!B10")</f>
        <v>0</v>
      </c>
      <c r="AB31">
        <f t="array" aca="1" ref="AB31" ca="1">INDIRECT("'"&amp;TEXT($A31,"d日")&amp;"'!C10")</f>
        <v>0</v>
      </c>
      <c r="AC31">
        <f t="array" aca="1" ref="AC31" ca="1">INDIRECT("'"&amp;TEXT($A31,"d日")&amp;"'!D10")</f>
        <v>0</v>
      </c>
      <c r="AD31">
        <f t="array" aca="1" ref="AD31" ca="1">INDIRECT("'"&amp;TEXT($A31,"d日")&amp;"'!E10")</f>
        <v>0</v>
      </c>
      <c r="AE31">
        <f t="array" aca="1" ref="AE31" ca="1">INDIRECT("'"&amp;TEXT($A31,"d日")&amp;"'!F10")</f>
        <v>0</v>
      </c>
      <c r="AF31">
        <f t="array" aca="1" ref="AF31" ca="1">INDIRECT("'"&amp;TEXT($A31,"d日")&amp;"'!B11")</f>
        <v>0</v>
      </c>
      <c r="AG31">
        <f t="array" aca="1" ref="AG31" ca="1">INDIRECT("'"&amp;TEXT($A31,"d日")&amp;"'!C11")</f>
        <v>0</v>
      </c>
      <c r="AH31">
        <f t="array" aca="1" ref="AH31" ca="1">INDIRECT("'"&amp;TEXT($A31,"d日")&amp;"'!D11")</f>
        <v>0</v>
      </c>
      <c r="AI31">
        <f t="array" aca="1" ref="AI31" ca="1">INDIRECT("'"&amp;TEXT($A31,"d日")&amp;"'!E11")</f>
        <v>0</v>
      </c>
      <c r="AJ31">
        <f t="array" aca="1" ref="AJ31" ca="1">INDIRECT("'"&amp;TEXT($A31,"d日")&amp;"'!F11")</f>
        <v>4.7297297297297298</v>
      </c>
      <c r="AK31">
        <f t="array" aca="1" ref="AK31" ca="1">INDIRECT("'"&amp;TEXT($A31,"d日")&amp;"'!B12")</f>
        <v>0</v>
      </c>
      <c r="AL31">
        <f t="array" aca="1" ref="AL31" ca="1">INDIRECT("'"&amp;TEXT($A31,"d日")&amp;"'!C12")</f>
        <v>0</v>
      </c>
      <c r="AM31">
        <f t="array" aca="1" ref="AM31" ca="1">INDIRECT("'"&amp;TEXT($A31,"d日")&amp;"'!D12")</f>
        <v>0</v>
      </c>
      <c r="AN31">
        <f t="array" aca="1" ref="AN31" ca="1">INDIRECT("'"&amp;TEXT($A31,"d日")&amp;"'!E12")</f>
        <v>0</v>
      </c>
      <c r="AO31">
        <f t="array" aca="1" ref="AO31" ca="1">INDIRECT("'"&amp;TEXT($A31,"d日")&amp;"'!F12")</f>
        <v>4.7297297297297298</v>
      </c>
    </row>
    <row r="32" spans="1:41">
      <c r="A32" s="149">
        <v>44623</v>
      </c>
      <c r="B32">
        <f t="array" aca="1" ref="B32" ca="1">INDIRECT("'"&amp;TEXT($A32,"d日")&amp;"'!B4")</f>
        <v>0</v>
      </c>
      <c r="C32">
        <f t="array" aca="1" ref="C32" ca="1">INDIRECT("'"&amp;TEXT($A32,"d日")&amp;"'!C4")</f>
        <v>0</v>
      </c>
      <c r="D32">
        <f t="array" aca="1" ref="D32" ca="1">INDIRECT("'"&amp;TEXT($A32,"d日")&amp;"'!D4")</f>
        <v>160</v>
      </c>
      <c r="E32">
        <f t="array" aca="1" ref="E32" ca="1">INDIRECT("'"&amp;TEXT($A32,"d日")&amp;"'!E4")</f>
        <v>0</v>
      </c>
      <c r="F32">
        <f t="array" aca="1" ref="F32" ca="1">INDIRECT("'"&amp;TEXT($A32,"d日")&amp;"'!F4")</f>
        <v>890</v>
      </c>
      <c r="G32">
        <f t="array" aca="1" ref="G32" ca="1">INDIRECT("'"&amp;TEXT($A32,"d日")&amp;"'!B7")</f>
        <v>0</v>
      </c>
      <c r="H32">
        <f t="array" aca="1" ref="H32" ca="1">INDIRECT("'"&amp;TEXT($A32,"d日")&amp;"'!C7")</f>
        <v>0</v>
      </c>
      <c r="I32">
        <f t="array" aca="1" ref="I32" ca="1">INDIRECT("'"&amp;TEXT($A32,"d日")&amp;"'!D7")</f>
        <v>0</v>
      </c>
      <c r="J32">
        <f t="array" aca="1" ref="J32" ca="1">INDIRECT("'"&amp;TEXT($A32,"d日")&amp;"'!E7")</f>
        <v>0</v>
      </c>
      <c r="K32">
        <f t="array" aca="1" ref="K32" ca="1">INDIRECT("'"&amp;TEXT($A32,"d日")&amp;"'!F7")</f>
        <v>220</v>
      </c>
      <c r="L32">
        <f t="array" aca="1" ref="L32" ca="1">INDIRECT("'"&amp;TEXT($A32,"d日")&amp;"'!B8")</f>
        <v>0</v>
      </c>
      <c r="M32">
        <f t="array" aca="1" ref="M32" ca="1">INDIRECT("'"&amp;TEXT($A32,"d日")&amp;"'!C8")</f>
        <v>0</v>
      </c>
      <c r="N32">
        <f t="array" aca="1" ref="N32" ca="1">INDIRECT("'"&amp;TEXT($A32,"d日")&amp;"'!D8")</f>
        <v>0</v>
      </c>
      <c r="O32">
        <f t="array" aca="1" ref="O32" ca="1">INDIRECT("'"&amp;TEXT($A32,"d日")&amp;"'!E8")</f>
        <v>0</v>
      </c>
      <c r="P32">
        <f t="array" aca="1" ref="P32" ca="1">INDIRECT("'"&amp;TEXT($A32,"d日")&amp;"'!F8")</f>
        <v>3850</v>
      </c>
      <c r="Q32">
        <f t="array" aca="1" ref="Q32" ca="1">INDIRECT("'"&amp;TEXT($A32,"d日")&amp;"'!B18")</f>
        <v>76.91</v>
      </c>
      <c r="R32">
        <f t="array" aca="1" ref="R32" ca="1">INDIRECT("'"&amp;TEXT($A32,"d日")&amp;"'!C18")</f>
        <v>91.91</v>
      </c>
      <c r="S32">
        <f t="array" aca="1" ref="S32" ca="1">INDIRECT("'"&amp;TEXT($A32,"d日")&amp;"'!D18")</f>
        <v>76.91</v>
      </c>
      <c r="T32">
        <f t="array" aca="1" ref="T32" ca="1">INDIRECT("'"&amp;TEXT($A32,"d日")&amp;"'!E18")</f>
        <v>76.91</v>
      </c>
      <c r="U32">
        <f t="array" aca="1" ref="U32" ca="1">INDIRECT("'"&amp;TEXT($A32,"d日")&amp;"'!F18")</f>
        <v>91.91</v>
      </c>
      <c r="V32">
        <f t="array" aca="1" ref="V32" ca="1">INDIRECT("'"&amp;TEXT($A32,"d日")&amp;"'!B9")</f>
        <v>0</v>
      </c>
      <c r="W32">
        <f t="array" aca="1" ref="W32" ca="1">INDIRECT("'"&amp;TEXT($A32,"d日")&amp;"'!C9")</f>
        <v>0</v>
      </c>
      <c r="X32">
        <f t="array" aca="1" ref="X32" ca="1">INDIRECT("'"&amp;TEXT($A32,"d日")&amp;"'!D9")</f>
        <v>0</v>
      </c>
      <c r="Y32">
        <f t="array" aca="1" ref="Y32" ca="1">INDIRECT("'"&amp;TEXT($A32,"d日")&amp;"'!E9")</f>
        <v>0</v>
      </c>
      <c r="Z32">
        <f t="array" aca="1" ref="Z32" ca="1">INDIRECT("'"&amp;TEXT($A32,"d日")&amp;"'!F9")</f>
        <v>0</v>
      </c>
      <c r="AA32">
        <f t="array" aca="1" ref="AA32" ca="1">INDIRECT("'"&amp;TEXT($A32,"d日")&amp;"'!B10")</f>
        <v>0</v>
      </c>
      <c r="AB32">
        <f t="array" aca="1" ref="AB32" ca="1">INDIRECT("'"&amp;TEXT($A32,"d日")&amp;"'!C10")</f>
        <v>0</v>
      </c>
      <c r="AC32">
        <f t="array" aca="1" ref="AC32" ca="1">INDIRECT("'"&amp;TEXT($A32,"d日")&amp;"'!D10")</f>
        <v>0</v>
      </c>
      <c r="AD32">
        <f t="array" aca="1" ref="AD32" ca="1">INDIRECT("'"&amp;TEXT($A32,"d日")&amp;"'!E10")</f>
        <v>0</v>
      </c>
      <c r="AE32">
        <f t="array" aca="1" ref="AE32" ca="1">INDIRECT("'"&amp;TEXT($A32,"d日")&amp;"'!F10")</f>
        <v>0</v>
      </c>
      <c r="AF32">
        <f t="array" aca="1" ref="AF32" ca="1">INDIRECT("'"&amp;TEXT($A32,"d日")&amp;"'!B11")</f>
        <v>0</v>
      </c>
      <c r="AG32">
        <f t="array" aca="1" ref="AG32" ca="1">INDIRECT("'"&amp;TEXT($A32,"d日")&amp;"'!C11")</f>
        <v>0</v>
      </c>
      <c r="AH32">
        <f t="array" aca="1" ref="AH32" ca="1">INDIRECT("'"&amp;TEXT($A32,"d日")&amp;"'!D11")</f>
        <v>0</v>
      </c>
      <c r="AI32">
        <f t="array" aca="1" ref="AI32" ca="1">INDIRECT("'"&amp;TEXT($A32,"d日")&amp;"'!E11")</f>
        <v>0</v>
      </c>
      <c r="AJ32">
        <f t="array" aca="1" ref="AJ32" ca="1">INDIRECT("'"&amp;TEXT($A32,"d日")&amp;"'!F11")</f>
        <v>4.3258426966292136</v>
      </c>
      <c r="AK32">
        <f t="array" aca="1" ref="AK32" ca="1">INDIRECT("'"&amp;TEXT($A32,"d日")&amp;"'!B12")</f>
        <v>0</v>
      </c>
      <c r="AL32">
        <f t="array" aca="1" ref="AL32" ca="1">INDIRECT("'"&amp;TEXT($A32,"d日")&amp;"'!C12")</f>
        <v>0</v>
      </c>
      <c r="AM32">
        <f t="array" aca="1" ref="AM32" ca="1">INDIRECT("'"&amp;TEXT($A32,"d日")&amp;"'!D12")</f>
        <v>0</v>
      </c>
      <c r="AN32">
        <f t="array" aca="1" ref="AN32" ca="1">INDIRECT("'"&amp;TEXT($A32,"d日")&amp;"'!E12")</f>
        <v>0</v>
      </c>
      <c r="AO32">
        <f t="array" aca="1" ref="AO32" ca="1">INDIRECT("'"&amp;TEXT($A32,"d日")&amp;"'!F12")</f>
        <v>4.3258426966292136</v>
      </c>
    </row>
  </sheetData>
  <phoneticPr fontId="28"/>
  <pageMargins left="0.69930555555555596" right="0.69930555555555596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7D49-57A2-4F02-B885-DD1684FDA4EB}">
  <dimension ref="A1"/>
  <sheetViews>
    <sheetView workbookViewId="0"/>
  </sheetViews>
  <sheetFormatPr defaultRowHeight="13.5"/>
  <sheetData/>
  <phoneticPr fontId="2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9F92E-0311-4A40-BB4D-06235EC72A63}">
  <dimension ref="A1"/>
  <sheetViews>
    <sheetView workbookViewId="0"/>
  </sheetViews>
  <sheetFormatPr defaultRowHeight="13.5"/>
  <sheetData/>
  <phoneticPr fontId="2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80BC2-1824-44CD-9144-C87D6A6A9E68}">
  <dimension ref="A1"/>
  <sheetViews>
    <sheetView workbookViewId="0"/>
  </sheetViews>
  <sheetFormatPr defaultRowHeight="13.5"/>
  <sheetData/>
  <phoneticPr fontId="28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EDC1-2577-469F-B29F-59C3D27F745E}">
  <dimension ref="A1"/>
  <sheetViews>
    <sheetView workbookViewId="0"/>
  </sheetViews>
  <sheetFormatPr defaultRowHeight="13.5"/>
  <sheetData/>
  <phoneticPr fontId="28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2A8CB-F056-4D1E-90C5-4548B9AAEAC3}">
  <dimension ref="A1"/>
  <sheetViews>
    <sheetView workbookViewId="0"/>
  </sheetViews>
  <sheetFormatPr defaultRowHeight="13.5"/>
  <sheetData/>
  <phoneticPr fontId="28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pageSetUpPr fitToPage="1"/>
  </sheetPr>
  <dimension ref="A1:J34"/>
  <sheetViews>
    <sheetView workbookViewId="0">
      <selection activeCell="G36" sqref="G36"/>
    </sheetView>
  </sheetViews>
  <sheetFormatPr defaultColWidth="9" defaultRowHeight="13.5"/>
  <cols>
    <col min="1" max="1" width="11.5" style="142" customWidth="1"/>
    <col min="2" max="2" width="14.25" style="143" customWidth="1"/>
    <col min="3" max="3" width="11.5" style="143" customWidth="1"/>
    <col min="4" max="4" width="16.375" style="143" customWidth="1"/>
    <col min="5" max="5" width="9.125" style="143" customWidth="1"/>
    <col min="6" max="6" width="14.375" style="143" customWidth="1"/>
    <col min="7" max="7" width="15.25" style="143" customWidth="1"/>
    <col min="8" max="8" width="14.625" style="144" customWidth="1"/>
    <col min="9" max="9" width="13.625" style="144" customWidth="1"/>
    <col min="10" max="10" width="10.5" customWidth="1"/>
  </cols>
  <sheetData>
    <row r="1" spans="1:10">
      <c r="A1" s="142" t="s">
        <v>8</v>
      </c>
      <c r="B1" s="145" t="s">
        <v>9</v>
      </c>
      <c r="C1" s="146" t="s">
        <v>10</v>
      </c>
      <c r="D1" s="146" t="s">
        <v>25</v>
      </c>
      <c r="E1" s="146" t="s">
        <v>2</v>
      </c>
      <c r="F1" s="147" t="s">
        <v>6</v>
      </c>
      <c r="G1" s="147" t="s">
        <v>7</v>
      </c>
      <c r="H1" s="148" t="s">
        <v>5</v>
      </c>
      <c r="I1" s="148" t="s">
        <v>15</v>
      </c>
      <c r="J1" s="146" t="s">
        <v>26</v>
      </c>
    </row>
    <row r="2" spans="1:10">
      <c r="A2" s="149">
        <f>Sheet1!A2</f>
        <v>44593</v>
      </c>
      <c r="B2" s="143" t="s">
        <v>27</v>
      </c>
      <c r="C2" s="150">
        <f ca="1">Sheet1!F2</f>
        <v>440</v>
      </c>
      <c r="D2" s="151">
        <f ca="1">Sheet1!K2</f>
        <v>150</v>
      </c>
      <c r="E2" s="152">
        <f ca="1">Sheet1!P2</f>
        <v>2625</v>
      </c>
      <c r="F2" s="153">
        <f ca="1">Sheet1!AJ2</f>
        <v>5.9659090909090908</v>
      </c>
      <c r="G2" s="153">
        <f ca="1">Sheet1!AO2</f>
        <v>5.9659090909090908</v>
      </c>
      <c r="H2" s="153">
        <f ca="1">テーブル1[[#This Row],[加工単価（10Kg）]]*0.1</f>
        <v>0.59659090909090906</v>
      </c>
      <c r="I2" s="157">
        <f ca="1">IFERROR((テーブル1[[#This Row],[出荷量（Kg）]]*0.1)/(テーブル1[[#This Row],[作業時間合計（分）]]/60),0)</f>
        <v>17.600000000000001</v>
      </c>
      <c r="J2" s="153">
        <f ca="1">Sheet1!U2</f>
        <v>91.91</v>
      </c>
    </row>
    <row r="3" spans="1:10">
      <c r="A3" s="149">
        <f>Sheet1!A3</f>
        <v>44594</v>
      </c>
      <c r="B3" s="143" t="s">
        <v>27</v>
      </c>
      <c r="C3" s="150">
        <f ca="1">Sheet1!F3</f>
        <v>740</v>
      </c>
      <c r="D3" s="151">
        <f ca="1">Sheet1!K3</f>
        <v>200</v>
      </c>
      <c r="E3" s="152">
        <f ca="1">Sheet1!P3</f>
        <v>3500</v>
      </c>
      <c r="F3" s="153">
        <f ca="1">Sheet1!AJ3</f>
        <v>4.7297297297297298</v>
      </c>
      <c r="G3" s="153">
        <f ca="1">Sheet1!AO3</f>
        <v>4.7297297297297298</v>
      </c>
      <c r="H3" s="153">
        <f ca="1">テーブル1[[#This Row],[加工単価（10Kg）]]*0.1</f>
        <v>0.47297297297297303</v>
      </c>
      <c r="I3" s="157">
        <f ca="1">IFERROR((テーブル1[[#This Row],[出荷量（Kg）]]*0.1)/(テーブル1[[#This Row],[作業時間合計（分）]]/60),0)</f>
        <v>22.2</v>
      </c>
      <c r="J3" s="153">
        <f ca="1">Sheet1!U3</f>
        <v>91.91</v>
      </c>
    </row>
    <row r="4" spans="1:10">
      <c r="A4" s="149">
        <f>Sheet1!A4</f>
        <v>44595</v>
      </c>
      <c r="B4" s="143" t="s">
        <v>27</v>
      </c>
      <c r="C4" s="150">
        <f ca="1">Sheet1!F4</f>
        <v>890</v>
      </c>
      <c r="D4" s="151">
        <f ca="1">Sheet1!K4</f>
        <v>220</v>
      </c>
      <c r="E4" s="152">
        <f ca="1">Sheet1!P4</f>
        <v>3850</v>
      </c>
      <c r="F4" s="153">
        <f ca="1">Sheet1!AJ4</f>
        <v>4.3258426966292136</v>
      </c>
      <c r="G4" s="153">
        <f ca="1">Sheet1!AO4</f>
        <v>4.3258426966292136</v>
      </c>
      <c r="H4" s="153">
        <f ca="1">テーブル1[[#This Row],[加工単価（10Kg）]]*0.1</f>
        <v>0.43258426966292141</v>
      </c>
      <c r="I4" s="157">
        <f ca="1">IFERROR((テーブル1[[#This Row],[出荷量（Kg）]]*0.1)/(テーブル1[[#This Row],[作業時間合計（分）]]/60),0)</f>
        <v>24.272727272727273</v>
      </c>
      <c r="J4" s="153">
        <f ca="1">Sheet1!U4</f>
        <v>91.91</v>
      </c>
    </row>
    <row r="5" spans="1:10">
      <c r="A5" s="149">
        <f>Sheet1!A5</f>
        <v>44596</v>
      </c>
      <c r="B5" s="143" t="s">
        <v>27</v>
      </c>
      <c r="C5" s="150">
        <f ca="1">Sheet1!F5</f>
        <v>1100</v>
      </c>
      <c r="D5" s="151">
        <f ca="1">Sheet1!K5</f>
        <v>200</v>
      </c>
      <c r="E5" s="152">
        <f ca="1">Sheet1!P5</f>
        <v>3500</v>
      </c>
      <c r="F5" s="153">
        <f ca="1">Sheet1!AJ5</f>
        <v>3.1818181818181817</v>
      </c>
      <c r="G5" s="153">
        <f ca="1">Sheet1!AO5</f>
        <v>3.1818181818181817</v>
      </c>
      <c r="H5" s="153">
        <f ca="1">テーブル1[[#This Row],[加工単価（10Kg）]]*0.1</f>
        <v>0.31818181818181818</v>
      </c>
      <c r="I5" s="157">
        <f ca="1">IFERROR((テーブル1[[#This Row],[出荷量（Kg）]]*0.1)/(テーブル1[[#This Row],[作業時間合計（分）]]/60),0)</f>
        <v>33</v>
      </c>
      <c r="J5" s="153">
        <f ca="1">Sheet1!U5</f>
        <v>91.91</v>
      </c>
    </row>
    <row r="6" spans="1:10">
      <c r="A6" s="149">
        <f>Sheet1!A6</f>
        <v>44597</v>
      </c>
      <c r="B6" s="143" t="s">
        <v>27</v>
      </c>
      <c r="C6" s="150">
        <f ca="1">Sheet1!F6</f>
        <v>360</v>
      </c>
      <c r="D6" s="151">
        <f ca="1">Sheet1!K6</f>
        <v>95</v>
      </c>
      <c r="E6" s="152">
        <f ca="1">Sheet1!P6</f>
        <v>1662.5</v>
      </c>
      <c r="F6" s="153">
        <f ca="1">Sheet1!AJ6</f>
        <v>4.6180555555555554</v>
      </c>
      <c r="G6" s="153">
        <f ca="1">Sheet1!AO6</f>
        <v>4.6180555555555554</v>
      </c>
      <c r="H6" s="153">
        <f ca="1">テーブル1[[#This Row],[加工単価（10Kg）]]*0.1</f>
        <v>0.46180555555555558</v>
      </c>
      <c r="I6" s="157">
        <f ca="1">IFERROR((テーブル1[[#This Row],[出荷量（Kg）]]*0.1)/(テーブル1[[#This Row],[作業時間合計（分）]]/60),0)</f>
        <v>22.736842105263158</v>
      </c>
      <c r="J6" s="153">
        <f ca="1">Sheet1!U6</f>
        <v>91.91</v>
      </c>
    </row>
    <row r="7" spans="1:10">
      <c r="A7" s="149">
        <f>Sheet1!A7</f>
        <v>44598</v>
      </c>
      <c r="B7" s="143" t="s">
        <v>27</v>
      </c>
      <c r="C7" s="150">
        <f ca="1">Sheet1!F7</f>
        <v>0</v>
      </c>
      <c r="D7" s="151">
        <f ca="1">Sheet1!K7</f>
        <v>0</v>
      </c>
      <c r="E7" s="152">
        <f ca="1">Sheet1!P7</f>
        <v>0</v>
      </c>
      <c r="F7" s="153">
        <f ca="1">Sheet1!AJ7</f>
        <v>0</v>
      </c>
      <c r="G7" s="153">
        <f ca="1">Sheet1!AO7</f>
        <v>0</v>
      </c>
      <c r="H7" s="153">
        <f ca="1">テーブル1[[#This Row],[加工単価（10Kg）]]*0.1</f>
        <v>0</v>
      </c>
      <c r="I7" s="157">
        <f ca="1">IFERROR((テーブル1[[#This Row],[出荷量（Kg）]]*0.1)/(テーブル1[[#This Row],[作業時間合計（分）]]/60),0)</f>
        <v>0</v>
      </c>
      <c r="J7" s="153">
        <f ca="1">Sheet1!U7</f>
        <v>91.91</v>
      </c>
    </row>
    <row r="8" spans="1:10">
      <c r="A8" s="149">
        <f>Sheet1!A8</f>
        <v>44599</v>
      </c>
      <c r="B8" s="143" t="s">
        <v>27</v>
      </c>
      <c r="C8" s="150">
        <f ca="1">Sheet1!F8</f>
        <v>0</v>
      </c>
      <c r="D8" s="151">
        <f ca="1">Sheet1!K8</f>
        <v>0</v>
      </c>
      <c r="E8" s="152">
        <f ca="1">Sheet1!P8</f>
        <v>0</v>
      </c>
      <c r="F8" s="153">
        <f ca="1">Sheet1!AJ8</f>
        <v>0</v>
      </c>
      <c r="G8" s="153">
        <f ca="1">Sheet1!AO8</f>
        <v>0</v>
      </c>
      <c r="H8" s="153">
        <f ca="1">テーブル1[[#This Row],[加工単価（10Kg）]]*0.1</f>
        <v>0</v>
      </c>
      <c r="I8" s="157">
        <f ca="1">IFERROR((テーブル1[[#This Row],[出荷量（Kg）]]*0.1)/(テーブル1[[#This Row],[作業時間合計（分）]]/60),0)</f>
        <v>0</v>
      </c>
      <c r="J8" s="153">
        <f ca="1">Sheet1!U8</f>
        <v>91.91</v>
      </c>
    </row>
    <row r="9" spans="1:10">
      <c r="A9" s="149">
        <f>Sheet1!A9</f>
        <v>44600</v>
      </c>
      <c r="B9" s="143" t="s">
        <v>27</v>
      </c>
      <c r="C9" s="150">
        <f ca="1">Sheet1!F9</f>
        <v>0</v>
      </c>
      <c r="D9" s="151">
        <f ca="1">Sheet1!K9</f>
        <v>0</v>
      </c>
      <c r="E9" s="152">
        <f ca="1">Sheet1!P9</f>
        <v>0</v>
      </c>
      <c r="F9" s="153">
        <f ca="1">Sheet1!AJ9</f>
        <v>0</v>
      </c>
      <c r="G9" s="153">
        <f ca="1">Sheet1!AO9</f>
        <v>0</v>
      </c>
      <c r="H9" s="153">
        <f ca="1">テーブル1[[#This Row],[加工単価（10Kg）]]*0.1</f>
        <v>0</v>
      </c>
      <c r="I9" s="157">
        <f ca="1">IFERROR((テーブル1[[#This Row],[出荷量（Kg）]]*0.1)/(テーブル1[[#This Row],[作業時間合計（分）]]/60),0)</f>
        <v>0</v>
      </c>
      <c r="J9" s="153">
        <f ca="1">Sheet1!U9</f>
        <v>91.91</v>
      </c>
    </row>
    <row r="10" spans="1:10">
      <c r="A10" s="149">
        <f>Sheet1!A10</f>
        <v>44601</v>
      </c>
      <c r="B10" s="143" t="s">
        <v>27</v>
      </c>
      <c r="C10" s="150">
        <f ca="1">Sheet1!F10</f>
        <v>0</v>
      </c>
      <c r="D10" s="151">
        <f ca="1">Sheet1!K10</f>
        <v>0</v>
      </c>
      <c r="E10" s="152">
        <f ca="1">Sheet1!P10</f>
        <v>0</v>
      </c>
      <c r="F10" s="153">
        <f ca="1">Sheet1!AJ10</f>
        <v>0</v>
      </c>
      <c r="G10" s="153">
        <f ca="1">Sheet1!AO10</f>
        <v>0</v>
      </c>
      <c r="H10" s="153">
        <f ca="1">テーブル1[[#This Row],[加工単価（10Kg）]]*0.1</f>
        <v>0</v>
      </c>
      <c r="I10" s="157">
        <f ca="1">IFERROR((テーブル1[[#This Row],[出荷量（Kg）]]*0.1)/(テーブル1[[#This Row],[作業時間合計（分）]]/60),0)</f>
        <v>0</v>
      </c>
      <c r="J10" s="153">
        <f ca="1">Sheet1!U10</f>
        <v>91.91</v>
      </c>
    </row>
    <row r="11" spans="1:10">
      <c r="A11" s="149">
        <f>Sheet1!A11</f>
        <v>44602</v>
      </c>
      <c r="B11" s="143" t="s">
        <v>27</v>
      </c>
      <c r="C11" s="150">
        <f ca="1">Sheet1!F11</f>
        <v>0</v>
      </c>
      <c r="D11" s="151">
        <f ca="1">Sheet1!K11</f>
        <v>0</v>
      </c>
      <c r="E11" s="152">
        <f ca="1">Sheet1!P11</f>
        <v>0</v>
      </c>
      <c r="F11" s="153">
        <f ca="1">Sheet1!AJ11</f>
        <v>0</v>
      </c>
      <c r="G11" s="153">
        <f ca="1">Sheet1!AO11</f>
        <v>0</v>
      </c>
      <c r="H11" s="153">
        <f ca="1">テーブル1[[#This Row],[加工単価（10Kg）]]*0.1</f>
        <v>0</v>
      </c>
      <c r="I11" s="157">
        <f ca="1">IFERROR((テーブル1[[#This Row],[出荷量（Kg）]]*0.1)/(テーブル1[[#This Row],[作業時間合計（分）]]/60),0)</f>
        <v>0</v>
      </c>
      <c r="J11" s="153">
        <f ca="1">Sheet1!U11</f>
        <v>91.91</v>
      </c>
    </row>
    <row r="12" spans="1:10">
      <c r="A12" s="149">
        <f>Sheet1!A12</f>
        <v>44603</v>
      </c>
      <c r="B12" s="143" t="s">
        <v>27</v>
      </c>
      <c r="C12" s="150">
        <f ca="1">Sheet1!F12</f>
        <v>0</v>
      </c>
      <c r="D12" s="151">
        <f ca="1">Sheet1!K12</f>
        <v>0</v>
      </c>
      <c r="E12" s="152">
        <f ca="1">Sheet1!P12</f>
        <v>0</v>
      </c>
      <c r="F12" s="153">
        <f ca="1">Sheet1!AJ12</f>
        <v>0</v>
      </c>
      <c r="G12" s="153">
        <f ca="1">Sheet1!AO12</f>
        <v>0</v>
      </c>
      <c r="H12" s="153">
        <f ca="1">テーブル1[[#This Row],[加工単価（10Kg）]]*0.1</f>
        <v>0</v>
      </c>
      <c r="I12" s="157">
        <f ca="1">IFERROR((テーブル1[[#This Row],[出荷量（Kg）]]*0.1)/(テーブル1[[#This Row],[作業時間合計（分）]]/60),0)</f>
        <v>0</v>
      </c>
      <c r="J12" s="153">
        <f ca="1">Sheet1!U12</f>
        <v>91.91</v>
      </c>
    </row>
    <row r="13" spans="1:10">
      <c r="A13" s="149">
        <f>Sheet1!A13</f>
        <v>44604</v>
      </c>
      <c r="B13" s="143" t="s">
        <v>27</v>
      </c>
      <c r="C13" s="150">
        <f ca="1">Sheet1!F13</f>
        <v>0</v>
      </c>
      <c r="D13" s="151">
        <f ca="1">Sheet1!K13</f>
        <v>0</v>
      </c>
      <c r="E13" s="152">
        <f ca="1">Sheet1!P13</f>
        <v>0</v>
      </c>
      <c r="F13" s="153">
        <f ca="1">Sheet1!AJ13</f>
        <v>0</v>
      </c>
      <c r="G13" s="153">
        <f ca="1">Sheet1!AO13</f>
        <v>0</v>
      </c>
      <c r="H13" s="153">
        <f ca="1">テーブル1[[#This Row],[加工単価（10Kg）]]*0.1</f>
        <v>0</v>
      </c>
      <c r="I13" s="157">
        <f ca="1">IFERROR((テーブル1[[#This Row],[出荷量（Kg）]]*0.1)/(テーブル1[[#This Row],[作業時間合計（分）]]/60),0)</f>
        <v>0</v>
      </c>
      <c r="J13" s="153">
        <f ca="1">Sheet1!U13</f>
        <v>91.91</v>
      </c>
    </row>
    <row r="14" spans="1:10">
      <c r="A14" s="149">
        <f>Sheet1!A14</f>
        <v>44605</v>
      </c>
      <c r="B14" s="143" t="s">
        <v>27</v>
      </c>
      <c r="C14" s="150">
        <f ca="1">Sheet1!F14</f>
        <v>0</v>
      </c>
      <c r="D14" s="151">
        <f ca="1">Sheet1!K14</f>
        <v>0</v>
      </c>
      <c r="E14" s="152">
        <f ca="1">Sheet1!P14</f>
        <v>0</v>
      </c>
      <c r="F14" s="153">
        <f ca="1">Sheet1!AJ14</f>
        <v>0</v>
      </c>
      <c r="G14" s="153">
        <f ca="1">Sheet1!AO14</f>
        <v>0</v>
      </c>
      <c r="H14" s="153">
        <f ca="1">テーブル1[[#This Row],[加工単価（10Kg）]]*0.1</f>
        <v>0</v>
      </c>
      <c r="I14" s="157">
        <f ca="1">IFERROR((テーブル1[[#This Row],[出荷量（Kg）]]*0.1)/(テーブル1[[#This Row],[作業時間合計（分）]]/60),0)</f>
        <v>0</v>
      </c>
      <c r="J14" s="153">
        <f ca="1">Sheet1!U14</f>
        <v>91.91</v>
      </c>
    </row>
    <row r="15" spans="1:10">
      <c r="A15" s="149">
        <f>Sheet1!A15</f>
        <v>44606</v>
      </c>
      <c r="B15" s="143" t="s">
        <v>27</v>
      </c>
      <c r="C15" s="150">
        <f ca="1">Sheet1!F15</f>
        <v>0</v>
      </c>
      <c r="D15" s="151">
        <f ca="1">Sheet1!K15</f>
        <v>0</v>
      </c>
      <c r="E15" s="152">
        <f ca="1">Sheet1!P15</f>
        <v>0</v>
      </c>
      <c r="F15" s="153">
        <f ca="1">Sheet1!AJ15</f>
        <v>0</v>
      </c>
      <c r="G15" s="153">
        <f ca="1">Sheet1!AO15</f>
        <v>0</v>
      </c>
      <c r="H15" s="153">
        <f ca="1">テーブル1[[#This Row],[加工単価（10Kg）]]*0.1</f>
        <v>0</v>
      </c>
      <c r="I15" s="157">
        <f ca="1">IFERROR((テーブル1[[#This Row],[出荷量（Kg）]]*0.1)/(テーブル1[[#This Row],[作業時間合計（分）]]/60),0)</f>
        <v>0</v>
      </c>
      <c r="J15" s="153">
        <f ca="1">Sheet1!U15</f>
        <v>91.91</v>
      </c>
    </row>
    <row r="16" spans="1:10">
      <c r="A16" s="149">
        <f>Sheet1!A16</f>
        <v>44607</v>
      </c>
      <c r="B16" s="143" t="s">
        <v>27</v>
      </c>
      <c r="C16" s="150">
        <f ca="1">Sheet1!F16</f>
        <v>0</v>
      </c>
      <c r="D16" s="151">
        <f ca="1">Sheet1!K16</f>
        <v>0</v>
      </c>
      <c r="E16" s="152">
        <f ca="1">Sheet1!P16</f>
        <v>0</v>
      </c>
      <c r="F16" s="153">
        <f ca="1">Sheet1!AJ16</f>
        <v>0</v>
      </c>
      <c r="G16" s="153">
        <f ca="1">Sheet1!AO16</f>
        <v>0</v>
      </c>
      <c r="H16" s="153">
        <f ca="1">テーブル1[[#This Row],[加工単価（10Kg）]]*0.1</f>
        <v>0</v>
      </c>
      <c r="I16" s="157">
        <f ca="1">IFERROR((テーブル1[[#This Row],[出荷量（Kg）]]*0.1)/(テーブル1[[#This Row],[作業時間合計（分）]]/60),0)</f>
        <v>0</v>
      </c>
      <c r="J16" s="153">
        <f ca="1">Sheet1!U16</f>
        <v>91.91</v>
      </c>
    </row>
    <row r="17" spans="1:10">
      <c r="A17" s="149">
        <f>Sheet1!A17</f>
        <v>44608</v>
      </c>
      <c r="B17" s="143" t="s">
        <v>27</v>
      </c>
      <c r="C17" s="150">
        <f ca="1">Sheet1!F17</f>
        <v>0</v>
      </c>
      <c r="D17" s="151">
        <f ca="1">Sheet1!K17</f>
        <v>0</v>
      </c>
      <c r="E17" s="152">
        <f ca="1">Sheet1!P17</f>
        <v>0</v>
      </c>
      <c r="F17" s="153">
        <f ca="1">Sheet1!AJ17</f>
        <v>0</v>
      </c>
      <c r="G17" s="153">
        <f ca="1">Sheet1!AO17</f>
        <v>0</v>
      </c>
      <c r="H17" s="153">
        <f ca="1">テーブル1[[#This Row],[加工単価（10Kg）]]*0.1</f>
        <v>0</v>
      </c>
      <c r="I17" s="157">
        <f ca="1">IFERROR((テーブル1[[#This Row],[出荷量（Kg）]]*0.1)/(テーブル1[[#This Row],[作業時間合計（分）]]/60),0)</f>
        <v>0</v>
      </c>
      <c r="J17" s="153">
        <f ca="1">Sheet1!U17</f>
        <v>91.91</v>
      </c>
    </row>
    <row r="18" spans="1:10">
      <c r="A18" s="149">
        <f>Sheet1!A18</f>
        <v>44609</v>
      </c>
      <c r="B18" s="143" t="s">
        <v>27</v>
      </c>
      <c r="C18" s="150">
        <f ca="1">Sheet1!F18</f>
        <v>0</v>
      </c>
      <c r="D18" s="151">
        <f ca="1">Sheet1!K18</f>
        <v>0</v>
      </c>
      <c r="E18" s="152">
        <f ca="1">Sheet1!P18</f>
        <v>0</v>
      </c>
      <c r="F18" s="153">
        <f ca="1">Sheet1!AJ18</f>
        <v>0</v>
      </c>
      <c r="G18" s="153">
        <f ca="1">Sheet1!AO18</f>
        <v>0</v>
      </c>
      <c r="H18" s="153">
        <f ca="1">テーブル1[[#This Row],[加工単価（10Kg）]]*0.1</f>
        <v>0</v>
      </c>
      <c r="I18" s="157">
        <f ca="1">IFERROR((テーブル1[[#This Row],[出荷量（Kg）]]*0.1)/(テーブル1[[#This Row],[作業時間合計（分）]]/60),0)</f>
        <v>0</v>
      </c>
      <c r="J18" s="153">
        <f ca="1">Sheet1!U18</f>
        <v>91.91</v>
      </c>
    </row>
    <row r="19" spans="1:10">
      <c r="A19" s="149">
        <f>Sheet1!A19</f>
        <v>44610</v>
      </c>
      <c r="B19" s="143" t="s">
        <v>27</v>
      </c>
      <c r="C19" s="150">
        <f ca="1">Sheet1!F19</f>
        <v>0</v>
      </c>
      <c r="D19" s="151">
        <f ca="1">Sheet1!K19</f>
        <v>0</v>
      </c>
      <c r="E19" s="152">
        <f ca="1">Sheet1!P19</f>
        <v>0</v>
      </c>
      <c r="F19" s="153">
        <f ca="1">Sheet1!AJ19</f>
        <v>0</v>
      </c>
      <c r="G19" s="153">
        <f ca="1">Sheet1!AO19</f>
        <v>0</v>
      </c>
      <c r="H19" s="153">
        <f ca="1">テーブル1[[#This Row],[加工単価（10Kg）]]*0.1</f>
        <v>0</v>
      </c>
      <c r="I19" s="157">
        <f ca="1">IFERROR((テーブル1[[#This Row],[出荷量（Kg）]]*0.1)/(テーブル1[[#This Row],[作業時間合計（分）]]/60),0)</f>
        <v>0</v>
      </c>
      <c r="J19" s="153">
        <f ca="1">Sheet1!U19</f>
        <v>91.91</v>
      </c>
    </row>
    <row r="20" spans="1:10">
      <c r="A20" s="149">
        <f>Sheet1!A20</f>
        <v>44611</v>
      </c>
      <c r="B20" s="143" t="s">
        <v>27</v>
      </c>
      <c r="C20" s="150">
        <f ca="1">Sheet1!F20</f>
        <v>0</v>
      </c>
      <c r="D20" s="151">
        <f ca="1">Sheet1!K20</f>
        <v>0</v>
      </c>
      <c r="E20" s="152">
        <f ca="1">Sheet1!P20</f>
        <v>0</v>
      </c>
      <c r="F20" s="153">
        <f ca="1">Sheet1!AJ20</f>
        <v>0</v>
      </c>
      <c r="G20" s="153">
        <f ca="1">Sheet1!AO20</f>
        <v>0</v>
      </c>
      <c r="H20" s="153">
        <f ca="1">テーブル1[[#This Row],[加工単価（10Kg）]]*0.1</f>
        <v>0</v>
      </c>
      <c r="I20" s="157">
        <f ca="1">IFERROR((テーブル1[[#This Row],[出荷量（Kg）]]*0.1)/(テーブル1[[#This Row],[作業時間合計（分）]]/60),0)</f>
        <v>0</v>
      </c>
      <c r="J20" s="153">
        <f ca="1">Sheet1!U20</f>
        <v>91.91</v>
      </c>
    </row>
    <row r="21" spans="1:10">
      <c r="A21" s="149">
        <f>Sheet1!A21</f>
        <v>44612</v>
      </c>
      <c r="B21" s="143" t="s">
        <v>27</v>
      </c>
      <c r="C21" s="150">
        <f ca="1">Sheet1!F21</f>
        <v>0</v>
      </c>
      <c r="D21" s="151">
        <f ca="1">Sheet1!K21</f>
        <v>0</v>
      </c>
      <c r="E21" s="152">
        <f ca="1">Sheet1!P21</f>
        <v>0</v>
      </c>
      <c r="F21" s="153">
        <f ca="1">Sheet1!AJ21</f>
        <v>0</v>
      </c>
      <c r="G21" s="153">
        <f ca="1">Sheet1!AO21</f>
        <v>0</v>
      </c>
      <c r="H21" s="153">
        <f ca="1">テーブル1[[#This Row],[加工単価（10Kg）]]*0.1</f>
        <v>0</v>
      </c>
      <c r="I21" s="157">
        <f ca="1">IFERROR((テーブル1[[#This Row],[出荷量（Kg）]]*0.1)/(テーブル1[[#This Row],[作業時間合計（分）]]/60),0)</f>
        <v>0</v>
      </c>
      <c r="J21" s="153">
        <f ca="1">Sheet1!U21</f>
        <v>91.91</v>
      </c>
    </row>
    <row r="22" spans="1:10">
      <c r="A22" s="149">
        <f>Sheet1!A22</f>
        <v>44613</v>
      </c>
      <c r="B22" s="143" t="s">
        <v>27</v>
      </c>
      <c r="C22" s="150">
        <f ca="1">Sheet1!F22</f>
        <v>0</v>
      </c>
      <c r="D22" s="151">
        <f ca="1">Sheet1!K22</f>
        <v>0</v>
      </c>
      <c r="E22" s="152">
        <f ca="1">Sheet1!P22</f>
        <v>0</v>
      </c>
      <c r="F22" s="153">
        <f ca="1">Sheet1!AJ22</f>
        <v>0</v>
      </c>
      <c r="G22" s="153">
        <f ca="1">Sheet1!AO22</f>
        <v>0</v>
      </c>
      <c r="H22" s="153">
        <f ca="1">テーブル1[[#This Row],[加工単価（10Kg）]]*0.1</f>
        <v>0</v>
      </c>
      <c r="I22" s="157">
        <f ca="1">IFERROR((テーブル1[[#This Row],[出荷量（Kg）]]*0.1)/(テーブル1[[#This Row],[作業時間合計（分）]]/60),0)</f>
        <v>0</v>
      </c>
      <c r="J22" s="153">
        <f ca="1">Sheet1!U22</f>
        <v>91.91</v>
      </c>
    </row>
    <row r="23" spans="1:10">
      <c r="A23" s="149">
        <f>Sheet1!A23</f>
        <v>44614</v>
      </c>
      <c r="B23" s="143" t="s">
        <v>27</v>
      </c>
      <c r="C23" s="150">
        <f ca="1">Sheet1!F23</f>
        <v>0</v>
      </c>
      <c r="D23" s="151">
        <f ca="1">Sheet1!K23</f>
        <v>0</v>
      </c>
      <c r="E23" s="152">
        <f ca="1">Sheet1!P23</f>
        <v>0</v>
      </c>
      <c r="F23" s="153">
        <f ca="1">Sheet1!AJ23</f>
        <v>0</v>
      </c>
      <c r="G23" s="153">
        <f ca="1">Sheet1!AO23</f>
        <v>0</v>
      </c>
      <c r="H23" s="153">
        <f ca="1">テーブル1[[#This Row],[加工単価（10Kg）]]*0.1</f>
        <v>0</v>
      </c>
      <c r="I23" s="157">
        <f ca="1">IFERROR((テーブル1[[#This Row],[出荷量（Kg）]]*0.1)/(テーブル1[[#This Row],[作業時間合計（分）]]/60),0)</f>
        <v>0</v>
      </c>
      <c r="J23" s="153">
        <f ca="1">Sheet1!U23</f>
        <v>91.91</v>
      </c>
    </row>
    <row r="24" spans="1:10">
      <c r="A24" s="149">
        <f>Sheet1!A24</f>
        <v>44615</v>
      </c>
      <c r="B24" s="143" t="s">
        <v>27</v>
      </c>
      <c r="C24" s="150">
        <f ca="1">Sheet1!F24</f>
        <v>0</v>
      </c>
      <c r="D24" s="151">
        <f ca="1">Sheet1!K24</f>
        <v>0</v>
      </c>
      <c r="E24" s="152">
        <f ca="1">Sheet1!P24</f>
        <v>0</v>
      </c>
      <c r="F24" s="153">
        <f ca="1">Sheet1!AJ24</f>
        <v>0</v>
      </c>
      <c r="G24" s="153">
        <f ca="1">Sheet1!AO24</f>
        <v>0</v>
      </c>
      <c r="H24" s="153">
        <f ca="1">テーブル1[[#This Row],[加工単価（10Kg）]]*0.1</f>
        <v>0</v>
      </c>
      <c r="I24" s="157">
        <f ca="1">IFERROR((テーブル1[[#This Row],[出荷量（Kg）]]*0.1)/(テーブル1[[#This Row],[作業時間合計（分）]]/60),0)</f>
        <v>0</v>
      </c>
      <c r="J24" s="153">
        <f ca="1">Sheet1!U24</f>
        <v>91.91</v>
      </c>
    </row>
    <row r="25" spans="1:10">
      <c r="A25" s="149">
        <f>Sheet1!A25</f>
        <v>44616</v>
      </c>
      <c r="B25" s="143" t="s">
        <v>27</v>
      </c>
      <c r="C25" s="150">
        <f ca="1">Sheet1!F25</f>
        <v>0</v>
      </c>
      <c r="D25" s="151">
        <f ca="1">Sheet1!K25</f>
        <v>0</v>
      </c>
      <c r="E25" s="152">
        <f ca="1">Sheet1!P25</f>
        <v>0</v>
      </c>
      <c r="F25" s="153">
        <f ca="1">Sheet1!AJ25</f>
        <v>0</v>
      </c>
      <c r="G25" s="153">
        <f ca="1">Sheet1!AO25</f>
        <v>0</v>
      </c>
      <c r="H25" s="153">
        <f ca="1">テーブル1[[#This Row],[加工単価（10Kg）]]*0.1</f>
        <v>0</v>
      </c>
      <c r="I25" s="157">
        <f ca="1">IFERROR((テーブル1[[#This Row],[出荷量（Kg）]]*0.1)/(テーブル1[[#This Row],[作業時間合計（分）]]/60),0)</f>
        <v>0</v>
      </c>
      <c r="J25" s="153">
        <f ca="1">Sheet1!U25</f>
        <v>91.91</v>
      </c>
    </row>
    <row r="26" spans="1:10">
      <c r="A26" s="149">
        <f>Sheet1!A26</f>
        <v>44617</v>
      </c>
      <c r="B26" s="143" t="s">
        <v>27</v>
      </c>
      <c r="C26" s="150">
        <f ca="1">Sheet1!F26</f>
        <v>0</v>
      </c>
      <c r="D26" s="151">
        <f ca="1">Sheet1!K26</f>
        <v>0</v>
      </c>
      <c r="E26" s="152">
        <f ca="1">Sheet1!P26</f>
        <v>0</v>
      </c>
      <c r="F26" s="153">
        <f ca="1">Sheet1!AJ26</f>
        <v>0</v>
      </c>
      <c r="G26" s="153">
        <f ca="1">Sheet1!AO26</f>
        <v>0</v>
      </c>
      <c r="H26" s="153">
        <f ca="1">テーブル1[[#This Row],[加工単価（10Kg）]]*0.1</f>
        <v>0</v>
      </c>
      <c r="I26" s="157">
        <f ca="1">IFERROR((テーブル1[[#This Row],[出荷量（Kg）]]*0.1)/(テーブル1[[#This Row],[作業時間合計（分）]]/60),0)</f>
        <v>0</v>
      </c>
      <c r="J26" s="153">
        <f ca="1">Sheet1!U26</f>
        <v>91.91</v>
      </c>
    </row>
    <row r="27" spans="1:10">
      <c r="A27" s="149">
        <f>Sheet1!A27</f>
        <v>44618</v>
      </c>
      <c r="B27" s="143" t="s">
        <v>27</v>
      </c>
      <c r="C27" s="150">
        <f ca="1">Sheet1!F27</f>
        <v>0</v>
      </c>
      <c r="D27" s="151">
        <f ca="1">Sheet1!K27</f>
        <v>0</v>
      </c>
      <c r="E27" s="152">
        <f ca="1">Sheet1!P27</f>
        <v>0</v>
      </c>
      <c r="F27" s="153">
        <f ca="1">Sheet1!AJ27</f>
        <v>0</v>
      </c>
      <c r="G27" s="153">
        <f ca="1">Sheet1!AO27</f>
        <v>0</v>
      </c>
      <c r="H27" s="153">
        <f ca="1">テーブル1[[#This Row],[加工単価（10Kg）]]*0.1</f>
        <v>0</v>
      </c>
      <c r="I27" s="157">
        <f ca="1">IFERROR((テーブル1[[#This Row],[出荷量（Kg）]]*0.1)/(テーブル1[[#This Row],[作業時間合計（分）]]/60),0)</f>
        <v>0</v>
      </c>
      <c r="J27" s="153">
        <f ca="1">Sheet1!U27</f>
        <v>91.91</v>
      </c>
    </row>
    <row r="28" spans="1:10">
      <c r="A28" s="149">
        <f>Sheet1!A28</f>
        <v>44619</v>
      </c>
      <c r="B28" s="143" t="s">
        <v>27</v>
      </c>
      <c r="C28" s="150">
        <f ca="1">Sheet1!F28</f>
        <v>0</v>
      </c>
      <c r="D28" s="151">
        <f ca="1">Sheet1!K28</f>
        <v>0</v>
      </c>
      <c r="E28" s="152">
        <f ca="1">Sheet1!P28</f>
        <v>0</v>
      </c>
      <c r="F28" s="153">
        <f ca="1">Sheet1!AJ28</f>
        <v>0</v>
      </c>
      <c r="G28" s="153">
        <f ca="1">Sheet1!AO28</f>
        <v>0</v>
      </c>
      <c r="H28" s="153">
        <f ca="1">テーブル1[[#This Row],[加工単価（10Kg）]]*0.1</f>
        <v>0</v>
      </c>
      <c r="I28" s="157">
        <f ca="1">IFERROR((テーブル1[[#This Row],[出荷量（Kg）]]*0.1)/(テーブル1[[#This Row],[作業時間合計（分）]]/60),0)</f>
        <v>0</v>
      </c>
      <c r="J28" s="153">
        <f ca="1">Sheet1!U28</f>
        <v>91.91</v>
      </c>
    </row>
    <row r="29" spans="1:10">
      <c r="A29" s="149">
        <f>Sheet1!A29</f>
        <v>44620</v>
      </c>
      <c r="B29" s="143" t="s">
        <v>27</v>
      </c>
      <c r="C29" s="150">
        <f ca="1">Sheet1!F29</f>
        <v>0</v>
      </c>
      <c r="D29" s="151">
        <f ca="1">Sheet1!K29</f>
        <v>0</v>
      </c>
      <c r="E29" s="152">
        <f ca="1">Sheet1!P29</f>
        <v>0</v>
      </c>
      <c r="F29" s="153">
        <f ca="1">Sheet1!AJ29</f>
        <v>0</v>
      </c>
      <c r="G29" s="153">
        <f ca="1">Sheet1!AO29</f>
        <v>0</v>
      </c>
      <c r="H29" s="153">
        <f ca="1">テーブル1[[#This Row],[加工単価（10Kg）]]*0.1</f>
        <v>0</v>
      </c>
      <c r="I29" s="157">
        <f ca="1">IFERROR((テーブル1[[#This Row],[出荷量（Kg）]]*0.1)/(テーブル1[[#This Row],[作業時間合計（分）]]/60),0)</f>
        <v>0</v>
      </c>
      <c r="J29" s="153">
        <f ca="1">Sheet1!U29</f>
        <v>91.91</v>
      </c>
    </row>
    <row r="30" spans="1:10">
      <c r="A30" s="149">
        <f>Sheet1!A30</f>
        <v>44621</v>
      </c>
      <c r="B30" s="143" t="s">
        <v>27</v>
      </c>
      <c r="C30" s="150">
        <f ca="1">Sheet1!F30</f>
        <v>440</v>
      </c>
      <c r="D30" s="151">
        <f ca="1">Sheet1!K30</f>
        <v>150</v>
      </c>
      <c r="E30" s="152">
        <f ca="1">Sheet1!P30</f>
        <v>2625</v>
      </c>
      <c r="F30" s="153">
        <f ca="1">Sheet1!AJ30</f>
        <v>5.9659090909090908</v>
      </c>
      <c r="G30" s="153">
        <f ca="1">Sheet1!AO30</f>
        <v>5.9659090909090908</v>
      </c>
      <c r="H30" s="153">
        <f ca="1">テーブル1[[#This Row],[加工単価（10Kg）]]*0.1</f>
        <v>0.59659090909090906</v>
      </c>
      <c r="I30" s="157">
        <f ca="1">IFERROR((テーブル1[[#This Row],[出荷量（Kg）]]*0.1)/(テーブル1[[#This Row],[作業時間合計（分）]]/60),0)</f>
        <v>17.600000000000001</v>
      </c>
      <c r="J30" s="153">
        <f ca="1">Sheet1!U30</f>
        <v>91.91</v>
      </c>
    </row>
    <row r="31" spans="1:10">
      <c r="A31" s="149">
        <f>Sheet1!A31</f>
        <v>44622</v>
      </c>
      <c r="B31" s="143" t="s">
        <v>27</v>
      </c>
      <c r="C31" s="150">
        <f ca="1">Sheet1!F31</f>
        <v>740</v>
      </c>
      <c r="D31" s="151">
        <f ca="1">Sheet1!K31</f>
        <v>200</v>
      </c>
      <c r="E31" s="152">
        <f ca="1">Sheet1!P31</f>
        <v>3500</v>
      </c>
      <c r="F31" s="153">
        <f ca="1">Sheet1!AJ31</f>
        <v>4.7297297297297298</v>
      </c>
      <c r="G31" s="153">
        <f ca="1">Sheet1!AO31</f>
        <v>4.7297297297297298</v>
      </c>
      <c r="H31" s="153">
        <f ca="1">テーブル1[[#This Row],[加工単価（10Kg）]]*0.1</f>
        <v>0.47297297297297303</v>
      </c>
      <c r="I31" s="157">
        <f ca="1">IFERROR((テーブル1[[#This Row],[出荷量（Kg）]]*0.1)/(テーブル1[[#This Row],[作業時間合計（分）]]/60),0)</f>
        <v>22.2</v>
      </c>
      <c r="J31" s="153">
        <f ca="1">Sheet1!U31</f>
        <v>91.91</v>
      </c>
    </row>
    <row r="32" spans="1:10">
      <c r="A32" s="149">
        <f>Sheet1!A32</f>
        <v>44623</v>
      </c>
      <c r="B32" s="143" t="s">
        <v>27</v>
      </c>
      <c r="C32" s="150">
        <f ca="1">Sheet1!F32</f>
        <v>890</v>
      </c>
      <c r="D32" s="151">
        <f ca="1">Sheet1!K32</f>
        <v>220</v>
      </c>
      <c r="E32" s="152">
        <f ca="1">Sheet1!P32</f>
        <v>3850</v>
      </c>
      <c r="F32" s="153">
        <f ca="1">Sheet1!AJ32</f>
        <v>4.3258426966292136</v>
      </c>
      <c r="G32" s="153">
        <f ca="1">Sheet1!AO32</f>
        <v>4.3258426966292136</v>
      </c>
      <c r="H32" s="153">
        <f ca="1">テーブル1[[#This Row],[加工単価（10Kg）]]*0.1</f>
        <v>0.43258426966292141</v>
      </c>
      <c r="I32" s="157">
        <f ca="1">IFERROR((テーブル1[[#This Row],[出荷量（Kg）]]*0.1)/(テーブル1[[#This Row],[作業時間合計（分）]]/60),0)</f>
        <v>24.272727272727273</v>
      </c>
      <c r="J32" s="153">
        <f ca="1">Sheet1!U32</f>
        <v>91.91</v>
      </c>
    </row>
    <row r="33" spans="1:10">
      <c r="A33" t="s">
        <v>84</v>
      </c>
      <c r="B33"/>
      <c r="C33" s="173">
        <f ca="1">AVERAGEIF(テーブル1[出荷量（Kg）],"&lt;&gt;0")</f>
        <v>700</v>
      </c>
      <c r="D33" s="173">
        <f ca="1">AVERAGEIF(テーブル1[作業時間合計（分）],"&lt;&gt;0")</f>
        <v>179.375</v>
      </c>
      <c r="E33" s="173">
        <f ca="1">AVERAGEIF(テーブル1[人件費],"&lt;&gt;0")</f>
        <v>3139.0625</v>
      </c>
      <c r="F33" s="153">
        <f ca="1">AVERAGEIF(テーブル1[加工単価（10Kg）],"&lt;&gt;0")</f>
        <v>4.7303545964887261</v>
      </c>
      <c r="G33" s="173">
        <f ca="1">AVERAGEIF(テーブル1[加工単価（1C/S）],"&lt;&gt;0")</f>
        <v>4.7303545964887261</v>
      </c>
      <c r="H33" s="173">
        <f ca="1">AVERAGEIF(テーブル1[加工単価（１Kg）],"&lt;&gt;0")</f>
        <v>0.47303545964887261</v>
      </c>
      <c r="I33" s="173">
        <f ca="1">AVERAGEIF(テーブル1[1H作成量（C/S)],"&lt;&gt;0")</f>
        <v>22.98528708133971</v>
      </c>
      <c r="J33" s="173">
        <f ca="1">AVERAGEIF(テーブル1[資材費(c/s)],"&lt;&gt;0")</f>
        <v>91.909999999999982</v>
      </c>
    </row>
    <row r="34" spans="1:10">
      <c r="A34" s="154"/>
      <c r="B34" s="155"/>
      <c r="C34" s="155"/>
      <c r="D34" s="155"/>
      <c r="E34" s="155"/>
      <c r="F34" s="155"/>
      <c r="G34" s="155"/>
      <c r="H34" s="156"/>
      <c r="I34" s="156"/>
    </row>
  </sheetData>
  <phoneticPr fontId="28"/>
  <pageMargins left="0.69930555555555596" right="0.69930555555555596" top="0.75" bottom="0.75" header="0.3" footer="0.3"/>
  <pageSetup paperSize="9" scale="96" orientation="landscape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/>
  <dimension ref="A9:AF50"/>
  <sheetViews>
    <sheetView workbookViewId="0">
      <selection activeCell="B9" sqref="B9"/>
    </sheetView>
  </sheetViews>
  <sheetFormatPr defaultColWidth="9" defaultRowHeight="13.5"/>
  <cols>
    <col min="1" max="16384" width="9" style="62"/>
  </cols>
  <sheetData>
    <row r="9" spans="1:32">
      <c r="A9" s="180" t="s">
        <v>28</v>
      </c>
      <c r="B9" s="125">
        <v>44562</v>
      </c>
      <c r="C9" s="125">
        <v>44563</v>
      </c>
      <c r="D9" s="126">
        <v>44564</v>
      </c>
      <c r="E9" s="126">
        <v>44565</v>
      </c>
      <c r="F9" s="126">
        <v>44566</v>
      </c>
      <c r="G9" s="126">
        <v>44567</v>
      </c>
      <c r="H9" s="126">
        <v>44568</v>
      </c>
      <c r="I9" s="126">
        <v>44569</v>
      </c>
      <c r="J9" s="126">
        <v>44570</v>
      </c>
      <c r="K9" s="126">
        <v>44571</v>
      </c>
      <c r="L9" s="126">
        <v>44572</v>
      </c>
      <c r="M9" s="126">
        <v>44573</v>
      </c>
      <c r="N9" s="126">
        <v>44574</v>
      </c>
      <c r="O9" s="126">
        <v>44575</v>
      </c>
      <c r="P9" s="126">
        <v>44576</v>
      </c>
      <c r="Q9" s="126">
        <v>44577</v>
      </c>
      <c r="R9" s="126">
        <v>44578</v>
      </c>
      <c r="S9" s="126">
        <v>44579</v>
      </c>
      <c r="T9" s="126">
        <v>44580</v>
      </c>
      <c r="U9" s="126">
        <v>44581</v>
      </c>
      <c r="V9" s="126">
        <v>44582</v>
      </c>
      <c r="W9" s="126">
        <v>44583</v>
      </c>
      <c r="X9" s="126">
        <v>44584</v>
      </c>
      <c r="Y9" s="126">
        <v>44585</v>
      </c>
      <c r="Z9" s="126">
        <v>44586</v>
      </c>
      <c r="AA9" s="126">
        <v>44587</v>
      </c>
      <c r="AB9" s="126">
        <v>44588</v>
      </c>
      <c r="AC9" s="126">
        <v>44589</v>
      </c>
      <c r="AD9" s="126">
        <v>44590</v>
      </c>
      <c r="AE9" s="126">
        <v>44591</v>
      </c>
      <c r="AF9" s="126">
        <v>44592</v>
      </c>
    </row>
    <row r="10" spans="1:32">
      <c r="A10" s="181"/>
      <c r="B10" s="127" t="s">
        <v>29</v>
      </c>
      <c r="C10" s="128" t="s">
        <v>30</v>
      </c>
      <c r="D10" s="128" t="s">
        <v>31</v>
      </c>
      <c r="E10" s="128" t="s">
        <v>32</v>
      </c>
      <c r="F10" s="128" t="s">
        <v>33</v>
      </c>
      <c r="G10" s="128" t="s">
        <v>34</v>
      </c>
      <c r="H10" s="128" t="s">
        <v>35</v>
      </c>
      <c r="I10" s="128" t="s">
        <v>29</v>
      </c>
      <c r="J10" s="128" t="s">
        <v>30</v>
      </c>
      <c r="K10" s="128" t="s">
        <v>31</v>
      </c>
      <c r="L10" s="128" t="s">
        <v>32</v>
      </c>
      <c r="M10" s="128" t="s">
        <v>33</v>
      </c>
      <c r="N10" s="128" t="s">
        <v>34</v>
      </c>
      <c r="O10" s="128" t="s">
        <v>35</v>
      </c>
      <c r="P10" s="128" t="s">
        <v>29</v>
      </c>
      <c r="Q10" s="128" t="s">
        <v>30</v>
      </c>
      <c r="R10" s="128" t="s">
        <v>31</v>
      </c>
      <c r="S10" s="128" t="s">
        <v>32</v>
      </c>
      <c r="T10" s="128" t="s">
        <v>33</v>
      </c>
      <c r="U10" s="128" t="s">
        <v>34</v>
      </c>
      <c r="V10" s="128" t="s">
        <v>35</v>
      </c>
      <c r="W10" s="128" t="s">
        <v>29</v>
      </c>
      <c r="X10" s="128" t="s">
        <v>30</v>
      </c>
      <c r="Y10" s="128" t="s">
        <v>31</v>
      </c>
      <c r="Z10" s="128" t="s">
        <v>32</v>
      </c>
      <c r="AA10" s="128" t="s">
        <v>33</v>
      </c>
      <c r="AB10" s="128" t="s">
        <v>34</v>
      </c>
      <c r="AC10" s="128" t="s">
        <v>35</v>
      </c>
      <c r="AD10" s="128" t="s">
        <v>29</v>
      </c>
      <c r="AE10" s="128" t="s">
        <v>30</v>
      </c>
      <c r="AF10" s="128" t="s">
        <v>31</v>
      </c>
    </row>
    <row r="11" spans="1:32">
      <c r="A11" s="178" t="s">
        <v>36</v>
      </c>
      <c r="B11" s="129" t="s">
        <v>37</v>
      </c>
      <c r="C11" s="129" t="s">
        <v>37</v>
      </c>
      <c r="D11" s="129"/>
      <c r="E11" s="129"/>
      <c r="F11" s="129"/>
      <c r="G11" s="129" t="s">
        <v>37</v>
      </c>
      <c r="H11" s="129" t="s">
        <v>37</v>
      </c>
      <c r="I11" s="129" t="s">
        <v>37</v>
      </c>
      <c r="J11" s="129"/>
      <c r="K11" s="129"/>
      <c r="L11" s="129" t="s">
        <v>37</v>
      </c>
      <c r="M11" s="129" t="s">
        <v>37</v>
      </c>
      <c r="N11" s="129" t="s">
        <v>37</v>
      </c>
      <c r="O11" s="129" t="s">
        <v>37</v>
      </c>
      <c r="P11" s="129"/>
      <c r="Q11" s="129"/>
      <c r="R11" s="129"/>
      <c r="S11" s="129" t="s">
        <v>37</v>
      </c>
      <c r="T11" s="129" t="s">
        <v>37</v>
      </c>
      <c r="U11" s="129" t="s">
        <v>37</v>
      </c>
      <c r="V11" s="129" t="s">
        <v>37</v>
      </c>
      <c r="W11" s="129"/>
      <c r="X11" s="129"/>
      <c r="Y11" s="129" t="s">
        <v>37</v>
      </c>
      <c r="Z11" s="129" t="s">
        <v>37</v>
      </c>
      <c r="AA11" s="129" t="s">
        <v>37</v>
      </c>
      <c r="AB11" s="129" t="s">
        <v>37</v>
      </c>
      <c r="AC11" s="129" t="s">
        <v>37</v>
      </c>
      <c r="AD11" s="129"/>
      <c r="AE11" s="129"/>
      <c r="AF11" s="129" t="s">
        <v>37</v>
      </c>
    </row>
    <row r="12" spans="1:32">
      <c r="A12" s="179"/>
      <c r="B12" s="130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</row>
    <row r="13" spans="1:32">
      <c r="A13" s="178" t="s">
        <v>38</v>
      </c>
      <c r="B13" s="129"/>
      <c r="C13" s="129"/>
      <c r="D13" s="129" t="s">
        <v>37</v>
      </c>
      <c r="E13" s="129" t="s">
        <v>37</v>
      </c>
      <c r="F13" s="129" t="s">
        <v>37</v>
      </c>
      <c r="G13" s="129"/>
      <c r="H13" s="129"/>
      <c r="I13" s="129"/>
      <c r="J13" s="129"/>
      <c r="K13" s="129" t="s">
        <v>37</v>
      </c>
      <c r="L13" s="129" t="s">
        <v>37</v>
      </c>
      <c r="M13" s="129"/>
      <c r="N13" s="129"/>
      <c r="O13" s="129" t="s">
        <v>37</v>
      </c>
      <c r="P13" s="129" t="s">
        <v>37</v>
      </c>
      <c r="Q13" s="129" t="s">
        <v>37</v>
      </c>
      <c r="R13" s="129" t="s">
        <v>37</v>
      </c>
      <c r="S13" s="129"/>
      <c r="T13" s="129"/>
      <c r="U13" s="129" t="s">
        <v>37</v>
      </c>
      <c r="V13" s="129" t="s">
        <v>37</v>
      </c>
      <c r="W13" s="129" t="s">
        <v>37</v>
      </c>
      <c r="X13" s="129" t="s">
        <v>37</v>
      </c>
      <c r="Y13" s="129" t="s">
        <v>37</v>
      </c>
      <c r="Z13" s="129"/>
      <c r="AA13" s="129"/>
      <c r="AB13" s="129"/>
      <c r="AC13" s="129" t="s">
        <v>37</v>
      </c>
      <c r="AD13" s="129" t="s">
        <v>37</v>
      </c>
      <c r="AE13" s="129" t="s">
        <v>37</v>
      </c>
      <c r="AF13" s="129" t="s">
        <v>37</v>
      </c>
    </row>
    <row r="14" spans="1:32">
      <c r="A14" s="182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</row>
    <row r="15" spans="1:32">
      <c r="A15" s="178" t="s">
        <v>39</v>
      </c>
      <c r="B15" s="132" t="s">
        <v>37</v>
      </c>
      <c r="C15" s="132" t="s">
        <v>37</v>
      </c>
      <c r="D15" s="132" t="s">
        <v>37</v>
      </c>
      <c r="E15" s="132" t="s">
        <v>37</v>
      </c>
      <c r="F15" s="132" t="s">
        <v>37</v>
      </c>
      <c r="G15" s="132"/>
      <c r="H15" s="132"/>
      <c r="I15" s="132" t="s">
        <v>37</v>
      </c>
      <c r="J15" s="132" t="s">
        <v>37</v>
      </c>
      <c r="K15" s="132" t="s">
        <v>37</v>
      </c>
      <c r="L15" s="132" t="s">
        <v>37</v>
      </c>
      <c r="M15" s="132" t="s">
        <v>37</v>
      </c>
      <c r="N15" s="132"/>
      <c r="O15" s="132"/>
      <c r="P15" s="132" t="s">
        <v>37</v>
      </c>
      <c r="Q15" s="132" t="s">
        <v>37</v>
      </c>
      <c r="R15" s="132"/>
      <c r="S15" s="132" t="s">
        <v>37</v>
      </c>
      <c r="T15" s="132" t="s">
        <v>37</v>
      </c>
      <c r="U15" s="132"/>
      <c r="V15" s="132"/>
      <c r="W15" s="132" t="s">
        <v>37</v>
      </c>
      <c r="X15" s="132"/>
      <c r="Y15" s="132"/>
      <c r="Z15" s="132" t="s">
        <v>37</v>
      </c>
      <c r="AA15" s="132"/>
      <c r="AB15" s="132"/>
      <c r="AC15" s="132"/>
      <c r="AD15" s="132" t="s">
        <v>37</v>
      </c>
      <c r="AE15" s="132" t="s">
        <v>37</v>
      </c>
      <c r="AF15" s="137"/>
    </row>
    <row r="16" spans="1:32">
      <c r="A16" s="179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8"/>
    </row>
    <row r="17" spans="1:32">
      <c r="A17" s="178" t="s">
        <v>40</v>
      </c>
      <c r="B17" s="129"/>
      <c r="C17" s="129"/>
      <c r="D17" s="129"/>
      <c r="E17" s="129" t="s">
        <v>41</v>
      </c>
      <c r="F17" s="129" t="s">
        <v>41</v>
      </c>
      <c r="G17" s="129" t="s">
        <v>41</v>
      </c>
      <c r="H17" s="129"/>
      <c r="I17" s="129"/>
      <c r="J17" s="129"/>
      <c r="K17" s="129"/>
      <c r="L17" s="129" t="s">
        <v>41</v>
      </c>
      <c r="M17" s="129" t="s">
        <v>41</v>
      </c>
      <c r="N17" s="129" t="s">
        <v>41</v>
      </c>
      <c r="O17" s="129"/>
      <c r="P17" s="129"/>
      <c r="Q17" s="129"/>
      <c r="R17" s="129"/>
      <c r="S17" s="129" t="s">
        <v>41</v>
      </c>
      <c r="T17" s="129"/>
      <c r="U17" s="129" t="s">
        <v>41</v>
      </c>
      <c r="V17" s="129"/>
      <c r="W17" s="129"/>
      <c r="X17" s="129"/>
      <c r="Y17" s="129"/>
      <c r="Z17" s="129" t="s">
        <v>41</v>
      </c>
      <c r="AA17" s="129" t="s">
        <v>41</v>
      </c>
      <c r="AB17" s="129" t="s">
        <v>41</v>
      </c>
      <c r="AC17" s="129"/>
      <c r="AD17" s="129"/>
      <c r="AE17" s="129"/>
      <c r="AF17" s="129"/>
    </row>
    <row r="18" spans="1:32">
      <c r="A18" s="179"/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</row>
    <row r="19" spans="1:32">
      <c r="A19" s="178" t="s">
        <v>42</v>
      </c>
      <c r="B19" s="129"/>
      <c r="C19" s="129" t="s">
        <v>41</v>
      </c>
      <c r="D19" s="129"/>
      <c r="E19" s="129"/>
      <c r="F19" s="134"/>
      <c r="G19" s="134"/>
      <c r="H19" s="129" t="s">
        <v>43</v>
      </c>
      <c r="I19" s="129" t="s">
        <v>41</v>
      </c>
      <c r="J19" s="129" t="s">
        <v>41</v>
      </c>
      <c r="K19" s="129"/>
      <c r="L19" s="129"/>
      <c r="M19" s="129"/>
      <c r="N19" s="129"/>
      <c r="O19" s="129" t="s">
        <v>43</v>
      </c>
      <c r="P19" s="129" t="s">
        <v>41</v>
      </c>
      <c r="Q19" s="129" t="s">
        <v>41</v>
      </c>
      <c r="R19" s="129"/>
      <c r="S19" s="129"/>
      <c r="T19" s="129"/>
      <c r="U19" s="129"/>
      <c r="V19" s="129" t="s">
        <v>43</v>
      </c>
      <c r="W19" s="129" t="s">
        <v>41</v>
      </c>
      <c r="X19" s="129" t="s">
        <v>41</v>
      </c>
      <c r="Y19" s="129"/>
      <c r="Z19" s="129"/>
      <c r="AA19" s="129"/>
      <c r="AB19" s="139"/>
      <c r="AC19" s="129" t="s">
        <v>43</v>
      </c>
      <c r="AD19" s="129" t="s">
        <v>41</v>
      </c>
      <c r="AE19" s="129" t="s">
        <v>41</v>
      </c>
      <c r="AF19" s="129"/>
    </row>
    <row r="20" spans="1:32">
      <c r="A20" s="179"/>
      <c r="B20" s="131"/>
      <c r="C20" s="131"/>
      <c r="D20" s="131"/>
      <c r="E20" s="131"/>
      <c r="F20" s="131"/>
      <c r="G20" s="131"/>
      <c r="H20" s="131"/>
      <c r="I20" s="136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</row>
    <row r="21" spans="1:32">
      <c r="A21" s="178" t="s">
        <v>44</v>
      </c>
      <c r="B21" s="129"/>
      <c r="C21" s="129"/>
      <c r="D21" s="129"/>
      <c r="E21" s="129" t="s">
        <v>41</v>
      </c>
      <c r="F21" s="129" t="s">
        <v>41</v>
      </c>
      <c r="G21" s="129" t="s">
        <v>41</v>
      </c>
      <c r="H21" s="129" t="s">
        <v>41</v>
      </c>
      <c r="I21" s="129" t="s">
        <v>45</v>
      </c>
      <c r="J21" s="129"/>
      <c r="K21" s="129" t="s">
        <v>41</v>
      </c>
      <c r="L21" s="129" t="s">
        <v>41</v>
      </c>
      <c r="M21" s="129" t="s">
        <v>41</v>
      </c>
      <c r="N21" s="129" t="s">
        <v>41</v>
      </c>
      <c r="O21" s="129" t="s">
        <v>45</v>
      </c>
      <c r="P21" s="129"/>
      <c r="Q21" s="129"/>
      <c r="R21" s="129" t="s">
        <v>41</v>
      </c>
      <c r="S21" s="129" t="s">
        <v>41</v>
      </c>
      <c r="T21" s="129" t="s">
        <v>41</v>
      </c>
      <c r="U21" s="129" t="s">
        <v>45</v>
      </c>
      <c r="V21" s="129"/>
      <c r="W21" s="129" t="s">
        <v>45</v>
      </c>
      <c r="X21" s="129"/>
      <c r="Y21" s="129" t="s">
        <v>41</v>
      </c>
      <c r="Z21" s="129" t="s">
        <v>41</v>
      </c>
      <c r="AA21" s="129" t="s">
        <v>41</v>
      </c>
      <c r="AB21" s="129" t="s">
        <v>41</v>
      </c>
      <c r="AC21" s="129" t="s">
        <v>41</v>
      </c>
      <c r="AD21" s="129" t="s">
        <v>45</v>
      </c>
      <c r="AE21" s="129"/>
      <c r="AF21" s="129" t="s">
        <v>41</v>
      </c>
    </row>
    <row r="22" spans="1:32">
      <c r="A22" s="179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</row>
    <row r="23" spans="1:32">
      <c r="A23" s="178" t="s">
        <v>46</v>
      </c>
      <c r="B23" s="129"/>
      <c r="C23" s="129" t="s">
        <v>41</v>
      </c>
      <c r="D23" s="129" t="s">
        <v>45</v>
      </c>
      <c r="E23" s="129" t="s">
        <v>41</v>
      </c>
      <c r="F23" s="129"/>
      <c r="G23" s="129"/>
      <c r="H23" s="129"/>
      <c r="I23" s="129" t="s">
        <v>41</v>
      </c>
      <c r="J23" s="129" t="s">
        <v>41</v>
      </c>
      <c r="K23" s="129" t="s">
        <v>41</v>
      </c>
      <c r="L23" s="129"/>
      <c r="M23" s="129"/>
      <c r="N23" s="129"/>
      <c r="O23" s="129"/>
      <c r="P23" s="129" t="s">
        <v>41</v>
      </c>
      <c r="Q23" s="129" t="s">
        <v>41</v>
      </c>
      <c r="R23" s="129"/>
      <c r="S23" s="129"/>
      <c r="T23" s="129"/>
      <c r="U23" s="129"/>
      <c r="V23" s="129"/>
      <c r="W23" s="129" t="s">
        <v>41</v>
      </c>
      <c r="X23" s="129" t="s">
        <v>41</v>
      </c>
      <c r="Y23" s="129"/>
      <c r="Z23" s="129"/>
      <c r="AA23" s="129"/>
      <c r="AB23" s="129"/>
      <c r="AC23" s="129"/>
      <c r="AD23" s="129" t="s">
        <v>41</v>
      </c>
      <c r="AE23" s="129"/>
      <c r="AF23" s="129"/>
    </row>
    <row r="24" spans="1:32">
      <c r="A24" s="179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</row>
    <row r="25" spans="1:32">
      <c r="A25" s="178" t="s">
        <v>47</v>
      </c>
      <c r="B25" s="129"/>
      <c r="C25" s="129" t="s">
        <v>48</v>
      </c>
      <c r="D25" s="129"/>
      <c r="E25" s="129"/>
      <c r="F25" s="129"/>
      <c r="G25" s="129" t="s">
        <v>45</v>
      </c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29"/>
      <c r="AB25" s="129"/>
      <c r="AC25" s="129"/>
      <c r="AD25" s="129"/>
      <c r="AE25" s="129"/>
      <c r="AF25" s="129"/>
    </row>
    <row r="26" spans="1:32">
      <c r="A26" s="179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</row>
    <row r="27" spans="1:32">
      <c r="A27" s="174" t="s">
        <v>49</v>
      </c>
      <c r="B27" s="129" t="s">
        <v>41</v>
      </c>
      <c r="C27" s="129"/>
      <c r="D27" s="129" t="s">
        <v>41</v>
      </c>
      <c r="E27" s="129" t="s">
        <v>41</v>
      </c>
      <c r="F27" s="129" t="s">
        <v>41</v>
      </c>
      <c r="G27" s="129" t="s">
        <v>41</v>
      </c>
      <c r="H27" s="129" t="s">
        <v>41</v>
      </c>
      <c r="I27" s="129" t="s">
        <v>41</v>
      </c>
      <c r="J27" s="129"/>
      <c r="K27" s="129" t="s">
        <v>41</v>
      </c>
      <c r="L27" s="129" t="s">
        <v>41</v>
      </c>
      <c r="M27" s="129" t="s">
        <v>41</v>
      </c>
      <c r="N27" s="129" t="s">
        <v>41</v>
      </c>
      <c r="O27" s="129" t="s">
        <v>41</v>
      </c>
      <c r="P27" s="129" t="s">
        <v>41</v>
      </c>
      <c r="Q27" s="129"/>
      <c r="R27" s="129" t="s">
        <v>41</v>
      </c>
      <c r="S27" s="129" t="s">
        <v>41</v>
      </c>
      <c r="T27" s="129" t="s">
        <v>41</v>
      </c>
      <c r="U27" s="129" t="s">
        <v>41</v>
      </c>
      <c r="V27" s="129" t="s">
        <v>41</v>
      </c>
      <c r="W27" s="129" t="s">
        <v>41</v>
      </c>
      <c r="X27" s="129"/>
      <c r="Y27" s="129" t="s">
        <v>41</v>
      </c>
      <c r="Z27" s="129" t="s">
        <v>41</v>
      </c>
      <c r="AA27" s="129" t="s">
        <v>41</v>
      </c>
      <c r="AB27" s="129" t="s">
        <v>41</v>
      </c>
      <c r="AC27" s="129" t="s">
        <v>41</v>
      </c>
      <c r="AD27" s="129" t="s">
        <v>41</v>
      </c>
      <c r="AE27" s="129"/>
      <c r="AF27" s="129" t="s">
        <v>41</v>
      </c>
    </row>
    <row r="28" spans="1:32">
      <c r="A28" s="175"/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</row>
    <row r="29" spans="1:32">
      <c r="A29" s="178" t="s">
        <v>50</v>
      </c>
      <c r="B29" s="129"/>
      <c r="C29" s="129"/>
      <c r="D29" s="129" t="s">
        <v>41</v>
      </c>
      <c r="E29" s="129"/>
      <c r="F29" s="129" t="s">
        <v>41</v>
      </c>
      <c r="G29" s="129" t="s">
        <v>41</v>
      </c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</row>
    <row r="30" spans="1:32">
      <c r="A30" s="179"/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</row>
    <row r="31" spans="1:32">
      <c r="A31" s="174" t="s">
        <v>51</v>
      </c>
      <c r="B31" s="129"/>
      <c r="C31" s="129"/>
      <c r="D31" s="129"/>
      <c r="E31" s="129" t="s">
        <v>52</v>
      </c>
      <c r="F31" s="129"/>
      <c r="G31" s="129" t="s">
        <v>52</v>
      </c>
      <c r="H31" s="129"/>
      <c r="I31" s="129" t="s">
        <v>52</v>
      </c>
      <c r="J31" s="129"/>
      <c r="K31" s="129" t="s">
        <v>52</v>
      </c>
      <c r="L31" s="129" t="s">
        <v>52</v>
      </c>
      <c r="M31" s="129" t="s">
        <v>53</v>
      </c>
      <c r="N31" s="129" t="s">
        <v>52</v>
      </c>
      <c r="O31" s="129"/>
      <c r="P31" s="129" t="s">
        <v>52</v>
      </c>
      <c r="Q31" s="129"/>
      <c r="R31" s="129" t="s">
        <v>52</v>
      </c>
      <c r="S31" s="129" t="s">
        <v>52</v>
      </c>
      <c r="T31" s="129"/>
      <c r="U31" s="129" t="s">
        <v>52</v>
      </c>
      <c r="V31" s="129"/>
      <c r="W31" s="129" t="s">
        <v>52</v>
      </c>
      <c r="X31" s="129"/>
      <c r="Y31" s="129" t="s">
        <v>52</v>
      </c>
      <c r="Z31" s="129" t="s">
        <v>52</v>
      </c>
      <c r="AA31" s="129"/>
      <c r="AB31" s="129" t="s">
        <v>52</v>
      </c>
      <c r="AC31" s="129" t="s">
        <v>52</v>
      </c>
      <c r="AD31" s="129"/>
      <c r="AE31" s="129" t="s">
        <v>54</v>
      </c>
      <c r="AF31" s="129" t="s">
        <v>52</v>
      </c>
    </row>
    <row r="32" spans="1:32">
      <c r="A32" s="175"/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</row>
    <row r="33" spans="1:32">
      <c r="A33" s="174" t="s">
        <v>55</v>
      </c>
      <c r="B33" s="129"/>
      <c r="C33" s="129"/>
      <c r="D33" s="129"/>
      <c r="E33" s="129" t="s">
        <v>41</v>
      </c>
      <c r="F33" s="129"/>
      <c r="G33" s="129" t="s">
        <v>41</v>
      </c>
      <c r="H33" s="129"/>
      <c r="I33" s="129" t="s">
        <v>41</v>
      </c>
      <c r="J33" s="129" t="s">
        <v>41</v>
      </c>
      <c r="K33" s="129" t="s">
        <v>41</v>
      </c>
      <c r="L33" s="129" t="s">
        <v>41</v>
      </c>
      <c r="M33" s="129"/>
      <c r="N33" s="129" t="s">
        <v>41</v>
      </c>
      <c r="O33" s="129"/>
      <c r="P33" s="129" t="s">
        <v>41</v>
      </c>
      <c r="Q33" s="129" t="s">
        <v>41</v>
      </c>
      <c r="R33" s="129" t="s">
        <v>41</v>
      </c>
      <c r="S33" s="129" t="s">
        <v>41</v>
      </c>
      <c r="T33" s="129"/>
      <c r="U33" s="129" t="s">
        <v>41</v>
      </c>
      <c r="V33" s="129"/>
      <c r="W33" s="129" t="s">
        <v>41</v>
      </c>
      <c r="X33" s="129" t="s">
        <v>41</v>
      </c>
      <c r="Y33" s="129" t="s">
        <v>41</v>
      </c>
      <c r="Z33" s="129"/>
      <c r="AA33" s="129" t="s">
        <v>41</v>
      </c>
      <c r="AB33" s="129" t="s">
        <v>41</v>
      </c>
      <c r="AC33" s="129" t="s">
        <v>56</v>
      </c>
      <c r="AD33" s="129" t="s">
        <v>41</v>
      </c>
      <c r="AE33" s="129" t="s">
        <v>41</v>
      </c>
      <c r="AF33" s="129" t="s">
        <v>41</v>
      </c>
    </row>
    <row r="34" spans="1:32">
      <c r="A34" s="175"/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</row>
    <row r="35" spans="1:32">
      <c r="A35" s="178" t="s">
        <v>57</v>
      </c>
      <c r="B35" s="129" t="s">
        <v>58</v>
      </c>
      <c r="C35" s="129"/>
      <c r="D35" s="129"/>
      <c r="E35" s="129" t="s">
        <v>58</v>
      </c>
      <c r="F35" s="129" t="s">
        <v>58</v>
      </c>
      <c r="G35" s="129" t="s">
        <v>58</v>
      </c>
      <c r="H35" s="129" t="s">
        <v>58</v>
      </c>
      <c r="I35" s="129" t="s">
        <v>58</v>
      </c>
      <c r="J35" s="129"/>
      <c r="K35" s="129"/>
      <c r="L35" s="129" t="s">
        <v>58</v>
      </c>
      <c r="M35" s="129" t="s">
        <v>58</v>
      </c>
      <c r="N35" s="129" t="s">
        <v>58</v>
      </c>
      <c r="O35" s="129" t="s">
        <v>58</v>
      </c>
      <c r="P35" s="129" t="s">
        <v>58</v>
      </c>
      <c r="Q35" s="129"/>
      <c r="R35" s="129" t="s">
        <v>58</v>
      </c>
      <c r="S35" s="129" t="s">
        <v>58</v>
      </c>
      <c r="T35" s="129" t="s">
        <v>58</v>
      </c>
      <c r="U35" s="129" t="s">
        <v>58</v>
      </c>
      <c r="V35" s="129" t="s">
        <v>58</v>
      </c>
      <c r="W35" s="129" t="s">
        <v>58</v>
      </c>
      <c r="X35" s="129"/>
      <c r="Y35" s="129"/>
      <c r="Z35" s="129" t="s">
        <v>58</v>
      </c>
      <c r="AA35" s="129" t="s">
        <v>58</v>
      </c>
      <c r="AB35" s="129" t="s">
        <v>58</v>
      </c>
      <c r="AC35" s="129" t="s">
        <v>58</v>
      </c>
      <c r="AD35" s="129" t="s">
        <v>58</v>
      </c>
      <c r="AE35" s="129"/>
      <c r="AF35" s="129" t="s">
        <v>58</v>
      </c>
    </row>
    <row r="36" spans="1:32">
      <c r="A36" s="179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</row>
    <row r="37" spans="1:32">
      <c r="A37" s="174" t="s">
        <v>59</v>
      </c>
      <c r="B37" s="129"/>
      <c r="C37" s="129"/>
      <c r="D37" s="129"/>
      <c r="E37" s="129" t="s">
        <v>52</v>
      </c>
      <c r="F37" s="129" t="s">
        <v>52</v>
      </c>
      <c r="G37" s="129" t="s">
        <v>52</v>
      </c>
      <c r="H37" s="129" t="s">
        <v>52</v>
      </c>
      <c r="I37" s="129"/>
      <c r="J37" s="129" t="s">
        <v>52</v>
      </c>
      <c r="K37" s="129"/>
      <c r="L37" s="129" t="s">
        <v>52</v>
      </c>
      <c r="M37" s="129" t="s">
        <v>52</v>
      </c>
      <c r="N37" s="129" t="s">
        <v>52</v>
      </c>
      <c r="O37" s="129" t="s">
        <v>52</v>
      </c>
      <c r="P37" s="129"/>
      <c r="Q37" s="129" t="s">
        <v>52</v>
      </c>
      <c r="R37" s="129"/>
      <c r="S37" s="129" t="s">
        <v>52</v>
      </c>
      <c r="T37" s="129" t="s">
        <v>52</v>
      </c>
      <c r="U37" s="129" t="s">
        <v>52</v>
      </c>
      <c r="V37" s="129" t="s">
        <v>52</v>
      </c>
      <c r="W37" s="129"/>
      <c r="X37" s="129" t="s">
        <v>52</v>
      </c>
      <c r="Y37" s="129"/>
      <c r="Z37" s="129" t="s">
        <v>52</v>
      </c>
      <c r="AA37" s="129" t="s">
        <v>52</v>
      </c>
      <c r="AB37" s="129" t="s">
        <v>52</v>
      </c>
      <c r="AC37" s="129" t="s">
        <v>52</v>
      </c>
      <c r="AD37" s="129" t="s">
        <v>52</v>
      </c>
      <c r="AE37" s="129" t="s">
        <v>52</v>
      </c>
      <c r="AF37" s="129"/>
    </row>
    <row r="38" spans="1:32">
      <c r="A38" s="175"/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</row>
    <row r="39" spans="1:32">
      <c r="A39" s="174" t="s">
        <v>60</v>
      </c>
      <c r="B39" s="129"/>
      <c r="C39" s="129" t="s">
        <v>41</v>
      </c>
      <c r="D39" s="129"/>
      <c r="E39" s="129"/>
      <c r="F39" s="129" t="s">
        <v>41</v>
      </c>
      <c r="G39" s="129"/>
      <c r="H39" s="129"/>
      <c r="I39" s="129"/>
      <c r="J39" s="129" t="s">
        <v>41</v>
      </c>
      <c r="K39" s="129"/>
      <c r="L39" s="129"/>
      <c r="M39" s="129" t="s">
        <v>41</v>
      </c>
      <c r="N39" s="129"/>
      <c r="O39" s="129"/>
      <c r="P39" s="129"/>
      <c r="Q39" s="129" t="s">
        <v>41</v>
      </c>
      <c r="R39" s="129"/>
      <c r="S39" s="129"/>
      <c r="T39" s="129" t="s">
        <v>41</v>
      </c>
      <c r="U39" s="129"/>
      <c r="V39" s="129"/>
      <c r="W39" s="129"/>
      <c r="X39" s="129" t="s">
        <v>41</v>
      </c>
      <c r="Y39" s="129"/>
      <c r="Z39" s="129"/>
      <c r="AA39" s="129" t="s">
        <v>41</v>
      </c>
      <c r="AB39" s="129"/>
      <c r="AC39" s="129"/>
      <c r="AD39" s="129"/>
      <c r="AE39" s="129" t="s">
        <v>41</v>
      </c>
      <c r="AF39" s="140"/>
    </row>
    <row r="40" spans="1:32">
      <c r="A40" s="176"/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41"/>
    </row>
    <row r="41" spans="1:32">
      <c r="A41" s="174"/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</row>
    <row r="42" spans="1:32">
      <c r="A42" s="175"/>
      <c r="B42" s="131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</row>
    <row r="43" spans="1:32">
      <c r="A43" s="174"/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</row>
    <row r="44" spans="1:32">
      <c r="A44" s="177"/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</row>
    <row r="45" spans="1:32">
      <c r="A45" s="174"/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</row>
    <row r="46" spans="1:32">
      <c r="A46" s="175"/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</row>
    <row r="47" spans="1:32">
      <c r="A47" s="174"/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</row>
    <row r="48" spans="1:32">
      <c r="A48" s="177"/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</row>
    <row r="49" spans="1:32">
      <c r="A49" s="174"/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</row>
    <row r="50" spans="1:32">
      <c r="A50" s="175"/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</row>
  </sheetData>
  <mergeCells count="21"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49:A50"/>
    <mergeCell ref="A39:A40"/>
    <mergeCell ref="A41:A42"/>
    <mergeCell ref="A43:A44"/>
    <mergeCell ref="A45:A46"/>
    <mergeCell ref="A47:A48"/>
  </mergeCells>
  <phoneticPr fontId="28"/>
  <pageMargins left="0.69930555555555596" right="0.69930555555555596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"/>
  <dimension ref="A1:T45"/>
  <sheetViews>
    <sheetView topLeftCell="B1" workbookViewId="0">
      <selection activeCell="N4" sqref="N4"/>
    </sheetView>
  </sheetViews>
  <sheetFormatPr defaultColWidth="9" defaultRowHeight="13.5"/>
  <cols>
    <col min="1" max="1" width="25.375" customWidth="1"/>
    <col min="2" max="6" width="18.625" customWidth="1"/>
    <col min="7" max="7" width="6.875" customWidth="1"/>
    <col min="8" max="8" width="19.75" customWidth="1"/>
    <col min="9" max="13" width="8.625" customWidth="1"/>
    <col min="15" max="19" width="8.625" customWidth="1"/>
    <col min="20" max="20" width="9" hidden="1" customWidth="1"/>
  </cols>
  <sheetData>
    <row r="1" spans="1:20" ht="29.25" customHeight="1">
      <c r="A1" s="2">
        <v>44593</v>
      </c>
      <c r="C1" s="3"/>
      <c r="D1" t="s">
        <v>61</v>
      </c>
      <c r="H1" s="4"/>
      <c r="I1" s="4"/>
      <c r="J1" s="61"/>
      <c r="K1" s="62"/>
      <c r="L1" s="62"/>
    </row>
    <row r="2" spans="1:20" s="1" customFormat="1" ht="21.95" customHeight="1">
      <c r="A2" s="5"/>
      <c r="B2" s="6" t="s">
        <v>62</v>
      </c>
      <c r="C2" s="7" t="s">
        <v>63</v>
      </c>
      <c r="D2" s="8" t="s">
        <v>64</v>
      </c>
      <c r="E2" s="8" t="s">
        <v>65</v>
      </c>
      <c r="F2" s="9" t="s">
        <v>66</v>
      </c>
      <c r="H2" s="10" t="s">
        <v>67</v>
      </c>
      <c r="I2" s="183" t="s">
        <v>68</v>
      </c>
      <c r="J2" s="184"/>
      <c r="K2" s="184"/>
      <c r="L2" s="184"/>
      <c r="M2" s="185"/>
      <c r="N2" s="10" t="s">
        <v>69</v>
      </c>
      <c r="O2" s="183" t="s">
        <v>70</v>
      </c>
      <c r="P2" s="184"/>
      <c r="Q2" s="184"/>
      <c r="R2" s="184"/>
      <c r="S2" s="185"/>
    </row>
    <row r="3" spans="1:20" s="1" customFormat="1" ht="21.95" customHeight="1">
      <c r="A3" s="11" t="s">
        <v>71</v>
      </c>
      <c r="B3" s="12"/>
      <c r="C3" s="13"/>
      <c r="D3" s="13"/>
      <c r="E3" s="13"/>
      <c r="F3" s="14"/>
      <c r="H3" s="15"/>
      <c r="I3" s="63" t="s">
        <v>62</v>
      </c>
      <c r="J3" s="64" t="s">
        <v>63</v>
      </c>
      <c r="K3" s="64" t="s">
        <v>64</v>
      </c>
      <c r="L3" s="64" t="s">
        <v>65</v>
      </c>
      <c r="M3" s="65" t="s">
        <v>66</v>
      </c>
      <c r="N3" s="15"/>
      <c r="O3" s="63" t="s">
        <v>62</v>
      </c>
      <c r="P3" s="64" t="s">
        <v>63</v>
      </c>
      <c r="Q3" s="94" t="s">
        <v>64</v>
      </c>
      <c r="R3" s="94" t="s">
        <v>65</v>
      </c>
      <c r="S3" s="95" t="s">
        <v>66</v>
      </c>
    </row>
    <row r="4" spans="1:20" s="1" customFormat="1" ht="21.95" customHeight="1">
      <c r="A4" s="11" t="s">
        <v>72</v>
      </c>
      <c r="B4" s="12">
        <v>0</v>
      </c>
      <c r="C4" s="13">
        <v>0</v>
      </c>
      <c r="D4" s="16">
        <v>0</v>
      </c>
      <c r="E4" s="16">
        <v>40</v>
      </c>
      <c r="F4" s="14">
        <v>440</v>
      </c>
      <c r="H4" s="103" t="str">
        <f t="array" ref="H4">IFERROR(INDEX(月シフト!$A$11:$A$50,MATCH(LARGE((月シフト!$B$11:$B$50&lt;&gt;"")*1/ROW(月シフト!$B$11:$B$50),T4),1/ROW(月シフト!$B$11:$B$50),0),1),"")</f>
        <v>矢代</v>
      </c>
      <c r="I4" s="107"/>
      <c r="J4" s="108"/>
      <c r="K4" s="109"/>
      <c r="L4" s="109"/>
      <c r="M4" s="110"/>
      <c r="N4" s="111"/>
      <c r="O4" s="71">
        <f t="shared" ref="O4:O18" si="0">I4*$N4</f>
        <v>0</v>
      </c>
      <c r="P4" s="72">
        <f t="shared" ref="P4:P18" si="1">J4*$N4</f>
        <v>0</v>
      </c>
      <c r="Q4" s="96">
        <f t="shared" ref="Q4:Q18" si="2">K4*$N4</f>
        <v>0</v>
      </c>
      <c r="R4" s="96">
        <f t="shared" ref="R4:R18" si="3">L4*$N4</f>
        <v>0</v>
      </c>
      <c r="S4" s="97">
        <f t="shared" ref="S4:S18" si="4">M4*$N4</f>
        <v>0</v>
      </c>
      <c r="T4" s="1">
        <v>1</v>
      </c>
    </row>
    <row r="5" spans="1:20" s="1" customFormat="1" ht="21.95" customHeight="1">
      <c r="A5" s="11" t="s">
        <v>73</v>
      </c>
      <c r="B5" s="12"/>
      <c r="C5" s="13"/>
      <c r="D5" s="16"/>
      <c r="E5" s="16"/>
      <c r="F5" s="14"/>
      <c r="H5" s="104" t="str">
        <f t="array" ref="H5">IFERROR(INDEX(月シフト!$A$11:$A$50,MATCH(LARGE((月シフト!$B$11:$B$50&lt;&gt;"")*1/ROW(月シフト!$B$11:$B$50),T5),1/ROW(月シフト!$B$11:$B$50),0),1),"")</f>
        <v>マーダワ</v>
      </c>
      <c r="I5" s="112"/>
      <c r="J5" s="113"/>
      <c r="K5" s="114"/>
      <c r="L5" s="114"/>
      <c r="M5" s="115"/>
      <c r="N5" s="77"/>
      <c r="O5" s="78">
        <f t="shared" si="0"/>
        <v>0</v>
      </c>
      <c r="P5" s="79">
        <f t="shared" si="1"/>
        <v>0</v>
      </c>
      <c r="Q5" s="98">
        <f t="shared" si="2"/>
        <v>0</v>
      </c>
      <c r="R5" s="98">
        <f t="shared" si="3"/>
        <v>0</v>
      </c>
      <c r="S5" s="97">
        <f t="shared" si="4"/>
        <v>0</v>
      </c>
      <c r="T5" s="1">
        <v>2</v>
      </c>
    </row>
    <row r="6" spans="1:20" s="1" customFormat="1" ht="21.95" customHeight="1">
      <c r="A6" s="11" t="s">
        <v>74</v>
      </c>
      <c r="B6" s="19" t="str">
        <f>IFERROR(B4/B3,"")</f>
        <v/>
      </c>
      <c r="C6" s="20" t="str">
        <f t="shared" ref="C6:F6" si="5">IFERROR(C4/C3,"")</f>
        <v/>
      </c>
      <c r="D6" s="20" t="str">
        <f t="shared" si="5"/>
        <v/>
      </c>
      <c r="E6" s="20" t="str">
        <f t="shared" si="5"/>
        <v/>
      </c>
      <c r="F6" s="21" t="str">
        <f t="shared" si="5"/>
        <v/>
      </c>
      <c r="H6" s="104" t="str">
        <f t="array" ref="H6">IFERROR(INDEX(月シフト!$A$11:$A$50,MATCH(LARGE((月シフト!$B$11:$B$50&lt;&gt;"")*1/ROW(月シフト!$B$11:$B$50),T6),1/ROW(月シフト!$B$11:$B$50),0),1),"")</f>
        <v>サンミン</v>
      </c>
      <c r="I6" s="112"/>
      <c r="J6" s="113"/>
      <c r="K6" s="114"/>
      <c r="L6" s="114"/>
      <c r="M6" s="115"/>
      <c r="N6" s="77"/>
      <c r="O6" s="78">
        <f t="shared" si="0"/>
        <v>0</v>
      </c>
      <c r="P6" s="79">
        <f t="shared" si="1"/>
        <v>0</v>
      </c>
      <c r="Q6" s="98">
        <f t="shared" si="2"/>
        <v>0</v>
      </c>
      <c r="R6" s="98">
        <f t="shared" si="3"/>
        <v>0</v>
      </c>
      <c r="S6" s="97">
        <f t="shared" si="4"/>
        <v>0</v>
      </c>
      <c r="T6" s="1">
        <v>3</v>
      </c>
    </row>
    <row r="7" spans="1:20" s="1" customFormat="1" ht="21.95" customHeight="1">
      <c r="A7" s="11" t="s">
        <v>75</v>
      </c>
      <c r="B7" s="22">
        <f t="shared" ref="B7:F7" si="6">I19</f>
        <v>0</v>
      </c>
      <c r="C7" s="23">
        <f t="shared" si="6"/>
        <v>0</v>
      </c>
      <c r="D7" s="23">
        <f t="shared" si="6"/>
        <v>0</v>
      </c>
      <c r="E7" s="23">
        <f t="shared" si="6"/>
        <v>0</v>
      </c>
      <c r="F7" s="24">
        <f t="shared" si="6"/>
        <v>150</v>
      </c>
      <c r="H7" s="104" t="str">
        <f t="array" ref="H7">IFERROR(INDEX(月シフト!$A$11:$A$50,MATCH(LARGE((月シフト!$B$11:$B$50&lt;&gt;"")*1/ROW(月シフト!$B$11:$B$50),T7),1/ROW(月シフト!$B$11:$B$50),0),1),"")</f>
        <v>インディカ</v>
      </c>
      <c r="I7" s="112"/>
      <c r="J7" s="113"/>
      <c r="K7" s="114"/>
      <c r="L7" s="114"/>
      <c r="M7" s="115">
        <v>150</v>
      </c>
      <c r="N7" s="77">
        <v>17.5</v>
      </c>
      <c r="O7" s="78">
        <f t="shared" si="0"/>
        <v>0</v>
      </c>
      <c r="P7" s="79">
        <f t="shared" si="1"/>
        <v>0</v>
      </c>
      <c r="Q7" s="98">
        <f t="shared" si="2"/>
        <v>0</v>
      </c>
      <c r="R7" s="98">
        <f t="shared" si="3"/>
        <v>0</v>
      </c>
      <c r="S7" s="97">
        <f t="shared" si="4"/>
        <v>2625</v>
      </c>
      <c r="T7" s="1">
        <v>4</v>
      </c>
    </row>
    <row r="8" spans="1:20" s="1" customFormat="1" ht="21.95" customHeight="1">
      <c r="A8" s="11" t="s">
        <v>2</v>
      </c>
      <c r="B8" s="25">
        <f t="shared" ref="B8:F8" si="7">O19</f>
        <v>0</v>
      </c>
      <c r="C8" s="26">
        <f t="shared" si="7"/>
        <v>0</v>
      </c>
      <c r="D8" s="26">
        <f t="shared" si="7"/>
        <v>0</v>
      </c>
      <c r="E8" s="26">
        <f t="shared" si="7"/>
        <v>0</v>
      </c>
      <c r="F8" s="27">
        <f t="shared" si="7"/>
        <v>2625</v>
      </c>
      <c r="H8" s="104" t="str">
        <f t="array" ref="H8">IFERROR(INDEX(月シフト!$A$11:$A$50,MATCH(LARGE((月シフト!$B$11:$B$50&lt;&gt;"")*1/ROW(月シフト!$B$11:$B$50),T8),1/ROW(月シフト!$B$11:$B$50),0),1),"")</f>
        <v/>
      </c>
      <c r="I8" s="112"/>
      <c r="J8" s="113"/>
      <c r="K8" s="114"/>
      <c r="L8" s="114"/>
      <c r="M8" s="115"/>
      <c r="N8" s="77"/>
      <c r="O8" s="78">
        <f t="shared" si="0"/>
        <v>0</v>
      </c>
      <c r="P8" s="79">
        <f t="shared" si="1"/>
        <v>0</v>
      </c>
      <c r="Q8" s="98">
        <f t="shared" si="2"/>
        <v>0</v>
      </c>
      <c r="R8" s="98">
        <f t="shared" si="3"/>
        <v>0</v>
      </c>
      <c r="S8" s="97">
        <f t="shared" si="4"/>
        <v>0</v>
      </c>
      <c r="T8" s="1">
        <v>5</v>
      </c>
    </row>
    <row r="9" spans="1:20" s="1" customFormat="1" ht="21.95" customHeight="1">
      <c r="A9" s="11" t="s">
        <v>4</v>
      </c>
      <c r="B9" s="28"/>
      <c r="C9" s="29"/>
      <c r="D9" s="30">
        <f>IFERROR((D8/D4),0)</f>
        <v>0</v>
      </c>
      <c r="E9" s="30">
        <f>IFERROR((E8/E4),0)</f>
        <v>0</v>
      </c>
      <c r="F9" s="31"/>
      <c r="H9" s="104" t="str">
        <f t="array" ref="H9">IFERROR(INDEX(月シフト!$A$11:$A$50,MATCH(LARGE((月シフト!$B$11:$B$50&lt;&gt;"")*1/ROW(月シフト!$B$11:$B$50),T9),1/ROW(月シフト!$B$11:$B$50),0),1),"")</f>
        <v/>
      </c>
      <c r="I9" s="112"/>
      <c r="J9" s="113"/>
      <c r="K9" s="114"/>
      <c r="L9" s="114"/>
      <c r="M9" s="115"/>
      <c r="N9" s="77"/>
      <c r="O9" s="78">
        <f t="shared" si="0"/>
        <v>0</v>
      </c>
      <c r="P9" s="79">
        <f t="shared" si="1"/>
        <v>0</v>
      </c>
      <c r="Q9" s="98">
        <f t="shared" si="2"/>
        <v>0</v>
      </c>
      <c r="R9" s="98">
        <f t="shared" si="3"/>
        <v>0</v>
      </c>
      <c r="S9" s="97">
        <f t="shared" si="4"/>
        <v>0</v>
      </c>
      <c r="T9" s="1">
        <v>6</v>
      </c>
    </row>
    <row r="10" spans="1:20" s="1" customFormat="1" ht="21.95" customHeight="1">
      <c r="A10" s="32" t="s">
        <v>5</v>
      </c>
      <c r="B10" s="33">
        <f>IFERROR((B8/B4),0)</f>
        <v>0</v>
      </c>
      <c r="C10" s="34">
        <f>IFERROR((C8/C4),0)</f>
        <v>0</v>
      </c>
      <c r="D10" s="35"/>
      <c r="E10" s="35"/>
      <c r="F10" s="36"/>
      <c r="H10" s="104" t="str">
        <f t="array" ref="H10">IFERROR(INDEX(月シフト!$A$11:$A$50,MATCH(LARGE((月シフト!$B$11:$B$50&lt;&gt;"")*1/ROW(月シフト!$B$11:$B$50),T10),1/ROW(月シフト!$B$11:$B$50),0),1),"")</f>
        <v/>
      </c>
      <c r="I10" s="112"/>
      <c r="J10" s="113"/>
      <c r="K10" s="114"/>
      <c r="L10" s="114"/>
      <c r="M10" s="115"/>
      <c r="N10" s="77"/>
      <c r="O10" s="78">
        <f t="shared" si="0"/>
        <v>0</v>
      </c>
      <c r="P10" s="79">
        <f t="shared" si="1"/>
        <v>0</v>
      </c>
      <c r="Q10" s="98">
        <f t="shared" si="2"/>
        <v>0</v>
      </c>
      <c r="R10" s="98">
        <f t="shared" si="3"/>
        <v>0</v>
      </c>
      <c r="S10" s="97">
        <f t="shared" si="4"/>
        <v>0</v>
      </c>
      <c r="T10" s="1">
        <v>7</v>
      </c>
    </row>
    <row r="11" spans="1:20" s="1" customFormat="1" ht="21.95" customHeight="1">
      <c r="A11" s="32" t="s">
        <v>6</v>
      </c>
      <c r="B11" s="37"/>
      <c r="C11" s="38"/>
      <c r="D11" s="38"/>
      <c r="E11" s="38"/>
      <c r="F11" s="27">
        <f>IFERROR((F8/F4),0)</f>
        <v>5.9659090909090908</v>
      </c>
      <c r="H11" s="104" t="str">
        <f t="array" ref="H11">IFERROR(INDEX(月シフト!$A$11:$A$50,MATCH(LARGE((月シフト!$B$11:$B$50&lt;&gt;"")*1/ROW(月シフト!$B$11:$B$50),T11),1/ROW(月シフト!$B$11:$B$50),0),1),"")</f>
        <v/>
      </c>
      <c r="I11" s="112"/>
      <c r="J11" s="113"/>
      <c r="K11" s="114"/>
      <c r="L11" s="114"/>
      <c r="M11" s="115"/>
      <c r="N11" s="77"/>
      <c r="O11" s="78">
        <f t="shared" si="0"/>
        <v>0</v>
      </c>
      <c r="P11" s="79">
        <f t="shared" si="1"/>
        <v>0</v>
      </c>
      <c r="Q11" s="98">
        <f t="shared" si="2"/>
        <v>0</v>
      </c>
      <c r="R11" s="98">
        <f t="shared" si="3"/>
        <v>0</v>
      </c>
      <c r="S11" s="97">
        <f t="shared" si="4"/>
        <v>0</v>
      </c>
      <c r="T11" s="1">
        <v>8</v>
      </c>
    </row>
    <row r="12" spans="1:20" s="1" customFormat="1" ht="21.95" customHeight="1">
      <c r="A12" s="39" t="s">
        <v>7</v>
      </c>
      <c r="B12" s="40">
        <f>B10*4</f>
        <v>0</v>
      </c>
      <c r="C12" s="41">
        <f>C10*10</f>
        <v>0</v>
      </c>
      <c r="D12" s="41">
        <f>D9*40</f>
        <v>0</v>
      </c>
      <c r="E12" s="41">
        <f>E9*50</f>
        <v>0</v>
      </c>
      <c r="F12" s="42">
        <f>F11</f>
        <v>5.9659090909090908</v>
      </c>
      <c r="H12" s="104" t="str">
        <f t="array" ref="H12">IFERROR(INDEX(月シフト!$A$11:$A$50,MATCH(LARGE((月シフト!$B$11:$B$50&lt;&gt;"")*1/ROW(月シフト!$B$11:$B$50),T12),1/ROW(月シフト!$B$11:$B$50),0),1),"")</f>
        <v/>
      </c>
      <c r="I12" s="112"/>
      <c r="J12" s="113"/>
      <c r="K12" s="114"/>
      <c r="L12" s="114"/>
      <c r="M12" s="115"/>
      <c r="N12" s="77"/>
      <c r="O12" s="78">
        <f t="shared" si="0"/>
        <v>0</v>
      </c>
      <c r="P12" s="79">
        <f t="shared" si="1"/>
        <v>0</v>
      </c>
      <c r="Q12" s="98">
        <f t="shared" si="2"/>
        <v>0</v>
      </c>
      <c r="R12" s="98">
        <f t="shared" si="3"/>
        <v>0</v>
      </c>
      <c r="S12" s="97">
        <f t="shared" si="4"/>
        <v>0</v>
      </c>
      <c r="T12" s="1">
        <v>9</v>
      </c>
    </row>
    <row r="13" spans="1:20" s="1" customFormat="1" ht="21.95" customHeight="1">
      <c r="A13" s="43"/>
      <c r="H13" s="104" t="str">
        <f t="array" ref="H13">IFERROR(INDEX(月シフト!$A$11:$A$50,MATCH(LARGE((月シフト!$B$11:$B$50&lt;&gt;"")*1/ROW(月シフト!$B$11:$B$50),T13),1/ROW(月シフト!$B$11:$B$50),0),1),"")</f>
        <v/>
      </c>
      <c r="I13" s="112"/>
      <c r="J13" s="113"/>
      <c r="K13" s="114"/>
      <c r="L13" s="114"/>
      <c r="M13" s="115"/>
      <c r="N13" s="77"/>
      <c r="O13" s="78">
        <f t="shared" si="0"/>
        <v>0</v>
      </c>
      <c r="P13" s="79">
        <f t="shared" si="1"/>
        <v>0</v>
      </c>
      <c r="Q13" s="98">
        <f t="shared" si="2"/>
        <v>0</v>
      </c>
      <c r="R13" s="98">
        <f t="shared" si="3"/>
        <v>0</v>
      </c>
      <c r="S13" s="97">
        <f t="shared" si="4"/>
        <v>0</v>
      </c>
      <c r="T13" s="1">
        <v>10</v>
      </c>
    </row>
    <row r="14" spans="1:20" s="1" customFormat="1" ht="21.95" customHeight="1">
      <c r="A14" s="44" t="s">
        <v>3</v>
      </c>
      <c r="B14" s="45" t="s">
        <v>62</v>
      </c>
      <c r="C14" s="45" t="s">
        <v>63</v>
      </c>
      <c r="D14" s="46" t="s">
        <v>64</v>
      </c>
      <c r="E14" s="46" t="s">
        <v>65</v>
      </c>
      <c r="F14" s="47" t="s">
        <v>66</v>
      </c>
      <c r="H14" s="104" t="str">
        <f t="array" ref="H14">IFERROR(INDEX(月シフト!$A$11:$A$50,MATCH(LARGE((月シフト!$B$11:$B$50&lt;&gt;"")*1/ROW(月シフト!$B$11:$B$50),T14),1/ROW(月シフト!$B$11:$B$50),0),1),"")</f>
        <v/>
      </c>
      <c r="I14" s="112"/>
      <c r="J14" s="113"/>
      <c r="K14" s="114"/>
      <c r="L14" s="114"/>
      <c r="M14" s="115"/>
      <c r="N14" s="77"/>
      <c r="O14" s="78">
        <f t="shared" si="0"/>
        <v>0</v>
      </c>
      <c r="P14" s="79">
        <f t="shared" si="1"/>
        <v>0</v>
      </c>
      <c r="Q14" s="98">
        <f t="shared" si="2"/>
        <v>0</v>
      </c>
      <c r="R14" s="98">
        <f t="shared" si="3"/>
        <v>0</v>
      </c>
      <c r="S14" s="97">
        <f t="shared" si="4"/>
        <v>0</v>
      </c>
      <c r="T14" s="1">
        <v>11</v>
      </c>
    </row>
    <row r="15" spans="1:20" s="1" customFormat="1" ht="21.95" customHeight="1">
      <c r="A15" s="11" t="s">
        <v>76</v>
      </c>
      <c r="B15" s="48">
        <v>69</v>
      </c>
      <c r="C15" s="49">
        <v>84</v>
      </c>
      <c r="D15" s="49">
        <v>69</v>
      </c>
      <c r="E15" s="49">
        <v>69</v>
      </c>
      <c r="F15" s="50">
        <v>84</v>
      </c>
      <c r="H15" s="104" t="str">
        <f t="array" ref="H15">IFERROR(INDEX(月シフト!$A$11:$A$50,MATCH(LARGE((月シフト!$B$11:$B$50&lt;&gt;"")*1/ROW(月シフト!$B$11:$B$50),T15),1/ROW(月シフト!$B$11:$B$50),0),1),"")</f>
        <v/>
      </c>
      <c r="I15" s="112"/>
      <c r="J15" s="113"/>
      <c r="K15" s="114"/>
      <c r="L15" s="114"/>
      <c r="M15" s="115"/>
      <c r="N15" s="77"/>
      <c r="O15" s="78">
        <f t="shared" si="0"/>
        <v>0</v>
      </c>
      <c r="P15" s="79">
        <f t="shared" si="1"/>
        <v>0</v>
      </c>
      <c r="Q15" s="98">
        <f t="shared" si="2"/>
        <v>0</v>
      </c>
      <c r="R15" s="98">
        <f t="shared" si="3"/>
        <v>0</v>
      </c>
      <c r="S15" s="97">
        <f t="shared" si="4"/>
        <v>0</v>
      </c>
      <c r="T15" s="1">
        <v>12</v>
      </c>
    </row>
    <row r="16" spans="1:20" s="1" customFormat="1" ht="21.75" customHeight="1">
      <c r="A16" s="11" t="s">
        <v>77</v>
      </c>
      <c r="B16" s="48">
        <v>6.2</v>
      </c>
      <c r="C16" s="49">
        <v>6.2</v>
      </c>
      <c r="D16" s="49">
        <v>6.2</v>
      </c>
      <c r="E16" s="49">
        <v>6.2</v>
      </c>
      <c r="F16" s="50">
        <v>6.2</v>
      </c>
      <c r="H16" s="105" t="str">
        <f t="array" ref="H16">IFERROR(INDEX(月シフト!$A$11:$A$50,MATCH(LARGE((月シフト!$B$11:$B$50&lt;&gt;"")*1/ROW(月シフト!$B$11:$B$50),T16),1/ROW(月シフト!$B$11:$B$50),0),1),"")</f>
        <v/>
      </c>
      <c r="I16" s="112"/>
      <c r="J16" s="113"/>
      <c r="K16" s="114"/>
      <c r="L16" s="114"/>
      <c r="M16" s="115"/>
      <c r="N16" s="77"/>
      <c r="O16" s="78">
        <f t="shared" si="0"/>
        <v>0</v>
      </c>
      <c r="P16" s="79">
        <f t="shared" si="1"/>
        <v>0</v>
      </c>
      <c r="Q16" s="98">
        <f t="shared" si="2"/>
        <v>0</v>
      </c>
      <c r="R16" s="98">
        <f t="shared" si="3"/>
        <v>0</v>
      </c>
      <c r="S16" s="97">
        <f t="shared" si="4"/>
        <v>0</v>
      </c>
      <c r="T16" s="1">
        <v>13</v>
      </c>
    </row>
    <row r="17" spans="1:20" s="1" customFormat="1" ht="21.95" customHeight="1">
      <c r="A17" s="11" t="s">
        <v>78</v>
      </c>
      <c r="B17" s="48">
        <v>1.71</v>
      </c>
      <c r="C17" s="49">
        <v>1.71</v>
      </c>
      <c r="D17" s="49">
        <v>1.71</v>
      </c>
      <c r="E17" s="49">
        <v>1.71</v>
      </c>
      <c r="F17" s="50">
        <v>1.71</v>
      </c>
      <c r="H17" s="105" t="str">
        <f t="array" ref="H17">IFERROR(INDEX(月シフト!$A$11:$A$50,MATCH(LARGE((月シフト!$B$11:$B$50&lt;&gt;"")*1/ROW(月シフト!$B$11:$B$50),T17),1/ROW(月シフト!$B$11:$B$50),0),1),"")</f>
        <v/>
      </c>
      <c r="I17" s="112"/>
      <c r="J17" s="113"/>
      <c r="K17" s="114"/>
      <c r="L17" s="114"/>
      <c r="M17" s="115"/>
      <c r="N17" s="77"/>
      <c r="O17" s="78">
        <f t="shared" si="0"/>
        <v>0</v>
      </c>
      <c r="P17" s="79">
        <f t="shared" si="1"/>
        <v>0</v>
      </c>
      <c r="Q17" s="98">
        <f t="shared" si="2"/>
        <v>0</v>
      </c>
      <c r="R17" s="98">
        <f t="shared" si="3"/>
        <v>0</v>
      </c>
      <c r="S17" s="97">
        <f t="shared" si="4"/>
        <v>0</v>
      </c>
      <c r="T17" s="1">
        <v>14</v>
      </c>
    </row>
    <row r="18" spans="1:20" s="1" customFormat="1" ht="21.95" customHeight="1">
      <c r="A18" s="52" t="s">
        <v>79</v>
      </c>
      <c r="B18" s="53">
        <f t="shared" ref="B18:F18" si="8">SUM(B15:B17)</f>
        <v>76.91</v>
      </c>
      <c r="C18" s="54">
        <f t="shared" si="8"/>
        <v>91.91</v>
      </c>
      <c r="D18" s="54">
        <f t="shared" si="8"/>
        <v>76.91</v>
      </c>
      <c r="E18" s="54">
        <f t="shared" si="8"/>
        <v>76.91</v>
      </c>
      <c r="F18" s="55">
        <f t="shared" si="8"/>
        <v>91.91</v>
      </c>
      <c r="G18" s="56"/>
      <c r="H18" s="105" t="str">
        <f t="array" ref="H18">IFERROR(INDEX(月シフト!$A$11:$A$50,MATCH(LARGE((月シフト!$B$11:$B$50&lt;&gt;"")*1/ROW(月シフト!$B$11:$B$50),T18),1/ROW(月シフト!$B$11:$B$50),0),1),"")</f>
        <v/>
      </c>
      <c r="I18" s="116"/>
      <c r="J18" s="117"/>
      <c r="K18" s="118"/>
      <c r="L18" s="118"/>
      <c r="M18" s="119"/>
      <c r="N18" s="84"/>
      <c r="O18" s="85">
        <f t="shared" si="0"/>
        <v>0</v>
      </c>
      <c r="P18" s="86">
        <f t="shared" si="1"/>
        <v>0</v>
      </c>
      <c r="Q18" s="99">
        <f t="shared" si="2"/>
        <v>0</v>
      </c>
      <c r="R18" s="99">
        <f t="shared" si="3"/>
        <v>0</v>
      </c>
      <c r="S18" s="100">
        <f t="shared" si="4"/>
        <v>0</v>
      </c>
      <c r="T18" s="1">
        <v>15</v>
      </c>
    </row>
    <row r="19" spans="1:20" s="1" customFormat="1" ht="21.95" customHeight="1">
      <c r="G19" s="56"/>
      <c r="H19" s="106" t="s">
        <v>75</v>
      </c>
      <c r="I19" s="120">
        <f>SUM(I4:I18)</f>
        <v>0</v>
      </c>
      <c r="J19" s="121">
        <f t="shared" ref="J19:M19" si="9">SUM(J4:J18)</f>
        <v>0</v>
      </c>
      <c r="K19" s="122">
        <f t="shared" si="9"/>
        <v>0</v>
      </c>
      <c r="L19" s="122">
        <f t="shared" si="9"/>
        <v>0</v>
      </c>
      <c r="M19" s="123">
        <f t="shared" si="9"/>
        <v>150</v>
      </c>
      <c r="N19" s="124" t="s">
        <v>80</v>
      </c>
      <c r="O19" s="92">
        <f>SUM(O4:O18)</f>
        <v>0</v>
      </c>
      <c r="P19" s="93">
        <f t="shared" ref="P19:S19" si="10">SUM(P4:P18)</f>
        <v>0</v>
      </c>
      <c r="Q19" s="101">
        <f t="shared" si="10"/>
        <v>0</v>
      </c>
      <c r="R19" s="101">
        <f t="shared" si="10"/>
        <v>0</v>
      </c>
      <c r="S19" s="102">
        <f t="shared" si="10"/>
        <v>2625</v>
      </c>
    </row>
    <row r="20" spans="1:20" s="1" customFormat="1" ht="32.25">
      <c r="A20" s="58" t="s">
        <v>81</v>
      </c>
      <c r="B20" s="59" t="s">
        <v>82</v>
      </c>
      <c r="C20" s="59"/>
      <c r="D20" s="59"/>
      <c r="E20" s="59"/>
      <c r="F20" s="60"/>
      <c r="G20" s="56"/>
    </row>
    <row r="21" spans="1:20" s="1" customFormat="1" ht="32.25">
      <c r="A21" s="186"/>
      <c r="B21" s="187"/>
      <c r="C21" s="187"/>
      <c r="D21" s="187"/>
      <c r="E21" s="187"/>
      <c r="F21" s="188"/>
      <c r="H21" s="56"/>
      <c r="I21" s="56"/>
      <c r="J21" s="56"/>
      <c r="K21" s="56"/>
      <c r="L21" s="56"/>
    </row>
    <row r="22" spans="1:20" s="1" customFormat="1" ht="32.25">
      <c r="A22" s="189"/>
      <c r="B22" s="190"/>
      <c r="C22" s="190"/>
      <c r="D22" s="190"/>
      <c r="E22" s="190"/>
      <c r="F22" s="191"/>
    </row>
    <row r="23" spans="1:20" s="1" customFormat="1" ht="32.25">
      <c r="A23" s="192"/>
      <c r="B23" s="193"/>
      <c r="C23" s="193"/>
      <c r="D23" s="193"/>
      <c r="E23" s="193"/>
      <c r="F23" s="194"/>
    </row>
    <row r="24" spans="1:20" s="1" customFormat="1" ht="32.25"/>
    <row r="25" spans="1:20" s="1" customFormat="1" ht="32.25"/>
    <row r="26" spans="1:20" s="1" customFormat="1" ht="32.25"/>
    <row r="27" spans="1:20" s="1" customFormat="1" ht="32.25"/>
    <row r="28" spans="1:20" s="1" customFormat="1" ht="32.25">
      <c r="A28"/>
      <c r="B28"/>
      <c r="C28"/>
      <c r="D28"/>
      <c r="E28"/>
      <c r="F28"/>
    </row>
    <row r="29" spans="1:20" s="1" customFormat="1" ht="32.25">
      <c r="A29"/>
      <c r="B29"/>
      <c r="C29"/>
      <c r="D29"/>
      <c r="E29"/>
      <c r="F29"/>
    </row>
    <row r="30" spans="1:20" s="1" customFormat="1" ht="32.25">
      <c r="A30"/>
      <c r="B30"/>
      <c r="C30"/>
      <c r="D30"/>
      <c r="E30"/>
      <c r="F30"/>
      <c r="G30"/>
    </row>
    <row r="31" spans="1:20" s="1" customFormat="1" ht="32.25">
      <c r="A31"/>
      <c r="B31"/>
      <c r="C31"/>
      <c r="D31"/>
      <c r="E31"/>
      <c r="F31"/>
      <c r="G31"/>
      <c r="H31"/>
      <c r="I31"/>
      <c r="J31"/>
      <c r="K31"/>
      <c r="L31"/>
    </row>
    <row r="32" spans="1:20" s="1" customFormat="1" ht="32.25">
      <c r="A32"/>
      <c r="B32"/>
      <c r="C32"/>
      <c r="D32"/>
      <c r="E32"/>
      <c r="F32"/>
      <c r="G32"/>
      <c r="H32"/>
      <c r="I32"/>
      <c r="J32"/>
      <c r="K32"/>
      <c r="L32"/>
    </row>
    <row r="33" spans="1:20" s="1" customFormat="1" ht="32.25">
      <c r="A33"/>
      <c r="B33"/>
      <c r="C33"/>
      <c r="D33"/>
      <c r="E33"/>
      <c r="F33"/>
      <c r="G33"/>
      <c r="H33"/>
      <c r="I33"/>
      <c r="J33"/>
      <c r="K33"/>
      <c r="L33"/>
    </row>
    <row r="34" spans="1:20" s="1" customFormat="1" ht="32.25">
      <c r="A34"/>
      <c r="B34"/>
      <c r="C34"/>
      <c r="D34"/>
      <c r="E34"/>
      <c r="F34"/>
      <c r="G34"/>
      <c r="H34"/>
      <c r="I34"/>
      <c r="J34"/>
      <c r="K34"/>
      <c r="L34"/>
    </row>
    <row r="35" spans="1:20" s="1" customFormat="1" ht="32.25">
      <c r="A35"/>
      <c r="B35"/>
      <c r="C35"/>
      <c r="D35"/>
      <c r="E35"/>
      <c r="F35"/>
      <c r="G35"/>
      <c r="H35"/>
      <c r="I35"/>
      <c r="J35"/>
      <c r="K35"/>
      <c r="L35"/>
    </row>
    <row r="36" spans="1:20" s="1" customFormat="1" ht="32.25">
      <c r="A36"/>
      <c r="B36"/>
      <c r="C36"/>
      <c r="D36"/>
      <c r="E36"/>
      <c r="F36"/>
      <c r="G36"/>
      <c r="H36"/>
      <c r="I36"/>
      <c r="J36"/>
      <c r="K36"/>
      <c r="L36"/>
    </row>
    <row r="37" spans="1:20" s="1" customFormat="1" ht="32.25">
      <c r="A37"/>
      <c r="B37"/>
      <c r="C37"/>
      <c r="D37"/>
      <c r="E37"/>
      <c r="F37"/>
      <c r="G37"/>
      <c r="H37"/>
      <c r="I37"/>
      <c r="J37"/>
      <c r="K37"/>
      <c r="L37"/>
    </row>
    <row r="38" spans="1:20" s="1" customFormat="1" ht="32.25">
      <c r="A38"/>
      <c r="B38"/>
      <c r="C38"/>
      <c r="D38"/>
      <c r="E38"/>
      <c r="F38"/>
      <c r="G38"/>
      <c r="H38"/>
      <c r="I38"/>
      <c r="J38"/>
      <c r="K38"/>
      <c r="L38"/>
    </row>
    <row r="39" spans="1:20" s="1" customFormat="1" ht="32.25">
      <c r="A39"/>
      <c r="B39"/>
      <c r="C39"/>
      <c r="D39"/>
      <c r="E39"/>
      <c r="F39"/>
      <c r="G39"/>
      <c r="H39"/>
      <c r="I39"/>
      <c r="J39"/>
      <c r="K39"/>
      <c r="L39"/>
    </row>
    <row r="40" spans="1:20" s="1" customFormat="1" ht="32.25">
      <c r="A40"/>
      <c r="B40"/>
      <c r="C40"/>
      <c r="D40"/>
      <c r="E40"/>
      <c r="F40"/>
      <c r="G40"/>
      <c r="H40"/>
      <c r="I40"/>
      <c r="J40"/>
      <c r="K40"/>
      <c r="L40"/>
    </row>
    <row r="41" spans="1:20" s="1" customFormat="1" ht="32.25">
      <c r="A41"/>
      <c r="B41"/>
      <c r="C41"/>
      <c r="D41"/>
      <c r="E41"/>
      <c r="F41"/>
      <c r="G41"/>
      <c r="H41"/>
      <c r="I41"/>
      <c r="J41"/>
      <c r="K41"/>
      <c r="L41"/>
    </row>
    <row r="42" spans="1:20" s="1" customFormat="1" ht="32.25">
      <c r="A42"/>
      <c r="B42"/>
      <c r="C42"/>
      <c r="D42"/>
      <c r="E42"/>
      <c r="F42"/>
      <c r="G42"/>
      <c r="H42"/>
      <c r="I42"/>
      <c r="J42"/>
      <c r="K42"/>
      <c r="L42"/>
    </row>
    <row r="43" spans="1:20" s="1" customFormat="1" ht="32.25">
      <c r="A43"/>
      <c r="B43"/>
      <c r="C43"/>
      <c r="D43"/>
      <c r="E43"/>
      <c r="F43"/>
      <c r="G43"/>
      <c r="H43"/>
      <c r="I43"/>
      <c r="J43"/>
      <c r="K43"/>
      <c r="L43"/>
    </row>
    <row r="44" spans="1:20" s="1" customFormat="1" ht="32.25">
      <c r="A44"/>
      <c r="B44"/>
      <c r="C44"/>
      <c r="D44"/>
      <c r="E44"/>
      <c r="F44"/>
      <c r="G44"/>
      <c r="H44"/>
      <c r="I44"/>
      <c r="J44"/>
      <c r="K44"/>
      <c r="L44"/>
    </row>
    <row r="45" spans="1:20" s="1" customFormat="1" ht="32.25">
      <c r="A45"/>
      <c r="B45"/>
      <c r="C45"/>
      <c r="D45"/>
      <c r="E45"/>
      <c r="F45"/>
      <c r="G45"/>
      <c r="H45"/>
      <c r="I45"/>
      <c r="J45"/>
      <c r="K45"/>
      <c r="L45"/>
      <c r="T45"/>
    </row>
  </sheetData>
  <sheetProtection selectLockedCells="1"/>
  <mergeCells count="5">
    <mergeCell ref="I2:M2"/>
    <mergeCell ref="O2:S2"/>
    <mergeCell ref="A21:F21"/>
    <mergeCell ref="A22:F22"/>
    <mergeCell ref="A23:F23"/>
  </mergeCells>
  <phoneticPr fontId="28"/>
  <pageMargins left="0.69930555555555596" right="0.69930555555555596" top="0.75" bottom="0.75" header="0.3" footer="0.3"/>
  <pageSetup paperSize="9" scale="96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T45"/>
  <sheetViews>
    <sheetView topLeftCell="B1" workbookViewId="0">
      <selection activeCell="N6" sqref="N6"/>
    </sheetView>
  </sheetViews>
  <sheetFormatPr defaultColWidth="9" defaultRowHeight="13.5"/>
  <cols>
    <col min="1" max="1" width="25.375" customWidth="1"/>
    <col min="2" max="6" width="18.625" customWidth="1"/>
    <col min="7" max="7" width="9.25" customWidth="1"/>
    <col min="8" max="8" width="19.75" customWidth="1"/>
    <col min="9" max="13" width="8.625" customWidth="1"/>
    <col min="14" max="14" width="11.625" customWidth="1"/>
    <col min="15" max="19" width="8.625" customWidth="1"/>
    <col min="20" max="20" width="9" hidden="1" customWidth="1"/>
  </cols>
  <sheetData>
    <row r="1" spans="1:20" ht="29.25" customHeight="1">
      <c r="A1" s="2">
        <v>44594</v>
      </c>
      <c r="C1" s="3"/>
      <c r="D1" t="s">
        <v>61</v>
      </c>
      <c r="H1" s="4"/>
      <c r="I1" s="4"/>
      <c r="J1" s="61"/>
      <c r="K1" s="62"/>
      <c r="L1" s="62"/>
    </row>
    <row r="2" spans="1:20" s="1" customFormat="1" ht="21.95" customHeight="1">
      <c r="A2" s="5"/>
      <c r="B2" s="6" t="s">
        <v>62</v>
      </c>
      <c r="C2" s="7" t="s">
        <v>63</v>
      </c>
      <c r="D2" s="8" t="s">
        <v>64</v>
      </c>
      <c r="E2" s="8" t="s">
        <v>65</v>
      </c>
      <c r="F2" s="9" t="s">
        <v>66</v>
      </c>
      <c r="H2" s="198" t="s">
        <v>67</v>
      </c>
      <c r="I2" s="195" t="s">
        <v>68</v>
      </c>
      <c r="J2" s="196"/>
      <c r="K2" s="196"/>
      <c r="L2" s="196"/>
      <c r="M2" s="196"/>
      <c r="N2" s="198" t="s">
        <v>69</v>
      </c>
      <c r="O2" s="195" t="s">
        <v>70</v>
      </c>
      <c r="P2" s="196"/>
      <c r="Q2" s="196"/>
      <c r="R2" s="196"/>
      <c r="S2" s="197"/>
    </row>
    <row r="3" spans="1:20" s="1" customFormat="1" ht="21.95" customHeight="1">
      <c r="A3" s="11" t="s">
        <v>71</v>
      </c>
      <c r="B3" s="12"/>
      <c r="C3" s="13"/>
      <c r="D3" s="13"/>
      <c r="E3" s="13"/>
      <c r="F3" s="14"/>
      <c r="H3" s="199"/>
      <c r="I3" s="63" t="s">
        <v>62</v>
      </c>
      <c r="J3" s="64" t="s">
        <v>63</v>
      </c>
      <c r="K3" s="64" t="s">
        <v>64</v>
      </c>
      <c r="L3" s="64" t="s">
        <v>65</v>
      </c>
      <c r="M3" s="65" t="s">
        <v>66</v>
      </c>
      <c r="N3" s="199"/>
      <c r="O3" s="63" t="s">
        <v>62</v>
      </c>
      <c r="P3" s="64" t="s">
        <v>63</v>
      </c>
      <c r="Q3" s="94" t="s">
        <v>64</v>
      </c>
      <c r="R3" s="94" t="s">
        <v>65</v>
      </c>
      <c r="S3" s="95" t="s">
        <v>66</v>
      </c>
    </row>
    <row r="4" spans="1:20" s="1" customFormat="1" ht="21.95" customHeight="1">
      <c r="A4" s="11" t="s">
        <v>72</v>
      </c>
      <c r="B4" s="12">
        <v>0</v>
      </c>
      <c r="C4" s="13">
        <v>0</v>
      </c>
      <c r="D4" s="16">
        <v>200</v>
      </c>
      <c r="E4" s="16">
        <v>50</v>
      </c>
      <c r="F4" s="14">
        <v>740</v>
      </c>
      <c r="H4" s="17" t="str">
        <f t="array" ref="H4">IFERROR(INDEX(月シフト!$A$11:$A$50,MATCH(LARGE((月シフト!$C$11:$C$50&lt;&gt;"")*1/ROW(月シフト!$C$11:$C$50),T4),1/ROW(月シフト!$C$11:$C$50),0),1),"")</f>
        <v>矢代</v>
      </c>
      <c r="I4" s="66"/>
      <c r="J4" s="67"/>
      <c r="K4" s="68"/>
      <c r="L4" s="68"/>
      <c r="M4" s="69"/>
      <c r="N4" s="70"/>
      <c r="O4" s="71">
        <f t="shared" ref="O4:O18" si="0">I4*$N4</f>
        <v>0</v>
      </c>
      <c r="P4" s="72">
        <f t="shared" ref="P4:P18" si="1">J4*$N4</f>
        <v>0</v>
      </c>
      <c r="Q4" s="96">
        <f t="shared" ref="Q4:Q18" si="2">K4*$N4</f>
        <v>0</v>
      </c>
      <c r="R4" s="96">
        <f t="shared" ref="R4:R18" si="3">L4*$N4</f>
        <v>0</v>
      </c>
      <c r="S4" s="97">
        <f t="shared" ref="S4:S18" si="4">M4*$N4</f>
        <v>0</v>
      </c>
      <c r="T4" s="1">
        <v>1</v>
      </c>
    </row>
    <row r="5" spans="1:20" s="1" customFormat="1" ht="21.95" customHeight="1">
      <c r="A5" s="11" t="s">
        <v>73</v>
      </c>
      <c r="B5" s="12"/>
      <c r="C5" s="13"/>
      <c r="D5" s="16"/>
      <c r="E5" s="16"/>
      <c r="F5" s="14"/>
      <c r="H5" s="18" t="str">
        <f t="array" ref="H5">IFERROR(INDEX(月シフト!$A$11:$A$50,MATCH(LARGE((月シフト!$C$11:$C$50&lt;&gt;"")*1/ROW(月シフト!$C$11:$C$50),T5),1/ROW(月シフト!$C$11:$C$50),0),1),"")</f>
        <v>マーダワ</v>
      </c>
      <c r="I5" s="73"/>
      <c r="J5" s="74"/>
      <c r="K5" s="75"/>
      <c r="L5" s="75"/>
      <c r="M5" s="76"/>
      <c r="N5" s="77"/>
      <c r="O5" s="78">
        <f t="shared" si="0"/>
        <v>0</v>
      </c>
      <c r="P5" s="79">
        <f t="shared" si="1"/>
        <v>0</v>
      </c>
      <c r="Q5" s="98">
        <f t="shared" si="2"/>
        <v>0</v>
      </c>
      <c r="R5" s="98">
        <f t="shared" si="3"/>
        <v>0</v>
      </c>
      <c r="S5" s="97">
        <f t="shared" si="4"/>
        <v>0</v>
      </c>
      <c r="T5" s="1">
        <v>2</v>
      </c>
    </row>
    <row r="6" spans="1:20" s="1" customFormat="1" ht="21.95" customHeight="1">
      <c r="A6" s="11" t="s">
        <v>74</v>
      </c>
      <c r="B6" s="19" t="str">
        <f>IFERROR(B4/B3,"")</f>
        <v/>
      </c>
      <c r="C6" s="20" t="str">
        <f t="shared" ref="C6:F6" si="5">IFERROR(C4/C3,"")</f>
        <v/>
      </c>
      <c r="D6" s="20" t="str">
        <f t="shared" si="5"/>
        <v/>
      </c>
      <c r="E6" s="20" t="str">
        <f t="shared" si="5"/>
        <v/>
      </c>
      <c r="F6" s="21" t="str">
        <f t="shared" si="5"/>
        <v/>
      </c>
      <c r="H6" s="18" t="str">
        <f t="array" ref="H6">IFERROR(INDEX(月シフト!$A$11:$A$50,MATCH(LARGE((月シフト!$C$11:$C$50&lt;&gt;"")*1/ROW(月シフト!$C$11:$C$50),T6),1/ROW(月シフト!$C$11:$C$50),0),1),"")</f>
        <v>ディン コン ベト</v>
      </c>
      <c r="I6" s="73"/>
      <c r="J6" s="74"/>
      <c r="K6" s="75"/>
      <c r="L6" s="75"/>
      <c r="M6" s="76"/>
      <c r="N6" s="77"/>
      <c r="O6" s="78">
        <f t="shared" si="0"/>
        <v>0</v>
      </c>
      <c r="P6" s="79">
        <f t="shared" si="1"/>
        <v>0</v>
      </c>
      <c r="Q6" s="98">
        <f t="shared" si="2"/>
        <v>0</v>
      </c>
      <c r="R6" s="98">
        <f t="shared" si="3"/>
        <v>0</v>
      </c>
      <c r="S6" s="97">
        <f t="shared" si="4"/>
        <v>0</v>
      </c>
      <c r="T6" s="1">
        <v>3</v>
      </c>
    </row>
    <row r="7" spans="1:20" s="1" customFormat="1" ht="21.95" customHeight="1">
      <c r="A7" s="11" t="s">
        <v>75</v>
      </c>
      <c r="B7" s="22">
        <f>I19</f>
        <v>0</v>
      </c>
      <c r="C7" s="23">
        <f t="shared" ref="C7:F7" si="6">J19</f>
        <v>0</v>
      </c>
      <c r="D7" s="23">
        <f t="shared" si="6"/>
        <v>0</v>
      </c>
      <c r="E7" s="23">
        <f t="shared" si="6"/>
        <v>0</v>
      </c>
      <c r="F7" s="24">
        <f t="shared" si="6"/>
        <v>200</v>
      </c>
      <c r="H7" s="18" t="str">
        <f t="array" ref="H7">IFERROR(INDEX(月シフト!$A$11:$A$50,MATCH(LARGE((月シフト!$C$11:$C$50&lt;&gt;"")*1/ROW(月シフト!$C$11:$C$50),T7),1/ROW(月シフト!$C$11:$C$50),0),1),"")</f>
        <v>ホン ゴック</v>
      </c>
      <c r="I7" s="73"/>
      <c r="J7" s="74"/>
      <c r="K7" s="75"/>
      <c r="L7" s="75"/>
      <c r="M7" s="76"/>
      <c r="N7" s="77"/>
      <c r="O7" s="78">
        <f t="shared" si="0"/>
        <v>0</v>
      </c>
      <c r="P7" s="79">
        <f t="shared" si="1"/>
        <v>0</v>
      </c>
      <c r="Q7" s="98">
        <f t="shared" si="2"/>
        <v>0</v>
      </c>
      <c r="R7" s="98">
        <f t="shared" si="3"/>
        <v>0</v>
      </c>
      <c r="S7" s="97">
        <f t="shared" si="4"/>
        <v>0</v>
      </c>
      <c r="T7" s="1">
        <v>4</v>
      </c>
    </row>
    <row r="8" spans="1:20" s="1" customFormat="1" ht="21.95" customHeight="1">
      <c r="A8" s="11" t="s">
        <v>2</v>
      </c>
      <c r="B8" s="25">
        <f>O19</f>
        <v>0</v>
      </c>
      <c r="C8" s="26">
        <f t="shared" ref="C8:F8" si="7">P19</f>
        <v>0</v>
      </c>
      <c r="D8" s="26">
        <f t="shared" si="7"/>
        <v>0</v>
      </c>
      <c r="E8" s="26">
        <f t="shared" si="7"/>
        <v>0</v>
      </c>
      <c r="F8" s="27">
        <f t="shared" si="7"/>
        <v>3500</v>
      </c>
      <c r="H8" s="18" t="s">
        <v>89</v>
      </c>
      <c r="I8" s="73"/>
      <c r="J8" s="74"/>
      <c r="K8" s="75"/>
      <c r="L8" s="75"/>
      <c r="M8" s="76">
        <v>200</v>
      </c>
      <c r="N8" s="77">
        <v>17.5</v>
      </c>
      <c r="O8" s="78">
        <f t="shared" si="0"/>
        <v>0</v>
      </c>
      <c r="P8" s="79">
        <f t="shared" si="1"/>
        <v>0</v>
      </c>
      <c r="Q8" s="98">
        <f t="shared" si="2"/>
        <v>0</v>
      </c>
      <c r="R8" s="98">
        <f t="shared" si="3"/>
        <v>0</v>
      </c>
      <c r="S8" s="97">
        <f t="shared" si="4"/>
        <v>3500</v>
      </c>
      <c r="T8" s="1">
        <v>5</v>
      </c>
    </row>
    <row r="9" spans="1:20" s="1" customFormat="1" ht="21.95" customHeight="1">
      <c r="A9" s="11" t="s">
        <v>4</v>
      </c>
      <c r="B9" s="28"/>
      <c r="C9" s="29"/>
      <c r="D9" s="30">
        <f>IFERROR((D8/D4),0)</f>
        <v>0</v>
      </c>
      <c r="E9" s="30">
        <f>IFERROR((E8/E4),0)</f>
        <v>0</v>
      </c>
      <c r="F9" s="31"/>
      <c r="H9" s="18"/>
      <c r="I9" s="73"/>
      <c r="J9" s="74"/>
      <c r="K9" s="75"/>
      <c r="L9" s="75"/>
      <c r="M9" s="76"/>
      <c r="N9" s="77"/>
      <c r="O9" s="78">
        <f t="shared" si="0"/>
        <v>0</v>
      </c>
      <c r="P9" s="79">
        <f t="shared" si="1"/>
        <v>0</v>
      </c>
      <c r="Q9" s="98">
        <f t="shared" si="2"/>
        <v>0</v>
      </c>
      <c r="R9" s="98">
        <f t="shared" si="3"/>
        <v>0</v>
      </c>
      <c r="S9" s="97">
        <f t="shared" si="4"/>
        <v>0</v>
      </c>
      <c r="T9" s="1">
        <v>6</v>
      </c>
    </row>
    <row r="10" spans="1:20" s="1" customFormat="1" ht="21.95" customHeight="1">
      <c r="A10" s="32" t="s">
        <v>5</v>
      </c>
      <c r="B10" s="33">
        <f>IFERROR((B8/B4),0)</f>
        <v>0</v>
      </c>
      <c r="C10" s="34">
        <f>IFERROR((C8/C4),0)</f>
        <v>0</v>
      </c>
      <c r="D10" s="35"/>
      <c r="E10" s="35"/>
      <c r="F10" s="36"/>
      <c r="H10" s="18" t="str">
        <f t="array" ref="H10">IFERROR(INDEX(月シフト!$A$11:$A$50,MATCH(LARGE((月シフト!$C$11:$C$50&lt;&gt;"")*1/ROW(月シフト!$C$11:$C$50),T10),1/ROW(月シフト!$C$11:$C$50),0),1),"")</f>
        <v/>
      </c>
      <c r="I10" s="73"/>
      <c r="J10" s="74"/>
      <c r="K10" s="75"/>
      <c r="L10" s="75"/>
      <c r="M10" s="76"/>
      <c r="N10" s="77"/>
      <c r="O10" s="78">
        <f t="shared" si="0"/>
        <v>0</v>
      </c>
      <c r="P10" s="79">
        <f t="shared" si="1"/>
        <v>0</v>
      </c>
      <c r="Q10" s="98">
        <f t="shared" si="2"/>
        <v>0</v>
      </c>
      <c r="R10" s="98">
        <f t="shared" si="3"/>
        <v>0</v>
      </c>
      <c r="S10" s="97">
        <f t="shared" si="4"/>
        <v>0</v>
      </c>
      <c r="T10" s="1">
        <v>7</v>
      </c>
    </row>
    <row r="11" spans="1:20" s="1" customFormat="1" ht="21.95" customHeight="1">
      <c r="A11" s="32" t="s">
        <v>6</v>
      </c>
      <c r="B11" s="37"/>
      <c r="C11" s="38"/>
      <c r="D11" s="38"/>
      <c r="E11" s="38"/>
      <c r="F11" s="27">
        <f>IFERROR((F8/F4),0)</f>
        <v>4.7297297297297298</v>
      </c>
      <c r="H11" s="18" t="str">
        <f t="array" ref="H11">IFERROR(INDEX(月シフト!$A$11:$A$50,MATCH(LARGE((月シフト!$C$11:$C$50&lt;&gt;"")*1/ROW(月シフト!$C$11:$C$50),T11),1/ROW(月シフト!$C$11:$C$50),0),1),"")</f>
        <v/>
      </c>
      <c r="I11" s="73"/>
      <c r="J11" s="74"/>
      <c r="K11" s="75"/>
      <c r="L11" s="75"/>
      <c r="M11" s="76"/>
      <c r="N11" s="77"/>
      <c r="O11" s="78">
        <f t="shared" si="0"/>
        <v>0</v>
      </c>
      <c r="P11" s="79">
        <f t="shared" si="1"/>
        <v>0</v>
      </c>
      <c r="Q11" s="98">
        <f t="shared" si="2"/>
        <v>0</v>
      </c>
      <c r="R11" s="98">
        <f t="shared" si="3"/>
        <v>0</v>
      </c>
      <c r="S11" s="97">
        <f t="shared" si="4"/>
        <v>0</v>
      </c>
      <c r="T11" s="1">
        <v>8</v>
      </c>
    </row>
    <row r="12" spans="1:20" s="1" customFormat="1" ht="21.95" customHeight="1">
      <c r="A12" s="39" t="s">
        <v>7</v>
      </c>
      <c r="B12" s="40">
        <f>B10*4</f>
        <v>0</v>
      </c>
      <c r="C12" s="41">
        <f>C10*10</f>
        <v>0</v>
      </c>
      <c r="D12" s="41">
        <f>D9*40</f>
        <v>0</v>
      </c>
      <c r="E12" s="41">
        <f>E9*50</f>
        <v>0</v>
      </c>
      <c r="F12" s="42">
        <f>F11</f>
        <v>4.7297297297297298</v>
      </c>
      <c r="H12" s="18" t="str">
        <f t="array" ref="H12">IFERROR(INDEX(月シフト!$A$11:$A$50,MATCH(LARGE((月シフト!$C$11:$C$50&lt;&gt;"")*1/ROW(月シフト!$C$11:$C$50),T12),1/ROW(月シフト!$C$11:$C$50),0),1),"")</f>
        <v/>
      </c>
      <c r="I12" s="73"/>
      <c r="J12" s="74"/>
      <c r="K12" s="75"/>
      <c r="L12" s="75"/>
      <c r="M12" s="76"/>
      <c r="N12" s="77"/>
      <c r="O12" s="78">
        <f t="shared" si="0"/>
        <v>0</v>
      </c>
      <c r="P12" s="79">
        <f t="shared" si="1"/>
        <v>0</v>
      </c>
      <c r="Q12" s="98">
        <f t="shared" si="2"/>
        <v>0</v>
      </c>
      <c r="R12" s="98">
        <f t="shared" si="3"/>
        <v>0</v>
      </c>
      <c r="S12" s="97">
        <f t="shared" si="4"/>
        <v>0</v>
      </c>
      <c r="T12" s="1">
        <v>9</v>
      </c>
    </row>
    <row r="13" spans="1:20" s="1" customFormat="1" ht="21.95" customHeight="1">
      <c r="A13" s="43"/>
      <c r="H13" s="18" t="str">
        <f t="array" ref="H13">IFERROR(INDEX(月シフト!$A$11:$A$50,MATCH(LARGE((月シフト!$C$11:$C$50&lt;&gt;"")*1/ROW(月シフト!$C$11:$C$50),T13),1/ROW(月シフト!$C$11:$C$50),0),1),"")</f>
        <v/>
      </c>
      <c r="I13" s="73"/>
      <c r="J13" s="74"/>
      <c r="K13" s="75"/>
      <c r="L13" s="75"/>
      <c r="M13" s="76"/>
      <c r="N13" s="77"/>
      <c r="O13" s="78">
        <f t="shared" si="0"/>
        <v>0</v>
      </c>
      <c r="P13" s="79">
        <f t="shared" si="1"/>
        <v>0</v>
      </c>
      <c r="Q13" s="98">
        <f t="shared" si="2"/>
        <v>0</v>
      </c>
      <c r="R13" s="98">
        <f t="shared" si="3"/>
        <v>0</v>
      </c>
      <c r="S13" s="97">
        <f t="shared" si="4"/>
        <v>0</v>
      </c>
      <c r="T13" s="1">
        <v>10</v>
      </c>
    </row>
    <row r="14" spans="1:20" s="1" customFormat="1" ht="21.95" customHeight="1">
      <c r="A14" s="44" t="s">
        <v>3</v>
      </c>
      <c r="B14" s="45" t="s">
        <v>62</v>
      </c>
      <c r="C14" s="45" t="s">
        <v>63</v>
      </c>
      <c r="D14" s="46" t="s">
        <v>64</v>
      </c>
      <c r="E14" s="46" t="s">
        <v>65</v>
      </c>
      <c r="F14" s="47" t="s">
        <v>66</v>
      </c>
      <c r="H14" s="18" t="str">
        <f t="array" ref="H14">IFERROR(INDEX(月シフト!$A$11:$A$50,MATCH(LARGE((月シフト!$C$11:$C$50&lt;&gt;"")*1/ROW(月シフト!$C$11:$C$50),T14),1/ROW(月シフト!$C$11:$C$50),0),1),"")</f>
        <v/>
      </c>
      <c r="I14" s="73"/>
      <c r="J14" s="74"/>
      <c r="K14" s="75"/>
      <c r="L14" s="75"/>
      <c r="M14" s="76"/>
      <c r="N14" s="77"/>
      <c r="O14" s="78">
        <f t="shared" si="0"/>
        <v>0</v>
      </c>
      <c r="P14" s="79">
        <f t="shared" si="1"/>
        <v>0</v>
      </c>
      <c r="Q14" s="98">
        <f t="shared" si="2"/>
        <v>0</v>
      </c>
      <c r="R14" s="98">
        <f t="shared" si="3"/>
        <v>0</v>
      </c>
      <c r="S14" s="97">
        <f t="shared" si="4"/>
        <v>0</v>
      </c>
      <c r="T14" s="1">
        <v>11</v>
      </c>
    </row>
    <row r="15" spans="1:20" s="1" customFormat="1" ht="21.95" customHeight="1">
      <c r="A15" s="11" t="s">
        <v>76</v>
      </c>
      <c r="B15" s="48">
        <v>69</v>
      </c>
      <c r="C15" s="49">
        <v>84</v>
      </c>
      <c r="D15" s="49">
        <v>69</v>
      </c>
      <c r="E15" s="49">
        <v>69</v>
      </c>
      <c r="F15" s="50">
        <v>84</v>
      </c>
      <c r="H15" s="18" t="str">
        <f t="array" ref="H15">IFERROR(INDEX(月シフト!$A$11:$A$50,MATCH(LARGE((月シフト!$C$11:$C$50&lt;&gt;"")*1/ROW(月シフト!$C$11:$C$50),T15),1/ROW(月シフト!$C$11:$C$50),0),1),"")</f>
        <v/>
      </c>
      <c r="I15" s="73"/>
      <c r="J15" s="74"/>
      <c r="K15" s="75"/>
      <c r="L15" s="75"/>
      <c r="M15" s="76"/>
      <c r="N15" s="77"/>
      <c r="O15" s="78">
        <f t="shared" si="0"/>
        <v>0</v>
      </c>
      <c r="P15" s="79">
        <f t="shared" si="1"/>
        <v>0</v>
      </c>
      <c r="Q15" s="98">
        <f t="shared" si="2"/>
        <v>0</v>
      </c>
      <c r="R15" s="98">
        <f t="shared" si="3"/>
        <v>0</v>
      </c>
      <c r="S15" s="97">
        <f t="shared" si="4"/>
        <v>0</v>
      </c>
      <c r="T15" s="1">
        <v>12</v>
      </c>
    </row>
    <row r="16" spans="1:20" s="1" customFormat="1" ht="21.95" customHeight="1">
      <c r="A16" s="11" t="s">
        <v>77</v>
      </c>
      <c r="B16" s="48">
        <v>6.2</v>
      </c>
      <c r="C16" s="49">
        <v>6.2</v>
      </c>
      <c r="D16" s="49">
        <v>6.2</v>
      </c>
      <c r="E16" s="49">
        <v>6.2</v>
      </c>
      <c r="F16" s="50">
        <v>6.2</v>
      </c>
      <c r="H16" s="51" t="str">
        <f t="array" ref="H16">IFERROR(INDEX(月シフト!$A$11:$A$50,MATCH(LARGE((月シフト!$C$11:$C$50&lt;&gt;"")*1/ROW(月シフト!$C$11:$C$50),T16),1/ROW(月シフト!$C$11:$C$50),0),1),"")</f>
        <v/>
      </c>
      <c r="I16" s="73"/>
      <c r="J16" s="74"/>
      <c r="K16" s="75"/>
      <c r="L16" s="75"/>
      <c r="M16" s="76"/>
      <c r="N16" s="77"/>
      <c r="O16" s="78">
        <f t="shared" si="0"/>
        <v>0</v>
      </c>
      <c r="P16" s="79">
        <f t="shared" si="1"/>
        <v>0</v>
      </c>
      <c r="Q16" s="98">
        <f t="shared" si="2"/>
        <v>0</v>
      </c>
      <c r="R16" s="98">
        <f t="shared" si="3"/>
        <v>0</v>
      </c>
      <c r="S16" s="97">
        <f t="shared" si="4"/>
        <v>0</v>
      </c>
      <c r="T16" s="1">
        <v>13</v>
      </c>
    </row>
    <row r="17" spans="1:20" s="1" customFormat="1" ht="21.95" customHeight="1">
      <c r="A17" s="11" t="s">
        <v>78</v>
      </c>
      <c r="B17" s="48">
        <v>1.71</v>
      </c>
      <c r="C17" s="49">
        <v>1.71</v>
      </c>
      <c r="D17" s="49">
        <v>1.71</v>
      </c>
      <c r="E17" s="49">
        <v>1.71</v>
      </c>
      <c r="F17" s="50">
        <v>1.71</v>
      </c>
      <c r="H17" s="51" t="str">
        <f t="array" ref="H17">IFERROR(INDEX(月シフト!$A$11:$A$50,MATCH(LARGE((月シフト!$C$11:$C$50&lt;&gt;"")*1/ROW(月シフト!$C$11:$C$50),T17),1/ROW(月シフト!$C$11:$C$50),0),1),"")</f>
        <v/>
      </c>
      <c r="I17" s="73"/>
      <c r="J17" s="74"/>
      <c r="K17" s="75"/>
      <c r="L17" s="75"/>
      <c r="M17" s="76"/>
      <c r="N17" s="77"/>
      <c r="O17" s="78">
        <f t="shared" si="0"/>
        <v>0</v>
      </c>
      <c r="P17" s="79">
        <f t="shared" si="1"/>
        <v>0</v>
      </c>
      <c r="Q17" s="98">
        <f t="shared" si="2"/>
        <v>0</v>
      </c>
      <c r="R17" s="98">
        <f t="shared" si="3"/>
        <v>0</v>
      </c>
      <c r="S17" s="97">
        <f t="shared" si="4"/>
        <v>0</v>
      </c>
      <c r="T17" s="1">
        <v>14</v>
      </c>
    </row>
    <row r="18" spans="1:20" s="1" customFormat="1" ht="21.95" customHeight="1">
      <c r="A18" s="52" t="s">
        <v>79</v>
      </c>
      <c r="B18" s="53">
        <f t="shared" ref="B18:F18" si="8">SUM(B15:B17)</f>
        <v>76.91</v>
      </c>
      <c r="C18" s="54">
        <f t="shared" si="8"/>
        <v>91.91</v>
      </c>
      <c r="D18" s="54">
        <f t="shared" si="8"/>
        <v>76.91</v>
      </c>
      <c r="E18" s="54">
        <f t="shared" si="8"/>
        <v>76.91</v>
      </c>
      <c r="F18" s="55">
        <f t="shared" si="8"/>
        <v>91.91</v>
      </c>
      <c r="G18" s="56"/>
      <c r="H18" s="51" t="str">
        <f t="array" ref="H18">IFERROR(INDEX(月シフト!$A$11:$A$50,MATCH(LARGE((月シフト!$C$11:$C$50&lt;&gt;"")*1/ROW(月シフト!$C$11:$C$50),T18),1/ROW(月シフト!$C$11:$C$50),0),1),"")</f>
        <v/>
      </c>
      <c r="I18" s="80"/>
      <c r="J18" s="81"/>
      <c r="K18" s="82"/>
      <c r="L18" s="82"/>
      <c r="M18" s="83"/>
      <c r="N18" s="84"/>
      <c r="O18" s="85">
        <f t="shared" si="0"/>
        <v>0</v>
      </c>
      <c r="P18" s="86">
        <f t="shared" si="1"/>
        <v>0</v>
      </c>
      <c r="Q18" s="99">
        <f t="shared" si="2"/>
        <v>0</v>
      </c>
      <c r="R18" s="99">
        <f t="shared" si="3"/>
        <v>0</v>
      </c>
      <c r="S18" s="100">
        <f t="shared" si="4"/>
        <v>0</v>
      </c>
      <c r="T18" s="1">
        <v>15</v>
      </c>
    </row>
    <row r="19" spans="1:20" s="1" customFormat="1" ht="21.95" customHeight="1">
      <c r="G19" s="56"/>
      <c r="H19" s="57" t="s">
        <v>75</v>
      </c>
      <c r="I19" s="87">
        <f>SUM(I4:I18)</f>
        <v>0</v>
      </c>
      <c r="J19" s="88">
        <f t="shared" ref="J19:M19" si="9">SUM(J4:J18)</f>
        <v>0</v>
      </c>
      <c r="K19" s="89">
        <f t="shared" si="9"/>
        <v>0</v>
      </c>
      <c r="L19" s="89">
        <f t="shared" si="9"/>
        <v>0</v>
      </c>
      <c r="M19" s="90">
        <f t="shared" si="9"/>
        <v>200</v>
      </c>
      <c r="N19" s="91" t="s">
        <v>80</v>
      </c>
      <c r="O19" s="92">
        <f>SUM(O4:O18)</f>
        <v>0</v>
      </c>
      <c r="P19" s="93">
        <f t="shared" ref="P19:S19" si="10">SUM(P4:P18)</f>
        <v>0</v>
      </c>
      <c r="Q19" s="101">
        <f t="shared" si="10"/>
        <v>0</v>
      </c>
      <c r="R19" s="101">
        <f t="shared" si="10"/>
        <v>0</v>
      </c>
      <c r="S19" s="102">
        <f t="shared" si="10"/>
        <v>3500</v>
      </c>
    </row>
    <row r="20" spans="1:20" s="1" customFormat="1" ht="32.25">
      <c r="A20" s="58" t="s">
        <v>81</v>
      </c>
      <c r="B20" s="59" t="s">
        <v>82</v>
      </c>
      <c r="C20" s="59"/>
      <c r="D20" s="59"/>
      <c r="E20" s="59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20" s="1" customFormat="1" ht="32.25">
      <c r="A21" s="186"/>
      <c r="B21" s="187"/>
      <c r="C21" s="187"/>
      <c r="D21" s="187"/>
      <c r="E21" s="187"/>
      <c r="F21" s="188"/>
    </row>
    <row r="22" spans="1:20" s="1" customFormat="1" ht="32.25">
      <c r="A22" s="189"/>
      <c r="B22" s="190"/>
      <c r="C22" s="190"/>
      <c r="D22" s="190"/>
      <c r="E22" s="190"/>
      <c r="F22" s="191"/>
    </row>
    <row r="23" spans="1:20" s="1" customFormat="1" ht="32.25">
      <c r="A23" s="192"/>
      <c r="B23" s="193"/>
      <c r="C23" s="193"/>
      <c r="D23" s="193"/>
      <c r="E23" s="193"/>
      <c r="F23" s="194"/>
    </row>
    <row r="24" spans="1:20" s="1" customFormat="1" ht="32.25"/>
    <row r="25" spans="1:20" s="1" customFormat="1" ht="32.25"/>
    <row r="26" spans="1:20" s="1" customFormat="1" ht="32.25"/>
    <row r="27" spans="1:20" s="1" customFormat="1" ht="32.25"/>
    <row r="28" spans="1:20" s="1" customFormat="1" ht="32.25"/>
    <row r="29" spans="1:20" s="1" customFormat="1" ht="32.25">
      <c r="A29"/>
      <c r="B29"/>
      <c r="C29"/>
      <c r="D29"/>
      <c r="E29"/>
      <c r="F29"/>
    </row>
    <row r="30" spans="1:20" s="1" customFormat="1" ht="32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0" s="1" customFormat="1" ht="32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0" s="1" customFormat="1" ht="32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20" s="1" customFormat="1" ht="32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20" s="1" customFormat="1" ht="32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20" s="1" customFormat="1" ht="32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20" s="1" customFormat="1" ht="32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20" s="1" customFormat="1" ht="32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20" s="1" customFormat="1" ht="32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20" s="1" customFormat="1" ht="32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20" s="1" customFormat="1" ht="32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20" s="1" customFormat="1" ht="32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20" s="1" customFormat="1" ht="32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20" s="1" customFormat="1" ht="32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20" s="1" customFormat="1" ht="32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20" s="1" customFormat="1" ht="32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</sheetData>
  <sheetProtection selectLockedCells="1"/>
  <mergeCells count="7">
    <mergeCell ref="I2:M2"/>
    <mergeCell ref="O2:S2"/>
    <mergeCell ref="A21:F21"/>
    <mergeCell ref="A22:F22"/>
    <mergeCell ref="A23:F23"/>
    <mergeCell ref="H2:H3"/>
    <mergeCell ref="N2:N3"/>
  </mergeCells>
  <phoneticPr fontId="28"/>
  <pageMargins left="0.69930555555555596" right="0.69930555555555596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T45"/>
  <sheetViews>
    <sheetView topLeftCell="B1" workbookViewId="0">
      <selection activeCell="N10" sqref="N10"/>
    </sheetView>
  </sheetViews>
  <sheetFormatPr defaultColWidth="9" defaultRowHeight="13.5"/>
  <cols>
    <col min="1" max="1" width="25.375" customWidth="1"/>
    <col min="2" max="6" width="18.625" customWidth="1"/>
    <col min="7" max="7" width="9.25" customWidth="1"/>
    <col min="8" max="8" width="19.75" customWidth="1"/>
    <col min="9" max="13" width="8.625" customWidth="1"/>
    <col min="14" max="14" width="11.625" customWidth="1"/>
    <col min="15" max="19" width="8.625" customWidth="1"/>
    <col min="20" max="20" width="9" hidden="1" customWidth="1"/>
  </cols>
  <sheetData>
    <row r="1" spans="1:20" ht="29.25" customHeight="1">
      <c r="A1" s="2">
        <v>44595</v>
      </c>
      <c r="C1" s="3"/>
      <c r="D1" t="s">
        <v>61</v>
      </c>
      <c r="H1" s="4"/>
      <c r="I1" s="4"/>
      <c r="J1" s="61"/>
      <c r="K1" s="62"/>
      <c r="L1" s="62"/>
    </row>
    <row r="2" spans="1:20" s="1" customFormat="1" ht="21.95" customHeight="1">
      <c r="A2" s="5"/>
      <c r="B2" s="6" t="s">
        <v>62</v>
      </c>
      <c r="C2" s="7" t="s">
        <v>63</v>
      </c>
      <c r="D2" s="8" t="s">
        <v>64</v>
      </c>
      <c r="E2" s="8" t="s">
        <v>65</v>
      </c>
      <c r="F2" s="9" t="s">
        <v>66</v>
      </c>
      <c r="H2" s="198" t="s">
        <v>67</v>
      </c>
      <c r="I2" s="195" t="s">
        <v>68</v>
      </c>
      <c r="J2" s="196"/>
      <c r="K2" s="196"/>
      <c r="L2" s="196"/>
      <c r="M2" s="196"/>
      <c r="N2" s="198" t="s">
        <v>69</v>
      </c>
      <c r="O2" s="195" t="s">
        <v>70</v>
      </c>
      <c r="P2" s="196"/>
      <c r="Q2" s="196"/>
      <c r="R2" s="196"/>
      <c r="S2" s="197"/>
    </row>
    <row r="3" spans="1:20" s="1" customFormat="1" ht="21.95" customHeight="1">
      <c r="A3" s="11" t="s">
        <v>71</v>
      </c>
      <c r="B3" s="12"/>
      <c r="C3" s="13"/>
      <c r="D3" s="13"/>
      <c r="E3" s="13"/>
      <c r="F3" s="14"/>
      <c r="H3" s="199"/>
      <c r="I3" s="63" t="s">
        <v>62</v>
      </c>
      <c r="J3" s="64" t="s">
        <v>63</v>
      </c>
      <c r="K3" s="64" t="s">
        <v>64</v>
      </c>
      <c r="L3" s="64" t="s">
        <v>65</v>
      </c>
      <c r="M3" s="65" t="s">
        <v>66</v>
      </c>
      <c r="N3" s="199"/>
      <c r="O3" s="63" t="s">
        <v>62</v>
      </c>
      <c r="P3" s="64" t="s">
        <v>63</v>
      </c>
      <c r="Q3" s="94" t="s">
        <v>64</v>
      </c>
      <c r="R3" s="94" t="s">
        <v>65</v>
      </c>
      <c r="S3" s="95" t="s">
        <v>66</v>
      </c>
    </row>
    <row r="4" spans="1:20" s="1" customFormat="1" ht="21.95" customHeight="1">
      <c r="A4" s="11" t="s">
        <v>72</v>
      </c>
      <c r="B4" s="12">
        <v>0</v>
      </c>
      <c r="C4" s="13">
        <v>0</v>
      </c>
      <c r="D4" s="16">
        <v>160</v>
      </c>
      <c r="E4" s="16">
        <v>0</v>
      </c>
      <c r="F4" s="14">
        <v>890</v>
      </c>
      <c r="H4" s="17" t="str">
        <f t="array" ref="H4">IFERROR(INDEX(月シフト!$A$11:$A$50,MATCH(LARGE((月シフト!$D$11:$D$50&lt;&gt;"")*1/ROW(月シフト!$D$11:$D$50),T4),1/ROW(月シフト!$D$11:$D$50),0),1),"")</f>
        <v>高橋</v>
      </c>
      <c r="I4" s="66"/>
      <c r="J4" s="67"/>
      <c r="K4" s="68"/>
      <c r="L4" s="68"/>
      <c r="M4" s="69"/>
      <c r="N4" s="70"/>
      <c r="O4" s="71">
        <f t="shared" ref="O4:O18" si="0">I4*$N4</f>
        <v>0</v>
      </c>
      <c r="P4" s="72">
        <f t="shared" ref="P4:P18" si="1">J4*$N4</f>
        <v>0</v>
      </c>
      <c r="Q4" s="96">
        <f t="shared" ref="Q4:Q18" si="2">K4*$N4</f>
        <v>0</v>
      </c>
      <c r="R4" s="96">
        <f t="shared" ref="R4:R18" si="3">L4*$N4</f>
        <v>0</v>
      </c>
      <c r="S4" s="97">
        <f t="shared" ref="S4:S18" si="4">M4*$N4</f>
        <v>0</v>
      </c>
      <c r="T4" s="1">
        <v>1</v>
      </c>
    </row>
    <row r="5" spans="1:20" s="1" customFormat="1" ht="21.95" customHeight="1">
      <c r="A5" s="11" t="s">
        <v>73</v>
      </c>
      <c r="B5" s="12"/>
      <c r="C5" s="13"/>
      <c r="D5" s="16"/>
      <c r="E5" s="16"/>
      <c r="F5" s="14"/>
      <c r="H5" s="18" t="str">
        <f t="array" ref="H5">IFERROR(INDEX(月シフト!$A$11:$A$50,MATCH(LARGE((月シフト!$D$11:$D$50&lt;&gt;"")*1/ROW(月シフト!$D$11:$D$50),T5),1/ROW(月シフト!$D$11:$D$50),0),1),"")</f>
        <v>マーダワ</v>
      </c>
      <c r="I5" s="73"/>
      <c r="J5" s="74"/>
      <c r="K5" s="75"/>
      <c r="L5" s="75"/>
      <c r="M5" s="76"/>
      <c r="N5" s="77"/>
      <c r="O5" s="78">
        <f t="shared" si="0"/>
        <v>0</v>
      </c>
      <c r="P5" s="79">
        <f t="shared" si="1"/>
        <v>0</v>
      </c>
      <c r="Q5" s="98">
        <f t="shared" si="2"/>
        <v>0</v>
      </c>
      <c r="R5" s="98">
        <f t="shared" si="3"/>
        <v>0</v>
      </c>
      <c r="S5" s="97">
        <f t="shared" si="4"/>
        <v>0</v>
      </c>
      <c r="T5" s="1">
        <v>2</v>
      </c>
    </row>
    <row r="6" spans="1:20" s="1" customFormat="1" ht="21.95" customHeight="1">
      <c r="A6" s="11" t="s">
        <v>74</v>
      </c>
      <c r="B6" s="19" t="str">
        <f>IFERROR(B4/B3,"")</f>
        <v/>
      </c>
      <c r="C6" s="20" t="str">
        <f t="shared" ref="C6:F6" si="5">IFERROR(C4/C3,"")</f>
        <v/>
      </c>
      <c r="D6" s="20" t="str">
        <f t="shared" si="5"/>
        <v/>
      </c>
      <c r="E6" s="20" t="str">
        <f t="shared" si="5"/>
        <v/>
      </c>
      <c r="F6" s="21" t="str">
        <f t="shared" si="5"/>
        <v/>
      </c>
      <c r="H6" s="18" t="str">
        <f t="array" ref="H6">IFERROR(INDEX(月シフト!$A$11:$A$50,MATCH(LARGE((月シフト!$D$11:$D$50&lt;&gt;"")*1/ROW(月シフト!$D$11:$D$50),T6),1/ROW(月シフト!$D$11:$D$50),0),1),"")</f>
        <v>ホン ゴック</v>
      </c>
      <c r="I6" s="73"/>
      <c r="J6" s="74"/>
      <c r="K6" s="75"/>
      <c r="L6" s="75"/>
      <c r="M6" s="76"/>
      <c r="N6" s="77"/>
      <c r="O6" s="78">
        <f t="shared" si="0"/>
        <v>0</v>
      </c>
      <c r="P6" s="79">
        <f t="shared" si="1"/>
        <v>0</v>
      </c>
      <c r="Q6" s="98">
        <f t="shared" si="2"/>
        <v>0</v>
      </c>
      <c r="R6" s="98">
        <f t="shared" si="3"/>
        <v>0</v>
      </c>
      <c r="S6" s="97">
        <f t="shared" si="4"/>
        <v>0</v>
      </c>
      <c r="T6" s="1">
        <v>3</v>
      </c>
    </row>
    <row r="7" spans="1:20" s="1" customFormat="1" ht="21.95" customHeight="1">
      <c r="A7" s="11" t="s">
        <v>75</v>
      </c>
      <c r="B7" s="22">
        <f>I19</f>
        <v>0</v>
      </c>
      <c r="C7" s="23">
        <f t="shared" ref="C7:F7" si="6">J19</f>
        <v>0</v>
      </c>
      <c r="D7" s="23">
        <f t="shared" si="6"/>
        <v>0</v>
      </c>
      <c r="E7" s="23">
        <f t="shared" si="6"/>
        <v>0</v>
      </c>
      <c r="F7" s="24">
        <f t="shared" si="6"/>
        <v>220</v>
      </c>
      <c r="H7" s="18" t="str">
        <f t="array" ref="H7">IFERROR(INDEX(月シフト!$A$11:$A$50,MATCH(LARGE((月シフト!$D$11:$D$50&lt;&gt;"")*1/ROW(月シフト!$D$11:$D$50),T7),1/ROW(月シフト!$D$11:$D$50),0),1),"")</f>
        <v>サンミン</v>
      </c>
      <c r="I7" s="73"/>
      <c r="J7" s="74"/>
      <c r="K7" s="75"/>
      <c r="L7" s="75"/>
      <c r="M7" s="76">
        <v>180</v>
      </c>
      <c r="N7" s="77">
        <v>17.5</v>
      </c>
      <c r="O7" s="78">
        <f t="shared" si="0"/>
        <v>0</v>
      </c>
      <c r="P7" s="79">
        <f t="shared" si="1"/>
        <v>0</v>
      </c>
      <c r="Q7" s="98">
        <f t="shared" si="2"/>
        <v>0</v>
      </c>
      <c r="R7" s="98">
        <f t="shared" si="3"/>
        <v>0</v>
      </c>
      <c r="S7" s="97">
        <f t="shared" si="4"/>
        <v>3150</v>
      </c>
      <c r="T7" s="1">
        <v>4</v>
      </c>
    </row>
    <row r="8" spans="1:20" s="1" customFormat="1" ht="21.95" customHeight="1">
      <c r="A8" s="11" t="s">
        <v>2</v>
      </c>
      <c r="B8" s="25">
        <f>O19</f>
        <v>0</v>
      </c>
      <c r="C8" s="26">
        <f t="shared" ref="C8:F8" si="7">P19</f>
        <v>0</v>
      </c>
      <c r="D8" s="26">
        <f t="shared" si="7"/>
        <v>0</v>
      </c>
      <c r="E8" s="26">
        <f t="shared" si="7"/>
        <v>0</v>
      </c>
      <c r="F8" s="27">
        <f t="shared" si="7"/>
        <v>3850</v>
      </c>
      <c r="H8" s="18" t="s">
        <v>90</v>
      </c>
      <c r="I8" s="73"/>
      <c r="J8" s="74"/>
      <c r="K8" s="75"/>
      <c r="L8" s="75"/>
      <c r="M8" s="76">
        <v>40</v>
      </c>
      <c r="N8" s="77">
        <v>17.5</v>
      </c>
      <c r="O8" s="78">
        <f t="shared" si="0"/>
        <v>0</v>
      </c>
      <c r="P8" s="79">
        <f t="shared" si="1"/>
        <v>0</v>
      </c>
      <c r="Q8" s="98">
        <f t="shared" si="2"/>
        <v>0</v>
      </c>
      <c r="R8" s="98">
        <f t="shared" si="3"/>
        <v>0</v>
      </c>
      <c r="S8" s="97">
        <f t="shared" si="4"/>
        <v>700</v>
      </c>
      <c r="T8" s="1">
        <v>5</v>
      </c>
    </row>
    <row r="9" spans="1:20" s="1" customFormat="1" ht="21.95" customHeight="1">
      <c r="A9" s="11" t="s">
        <v>4</v>
      </c>
      <c r="B9" s="28"/>
      <c r="C9" s="29"/>
      <c r="D9" s="30">
        <f>IFERROR((D8/D4),0)</f>
        <v>0</v>
      </c>
      <c r="E9" s="30">
        <f>IFERROR((E8/E4),0)</f>
        <v>0</v>
      </c>
      <c r="F9" s="31"/>
      <c r="H9" s="18" t="str">
        <f t="array" ref="H9">IFERROR(INDEX(月シフト!$A$11:$A$50,MATCH(LARGE((月シフト!$D$11:$D$50&lt;&gt;"")*1/ROW(月シフト!$D$11:$D$50),T9),1/ROW(月シフト!$D$11:$D$50),0),1),"")</f>
        <v/>
      </c>
      <c r="I9" s="73"/>
      <c r="J9" s="74"/>
      <c r="K9" s="75"/>
      <c r="L9" s="75"/>
      <c r="M9" s="76"/>
      <c r="N9" s="77"/>
      <c r="O9" s="78">
        <f t="shared" si="0"/>
        <v>0</v>
      </c>
      <c r="P9" s="79">
        <f t="shared" si="1"/>
        <v>0</v>
      </c>
      <c r="Q9" s="98">
        <f t="shared" si="2"/>
        <v>0</v>
      </c>
      <c r="R9" s="98">
        <f t="shared" si="3"/>
        <v>0</v>
      </c>
      <c r="S9" s="97">
        <f t="shared" si="4"/>
        <v>0</v>
      </c>
      <c r="T9" s="1">
        <v>6</v>
      </c>
    </row>
    <row r="10" spans="1:20" s="1" customFormat="1" ht="21.95" customHeight="1">
      <c r="A10" s="32" t="s">
        <v>5</v>
      </c>
      <c r="B10" s="33">
        <f>IFERROR((B8/B4),0)</f>
        <v>0</v>
      </c>
      <c r="C10" s="34">
        <f>IFERROR((C8/C4),0)</f>
        <v>0</v>
      </c>
      <c r="D10" s="35"/>
      <c r="E10" s="35"/>
      <c r="F10" s="36"/>
      <c r="H10" s="18" t="str">
        <f t="array" ref="H10">IFERROR(INDEX(月シフト!$A$11:$A$50,MATCH(LARGE((月シフト!$D$11:$D$50&lt;&gt;"")*1/ROW(月シフト!$D$11:$D$50),T10),1/ROW(月シフト!$D$11:$D$50),0),1),"")</f>
        <v/>
      </c>
      <c r="I10" s="73"/>
      <c r="J10" s="74"/>
      <c r="K10" s="75"/>
      <c r="L10" s="75"/>
      <c r="M10" s="76"/>
      <c r="N10" s="77"/>
      <c r="O10" s="78">
        <f t="shared" si="0"/>
        <v>0</v>
      </c>
      <c r="P10" s="79">
        <f t="shared" si="1"/>
        <v>0</v>
      </c>
      <c r="Q10" s="98">
        <f t="shared" si="2"/>
        <v>0</v>
      </c>
      <c r="R10" s="98">
        <f t="shared" si="3"/>
        <v>0</v>
      </c>
      <c r="S10" s="97">
        <f t="shared" si="4"/>
        <v>0</v>
      </c>
      <c r="T10" s="1">
        <v>7</v>
      </c>
    </row>
    <row r="11" spans="1:20" s="1" customFormat="1" ht="21.95" customHeight="1">
      <c r="A11" s="32" t="s">
        <v>6</v>
      </c>
      <c r="B11" s="37"/>
      <c r="C11" s="38"/>
      <c r="D11" s="38"/>
      <c r="E11" s="38"/>
      <c r="F11" s="27">
        <f>IFERROR((F8/F4),0)</f>
        <v>4.3258426966292136</v>
      </c>
      <c r="H11" s="18" t="str">
        <f t="array" ref="H11">IFERROR(INDEX(月シフト!$A$11:$A$50,MATCH(LARGE((月シフト!$D$11:$D$50&lt;&gt;"")*1/ROW(月シフト!$D$11:$D$50),T11),1/ROW(月シフト!$D$11:$D$50),0),1),"")</f>
        <v/>
      </c>
      <c r="I11" s="73"/>
      <c r="J11" s="74"/>
      <c r="K11" s="75"/>
      <c r="L11" s="75"/>
      <c r="M11" s="76"/>
      <c r="N11" s="77"/>
      <c r="O11" s="78">
        <f t="shared" si="0"/>
        <v>0</v>
      </c>
      <c r="P11" s="79">
        <f t="shared" si="1"/>
        <v>0</v>
      </c>
      <c r="Q11" s="98">
        <f t="shared" si="2"/>
        <v>0</v>
      </c>
      <c r="R11" s="98">
        <f t="shared" si="3"/>
        <v>0</v>
      </c>
      <c r="S11" s="97">
        <f t="shared" si="4"/>
        <v>0</v>
      </c>
      <c r="T11" s="1">
        <v>8</v>
      </c>
    </row>
    <row r="12" spans="1:20" s="1" customFormat="1" ht="21.95" customHeight="1">
      <c r="A12" s="39" t="s">
        <v>7</v>
      </c>
      <c r="B12" s="40">
        <f>B10*4</f>
        <v>0</v>
      </c>
      <c r="C12" s="41">
        <f>C10*10</f>
        <v>0</v>
      </c>
      <c r="D12" s="41">
        <f>D9*40</f>
        <v>0</v>
      </c>
      <c r="E12" s="41">
        <f>E9*50</f>
        <v>0</v>
      </c>
      <c r="F12" s="42">
        <f>F11</f>
        <v>4.3258426966292136</v>
      </c>
      <c r="H12" s="18" t="str">
        <f t="array" ref="H12">IFERROR(INDEX(月シフト!$A$11:$A$50,MATCH(LARGE((月シフト!$D$11:$D$50&lt;&gt;"")*1/ROW(月シフト!$D$11:$D$50),T12),1/ROW(月シフト!$D$11:$D$50),0),1),"")</f>
        <v/>
      </c>
      <c r="I12" s="73"/>
      <c r="J12" s="74"/>
      <c r="K12" s="75"/>
      <c r="L12" s="75"/>
      <c r="M12" s="76"/>
      <c r="N12" s="77"/>
      <c r="O12" s="78">
        <f t="shared" si="0"/>
        <v>0</v>
      </c>
      <c r="P12" s="79">
        <f t="shared" si="1"/>
        <v>0</v>
      </c>
      <c r="Q12" s="98">
        <f t="shared" si="2"/>
        <v>0</v>
      </c>
      <c r="R12" s="98">
        <f t="shared" si="3"/>
        <v>0</v>
      </c>
      <c r="S12" s="97">
        <f t="shared" si="4"/>
        <v>0</v>
      </c>
      <c r="T12" s="1">
        <v>9</v>
      </c>
    </row>
    <row r="13" spans="1:20" s="1" customFormat="1" ht="21.95" customHeight="1">
      <c r="A13" s="43"/>
      <c r="H13" s="18" t="str">
        <f t="array" ref="H13">IFERROR(INDEX(月シフト!$A$11:$A$50,MATCH(LARGE((月シフト!$D$11:$D$50&lt;&gt;"")*1/ROW(月シフト!$D$11:$D$50),T13),1/ROW(月シフト!$D$11:$D$50),0),1),"")</f>
        <v/>
      </c>
      <c r="I13" s="73"/>
      <c r="J13" s="74"/>
      <c r="K13" s="75"/>
      <c r="L13" s="75"/>
      <c r="M13" s="76"/>
      <c r="N13" s="77"/>
      <c r="O13" s="78">
        <f t="shared" si="0"/>
        <v>0</v>
      </c>
      <c r="P13" s="79">
        <f t="shared" si="1"/>
        <v>0</v>
      </c>
      <c r="Q13" s="98">
        <f t="shared" si="2"/>
        <v>0</v>
      </c>
      <c r="R13" s="98">
        <f t="shared" si="3"/>
        <v>0</v>
      </c>
      <c r="S13" s="97">
        <f t="shared" si="4"/>
        <v>0</v>
      </c>
      <c r="T13" s="1">
        <v>10</v>
      </c>
    </row>
    <row r="14" spans="1:20" s="1" customFormat="1" ht="21.95" customHeight="1">
      <c r="A14" s="44" t="s">
        <v>3</v>
      </c>
      <c r="B14" s="45" t="s">
        <v>62</v>
      </c>
      <c r="C14" s="45" t="s">
        <v>63</v>
      </c>
      <c r="D14" s="46" t="s">
        <v>64</v>
      </c>
      <c r="E14" s="46" t="s">
        <v>65</v>
      </c>
      <c r="F14" s="47" t="s">
        <v>66</v>
      </c>
      <c r="H14" s="18" t="str">
        <f t="array" ref="H14">IFERROR(INDEX(月シフト!$A$11:$A$50,MATCH(LARGE((月シフト!$D$11:$D$50&lt;&gt;"")*1/ROW(月シフト!$D$11:$D$50),T14),1/ROW(月シフト!$D$11:$D$50),0),1),"")</f>
        <v/>
      </c>
      <c r="I14" s="73"/>
      <c r="J14" s="74"/>
      <c r="K14" s="75"/>
      <c r="L14" s="75"/>
      <c r="M14" s="76"/>
      <c r="N14" s="77"/>
      <c r="O14" s="78">
        <f t="shared" si="0"/>
        <v>0</v>
      </c>
      <c r="P14" s="79">
        <f t="shared" si="1"/>
        <v>0</v>
      </c>
      <c r="Q14" s="98">
        <f t="shared" si="2"/>
        <v>0</v>
      </c>
      <c r="R14" s="98">
        <f t="shared" si="3"/>
        <v>0</v>
      </c>
      <c r="S14" s="97">
        <f t="shared" si="4"/>
        <v>0</v>
      </c>
      <c r="T14" s="1">
        <v>11</v>
      </c>
    </row>
    <row r="15" spans="1:20" s="1" customFormat="1" ht="21.95" customHeight="1">
      <c r="A15" s="11" t="s">
        <v>76</v>
      </c>
      <c r="B15" s="48">
        <v>69</v>
      </c>
      <c r="C15" s="49">
        <v>84</v>
      </c>
      <c r="D15" s="49">
        <v>69</v>
      </c>
      <c r="E15" s="49">
        <v>69</v>
      </c>
      <c r="F15" s="50">
        <v>84</v>
      </c>
      <c r="H15" s="18" t="str">
        <f t="array" ref="H15">IFERROR(INDEX(月シフト!$A$11:$A$50,MATCH(LARGE((月シフト!$D$11:$D$50&lt;&gt;"")*1/ROW(月シフト!$D$11:$D$50),T15),1/ROW(月シフト!$D$11:$D$50),0),1),"")</f>
        <v/>
      </c>
      <c r="I15" s="73"/>
      <c r="J15" s="74"/>
      <c r="K15" s="75"/>
      <c r="L15" s="75"/>
      <c r="M15" s="76"/>
      <c r="N15" s="77"/>
      <c r="O15" s="78">
        <f t="shared" si="0"/>
        <v>0</v>
      </c>
      <c r="P15" s="79">
        <f t="shared" si="1"/>
        <v>0</v>
      </c>
      <c r="Q15" s="98">
        <f t="shared" si="2"/>
        <v>0</v>
      </c>
      <c r="R15" s="98">
        <f t="shared" si="3"/>
        <v>0</v>
      </c>
      <c r="S15" s="97">
        <f t="shared" si="4"/>
        <v>0</v>
      </c>
      <c r="T15" s="1">
        <v>12</v>
      </c>
    </row>
    <row r="16" spans="1:20" s="1" customFormat="1" ht="21.95" customHeight="1">
      <c r="A16" s="11" t="s">
        <v>77</v>
      </c>
      <c r="B16" s="48">
        <v>6.2</v>
      </c>
      <c r="C16" s="49">
        <v>6.2</v>
      </c>
      <c r="D16" s="49">
        <v>6.2</v>
      </c>
      <c r="E16" s="49">
        <v>6.2</v>
      </c>
      <c r="F16" s="50">
        <v>6.2</v>
      </c>
      <c r="H16" s="51" t="str">
        <f t="array" ref="H16">IFERROR(INDEX(月シフト!$A$11:$A$50,MATCH(LARGE((月シフト!$D$11:$D$50&lt;&gt;"")*1/ROW(月シフト!$D$11:$D$50),T16),1/ROW(月シフト!$D$11:$D$50),0),1),"")</f>
        <v/>
      </c>
      <c r="I16" s="73"/>
      <c r="J16" s="74"/>
      <c r="K16" s="75"/>
      <c r="L16" s="75"/>
      <c r="M16" s="76"/>
      <c r="N16" s="77"/>
      <c r="O16" s="78">
        <f t="shared" si="0"/>
        <v>0</v>
      </c>
      <c r="P16" s="79">
        <f t="shared" si="1"/>
        <v>0</v>
      </c>
      <c r="Q16" s="98">
        <f t="shared" si="2"/>
        <v>0</v>
      </c>
      <c r="R16" s="98">
        <f t="shared" si="3"/>
        <v>0</v>
      </c>
      <c r="S16" s="97">
        <f t="shared" si="4"/>
        <v>0</v>
      </c>
      <c r="T16" s="1">
        <v>13</v>
      </c>
    </row>
    <row r="17" spans="1:20" s="1" customFormat="1" ht="21.95" customHeight="1">
      <c r="A17" s="11" t="s">
        <v>78</v>
      </c>
      <c r="B17" s="48">
        <v>1.71</v>
      </c>
      <c r="C17" s="49">
        <v>1.71</v>
      </c>
      <c r="D17" s="49">
        <v>1.71</v>
      </c>
      <c r="E17" s="49">
        <v>1.71</v>
      </c>
      <c r="F17" s="50">
        <v>1.71</v>
      </c>
      <c r="H17" s="51" t="str">
        <f t="array" ref="H17">IFERROR(INDEX(月シフト!$A$11:$A$50,MATCH(LARGE((月シフト!$D$11:$D$50&lt;&gt;"")*1/ROW(月シフト!$D$11:$D$50),T17),1/ROW(月シフト!$D$11:$D$50),0),1),"")</f>
        <v/>
      </c>
      <c r="I17" s="73"/>
      <c r="J17" s="74"/>
      <c r="K17" s="75"/>
      <c r="L17" s="75"/>
      <c r="M17" s="76"/>
      <c r="N17" s="77"/>
      <c r="O17" s="78">
        <f t="shared" si="0"/>
        <v>0</v>
      </c>
      <c r="P17" s="79">
        <f t="shared" si="1"/>
        <v>0</v>
      </c>
      <c r="Q17" s="98">
        <f t="shared" si="2"/>
        <v>0</v>
      </c>
      <c r="R17" s="98">
        <f t="shared" si="3"/>
        <v>0</v>
      </c>
      <c r="S17" s="97">
        <f t="shared" si="4"/>
        <v>0</v>
      </c>
      <c r="T17" s="1">
        <v>14</v>
      </c>
    </row>
    <row r="18" spans="1:20" s="1" customFormat="1" ht="21.95" customHeight="1">
      <c r="A18" s="52" t="s">
        <v>79</v>
      </c>
      <c r="B18" s="53">
        <f t="shared" ref="B18:F18" si="8">SUM(B15:B17)</f>
        <v>76.91</v>
      </c>
      <c r="C18" s="54">
        <f t="shared" si="8"/>
        <v>91.91</v>
      </c>
      <c r="D18" s="54">
        <f t="shared" si="8"/>
        <v>76.91</v>
      </c>
      <c r="E18" s="54">
        <f t="shared" si="8"/>
        <v>76.91</v>
      </c>
      <c r="F18" s="55">
        <f t="shared" si="8"/>
        <v>91.91</v>
      </c>
      <c r="G18" s="56"/>
      <c r="H18" s="51" t="str">
        <f t="array" ref="H18">IFERROR(INDEX(月シフト!$A$11:$A$50,MATCH(LARGE((月シフト!$D$11:$D$50&lt;&gt;"")*1/ROW(月シフト!$D$11:$D$50),T18),1/ROW(月シフト!$D$11:$D$50),0),1),"")</f>
        <v/>
      </c>
      <c r="I18" s="80"/>
      <c r="J18" s="81"/>
      <c r="K18" s="82"/>
      <c r="L18" s="82"/>
      <c r="M18" s="83"/>
      <c r="N18" s="84"/>
      <c r="O18" s="85">
        <f t="shared" si="0"/>
        <v>0</v>
      </c>
      <c r="P18" s="86">
        <f t="shared" si="1"/>
        <v>0</v>
      </c>
      <c r="Q18" s="99">
        <f t="shared" si="2"/>
        <v>0</v>
      </c>
      <c r="R18" s="99">
        <f t="shared" si="3"/>
        <v>0</v>
      </c>
      <c r="S18" s="100">
        <f t="shared" si="4"/>
        <v>0</v>
      </c>
      <c r="T18" s="1">
        <v>15</v>
      </c>
    </row>
    <row r="19" spans="1:20" s="1" customFormat="1" ht="21.95" customHeight="1">
      <c r="G19" s="56"/>
      <c r="H19" s="57" t="s">
        <v>75</v>
      </c>
      <c r="I19" s="87">
        <f>SUM(I4:I18)</f>
        <v>0</v>
      </c>
      <c r="J19" s="88">
        <f t="shared" ref="J19:M19" si="9">SUM(J4:J18)</f>
        <v>0</v>
      </c>
      <c r="K19" s="89">
        <f t="shared" si="9"/>
        <v>0</v>
      </c>
      <c r="L19" s="89">
        <f t="shared" si="9"/>
        <v>0</v>
      </c>
      <c r="M19" s="90">
        <f t="shared" si="9"/>
        <v>220</v>
      </c>
      <c r="N19" s="91" t="s">
        <v>80</v>
      </c>
      <c r="O19" s="92">
        <f>SUM(O4:O18)</f>
        <v>0</v>
      </c>
      <c r="P19" s="93">
        <f t="shared" ref="P19:S19" si="10">SUM(P4:P18)</f>
        <v>0</v>
      </c>
      <c r="Q19" s="101">
        <f t="shared" si="10"/>
        <v>0</v>
      </c>
      <c r="R19" s="101">
        <f t="shared" si="10"/>
        <v>0</v>
      </c>
      <c r="S19" s="102">
        <f t="shared" si="10"/>
        <v>3850</v>
      </c>
    </row>
    <row r="20" spans="1:20" s="1" customFormat="1" ht="32.25">
      <c r="A20" s="58" t="s">
        <v>81</v>
      </c>
      <c r="B20" s="59" t="s">
        <v>82</v>
      </c>
      <c r="C20" s="59"/>
      <c r="D20" s="59"/>
      <c r="E20" s="59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20" s="1" customFormat="1" ht="32.25">
      <c r="A21" s="186"/>
      <c r="B21" s="187"/>
      <c r="C21" s="187"/>
      <c r="D21" s="187"/>
      <c r="E21" s="187"/>
      <c r="F21" s="188"/>
    </row>
    <row r="22" spans="1:20" s="1" customFormat="1" ht="32.25">
      <c r="A22" s="189"/>
      <c r="B22" s="190"/>
      <c r="C22" s="190"/>
      <c r="D22" s="190"/>
      <c r="E22" s="190"/>
      <c r="F22" s="191"/>
    </row>
    <row r="23" spans="1:20" s="1" customFormat="1" ht="32.25">
      <c r="A23" s="192"/>
      <c r="B23" s="193"/>
      <c r="C23" s="193"/>
      <c r="D23" s="193"/>
      <c r="E23" s="193"/>
      <c r="F23" s="194"/>
    </row>
    <row r="24" spans="1:20" s="1" customFormat="1" ht="32.25"/>
    <row r="25" spans="1:20" s="1" customFormat="1" ht="32.25"/>
    <row r="26" spans="1:20" s="1" customFormat="1" ht="32.25"/>
    <row r="27" spans="1:20" s="1" customFormat="1" ht="32.25"/>
    <row r="28" spans="1:20" s="1" customFormat="1" ht="32.25"/>
    <row r="29" spans="1:20" s="1" customFormat="1" ht="32.25">
      <c r="A29"/>
      <c r="B29"/>
      <c r="C29"/>
      <c r="D29"/>
      <c r="E29"/>
      <c r="F29"/>
    </row>
    <row r="30" spans="1:20" s="1" customFormat="1" ht="32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0" s="1" customFormat="1" ht="32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0" s="1" customFormat="1" ht="32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20" s="1" customFormat="1" ht="32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20" s="1" customFormat="1" ht="32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20" s="1" customFormat="1" ht="32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20" s="1" customFormat="1" ht="32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20" s="1" customFormat="1" ht="32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20" s="1" customFormat="1" ht="32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20" s="1" customFormat="1" ht="32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20" s="1" customFormat="1" ht="32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20" s="1" customFormat="1" ht="32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20" s="1" customFormat="1" ht="32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20" s="1" customFormat="1" ht="32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20" s="1" customFormat="1" ht="32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20" s="1" customFormat="1" ht="32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</sheetData>
  <sheetProtection selectLockedCells="1"/>
  <mergeCells count="7">
    <mergeCell ref="I2:M2"/>
    <mergeCell ref="O2:S2"/>
    <mergeCell ref="A21:F21"/>
    <mergeCell ref="A22:F22"/>
    <mergeCell ref="A23:F23"/>
    <mergeCell ref="H2:H3"/>
    <mergeCell ref="N2:N3"/>
  </mergeCells>
  <phoneticPr fontId="28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>
    <pageSetUpPr fitToPage="1"/>
  </sheetPr>
  <dimension ref="A1:K33"/>
  <sheetViews>
    <sheetView workbookViewId="0">
      <selection activeCell="C33" sqref="C33"/>
    </sheetView>
  </sheetViews>
  <sheetFormatPr defaultColWidth="9" defaultRowHeight="13.5"/>
  <cols>
    <col min="1" max="1" width="10.5" style="142" customWidth="1"/>
    <col min="2" max="2" width="15.125" style="143" customWidth="1"/>
    <col min="3" max="3" width="8" style="143" customWidth="1"/>
    <col min="4" max="4" width="10.5" style="143" customWidth="1"/>
    <col min="5" max="5" width="9.5" style="143" customWidth="1"/>
    <col min="6" max="6" width="9.875" style="143" customWidth="1"/>
    <col min="7" max="7" width="13.25" customWidth="1"/>
    <col min="8" max="8" width="14.125" style="158" customWidth="1"/>
    <col min="9" max="9" width="15.875" style="158" customWidth="1"/>
    <col min="10" max="10" width="15.875" customWidth="1"/>
    <col min="11" max="11" width="14.75" style="143" customWidth="1"/>
  </cols>
  <sheetData>
    <row r="1" spans="1:11">
      <c r="A1" s="159" t="s">
        <v>8</v>
      </c>
      <c r="B1" s="146" t="s">
        <v>9</v>
      </c>
      <c r="C1" s="146" t="s">
        <v>10</v>
      </c>
      <c r="D1" s="146" t="s">
        <v>11</v>
      </c>
      <c r="E1" s="146" t="s">
        <v>12</v>
      </c>
      <c r="F1" s="146" t="s">
        <v>2</v>
      </c>
      <c r="G1" s="160" t="s">
        <v>13</v>
      </c>
      <c r="H1" s="147" t="s">
        <v>14</v>
      </c>
      <c r="I1" s="147" t="s">
        <v>7</v>
      </c>
      <c r="J1" s="160" t="s">
        <v>15</v>
      </c>
      <c r="K1" s="146" t="s">
        <v>16</v>
      </c>
    </row>
    <row r="2" spans="1:11">
      <c r="A2" s="149">
        <f>Sheet1!A2</f>
        <v>44593</v>
      </c>
      <c r="B2" s="143" t="s">
        <v>17</v>
      </c>
      <c r="C2" s="150">
        <f ca="1">Sheet1!B2</f>
        <v>0</v>
      </c>
      <c r="D2" s="169">
        <f ca="1">テーブル1345[[#This Row],[出荷量（Kg）]]/4</f>
        <v>0</v>
      </c>
      <c r="E2" s="151">
        <f ca="1">Sheet1!G2</f>
        <v>0</v>
      </c>
      <c r="F2" s="153">
        <f ca="1">Sheet1!L2</f>
        <v>0</v>
      </c>
      <c r="G2" s="153">
        <f ca="1">Sheet1!AA2</f>
        <v>0</v>
      </c>
      <c r="H2" s="153">
        <f ca="1">Sheet1!AK2</f>
        <v>0</v>
      </c>
      <c r="I2" s="153">
        <f ca="1">テーブル1345[[#This Row],[加工単価（1Kg）]]*4</f>
        <v>0</v>
      </c>
      <c r="J2" s="166">
        <f ca="1">IFERROR(テーブル1345[[#This Row],[出荷量（C/S）]]/(テーブル1345[[#This Row],[作業時間合計(分）]]/60),)</f>
        <v>0</v>
      </c>
      <c r="K2" s="153">
        <f ca="1">Sheet1!Q2</f>
        <v>76.91</v>
      </c>
    </row>
    <row r="3" spans="1:11">
      <c r="A3" s="149">
        <f>Sheet1!A3</f>
        <v>44594</v>
      </c>
      <c r="B3" s="143" t="s">
        <v>17</v>
      </c>
      <c r="C3" s="150">
        <f ca="1">Sheet1!B3</f>
        <v>0</v>
      </c>
      <c r="D3" s="169">
        <f ca="1">テーブル1345[[#This Row],[出荷量（Kg）]]/4</f>
        <v>0</v>
      </c>
      <c r="E3" s="151">
        <f ca="1">Sheet1!G3</f>
        <v>0</v>
      </c>
      <c r="F3" s="153">
        <f ca="1">Sheet1!L3</f>
        <v>0</v>
      </c>
      <c r="G3" s="153">
        <f ca="1">Sheet1!AA3</f>
        <v>0</v>
      </c>
      <c r="H3" s="153">
        <f ca="1">Sheet1!AK3</f>
        <v>0</v>
      </c>
      <c r="I3" s="153">
        <f ca="1">テーブル1345[[#This Row],[加工単価（1Kg）]]*4</f>
        <v>0</v>
      </c>
      <c r="J3" s="166">
        <f ca="1">IFERROR(テーブル1345[[#This Row],[出荷量（C/S）]]/(テーブル1345[[#This Row],[作業時間合計(分）]]/60),)</f>
        <v>0</v>
      </c>
      <c r="K3" s="153">
        <f ca="1">Sheet1!Q3</f>
        <v>76.91</v>
      </c>
    </row>
    <row r="4" spans="1:11">
      <c r="A4" s="149">
        <f>Sheet1!A4</f>
        <v>44595</v>
      </c>
      <c r="B4" s="143" t="s">
        <v>17</v>
      </c>
      <c r="C4" s="150">
        <f ca="1">Sheet1!B4</f>
        <v>0</v>
      </c>
      <c r="D4" s="169">
        <f ca="1">テーブル1345[[#This Row],[出荷量（Kg）]]/4</f>
        <v>0</v>
      </c>
      <c r="E4" s="151">
        <f ca="1">Sheet1!G4</f>
        <v>0</v>
      </c>
      <c r="F4" s="153">
        <f ca="1">Sheet1!L4</f>
        <v>0</v>
      </c>
      <c r="G4" s="153">
        <f ca="1">Sheet1!AA4</f>
        <v>0</v>
      </c>
      <c r="H4" s="153">
        <f ca="1">Sheet1!AK4</f>
        <v>0</v>
      </c>
      <c r="I4" s="153">
        <f ca="1">テーブル1345[[#This Row],[加工単価（1Kg）]]*4</f>
        <v>0</v>
      </c>
      <c r="J4" s="166">
        <f ca="1">IFERROR(テーブル1345[[#This Row],[出荷量（C/S）]]/(テーブル1345[[#This Row],[作業時間合計(分）]]/60),)</f>
        <v>0</v>
      </c>
      <c r="K4" s="153">
        <f ca="1">Sheet1!Q4</f>
        <v>76.91</v>
      </c>
    </row>
    <row r="5" spans="1:11">
      <c r="A5" s="149">
        <f>Sheet1!A5</f>
        <v>44596</v>
      </c>
      <c r="B5" s="143" t="s">
        <v>17</v>
      </c>
      <c r="C5" s="150">
        <f ca="1">Sheet1!B5</f>
        <v>0</v>
      </c>
      <c r="D5" s="169">
        <f ca="1">テーブル1345[[#This Row],[出荷量（Kg）]]/4</f>
        <v>0</v>
      </c>
      <c r="E5" s="151">
        <f ca="1">Sheet1!G5</f>
        <v>0</v>
      </c>
      <c r="F5" s="153">
        <f ca="1">Sheet1!L5</f>
        <v>0</v>
      </c>
      <c r="G5" s="153">
        <f ca="1">Sheet1!AA5</f>
        <v>0</v>
      </c>
      <c r="H5" s="153">
        <f ca="1">Sheet1!AK5</f>
        <v>0</v>
      </c>
      <c r="I5" s="153">
        <f ca="1">テーブル1345[[#This Row],[加工単価（1Kg）]]*4</f>
        <v>0</v>
      </c>
      <c r="J5" s="166">
        <f ca="1">IFERROR(テーブル1345[[#This Row],[出荷量（C/S）]]/(テーブル1345[[#This Row],[作業時間合計(分）]]/60),)</f>
        <v>0</v>
      </c>
      <c r="K5" s="153">
        <f ca="1">Sheet1!Q5</f>
        <v>76.91</v>
      </c>
    </row>
    <row r="6" spans="1:11">
      <c r="A6" s="149">
        <f>Sheet1!A6</f>
        <v>44597</v>
      </c>
      <c r="B6" s="143" t="s">
        <v>17</v>
      </c>
      <c r="C6" s="150">
        <f ca="1">Sheet1!B6</f>
        <v>0</v>
      </c>
      <c r="D6" s="169">
        <f ca="1">テーブル1345[[#This Row],[出荷量（Kg）]]/4</f>
        <v>0</v>
      </c>
      <c r="E6" s="151">
        <f ca="1">Sheet1!G6</f>
        <v>0</v>
      </c>
      <c r="F6" s="153">
        <f ca="1">Sheet1!L6</f>
        <v>0</v>
      </c>
      <c r="G6" s="153">
        <f ca="1">Sheet1!AA6</f>
        <v>0</v>
      </c>
      <c r="H6" s="153">
        <f ca="1">Sheet1!AK6</f>
        <v>0</v>
      </c>
      <c r="I6" s="153">
        <f ca="1">テーブル1345[[#This Row],[加工単価（1Kg）]]*4</f>
        <v>0</v>
      </c>
      <c r="J6" s="166">
        <f ca="1">IFERROR(テーブル1345[[#This Row],[出荷量（C/S）]]/(テーブル1345[[#This Row],[作業時間合計(分）]]/60),)</f>
        <v>0</v>
      </c>
      <c r="K6" s="153">
        <f ca="1">Sheet1!Q6</f>
        <v>76.91</v>
      </c>
    </row>
    <row r="7" spans="1:11">
      <c r="A7" s="149">
        <f>Sheet1!A7</f>
        <v>44598</v>
      </c>
      <c r="B7" s="143" t="s">
        <v>17</v>
      </c>
      <c r="C7" s="150">
        <f ca="1">Sheet1!B7</f>
        <v>0</v>
      </c>
      <c r="D7" s="169">
        <f ca="1">テーブル1345[[#This Row],[出荷量（Kg）]]/4</f>
        <v>0</v>
      </c>
      <c r="E7" s="151">
        <f ca="1">Sheet1!G7</f>
        <v>0</v>
      </c>
      <c r="F7" s="153">
        <f ca="1">Sheet1!L7</f>
        <v>0</v>
      </c>
      <c r="G7" s="153">
        <f ca="1">Sheet1!AA7</f>
        <v>0</v>
      </c>
      <c r="H7" s="153">
        <f ca="1">Sheet1!AK7</f>
        <v>0</v>
      </c>
      <c r="I7" s="153">
        <f ca="1">テーブル1345[[#This Row],[加工単価（1Kg）]]*4</f>
        <v>0</v>
      </c>
      <c r="J7" s="166">
        <f ca="1">IFERROR(テーブル1345[[#This Row],[出荷量（C/S）]]/(テーブル1345[[#This Row],[作業時間合計(分）]]/60),)</f>
        <v>0</v>
      </c>
      <c r="K7" s="153">
        <f ca="1">Sheet1!Q7</f>
        <v>76.91</v>
      </c>
    </row>
    <row r="8" spans="1:11">
      <c r="A8" s="149">
        <f>Sheet1!A8</f>
        <v>44599</v>
      </c>
      <c r="B8" s="143" t="s">
        <v>17</v>
      </c>
      <c r="C8" s="150">
        <f ca="1">Sheet1!B8</f>
        <v>0</v>
      </c>
      <c r="D8" s="169">
        <f ca="1">テーブル1345[[#This Row],[出荷量（Kg）]]/4</f>
        <v>0</v>
      </c>
      <c r="E8" s="151">
        <f ca="1">Sheet1!G8</f>
        <v>0</v>
      </c>
      <c r="F8" s="153">
        <f ca="1">Sheet1!L8</f>
        <v>0</v>
      </c>
      <c r="G8" s="153">
        <f ca="1">Sheet1!AA8</f>
        <v>0</v>
      </c>
      <c r="H8" s="153">
        <f ca="1">Sheet1!AK8</f>
        <v>0</v>
      </c>
      <c r="I8" s="153">
        <f ca="1">テーブル1345[[#This Row],[加工単価（1Kg）]]*4</f>
        <v>0</v>
      </c>
      <c r="J8" s="166">
        <f ca="1">IFERROR(テーブル1345[[#This Row],[出荷量（C/S）]]/(テーブル1345[[#This Row],[作業時間合計(分）]]/60),)</f>
        <v>0</v>
      </c>
      <c r="K8" s="153">
        <f ca="1">Sheet1!Q8</f>
        <v>76.91</v>
      </c>
    </row>
    <row r="9" spans="1:11">
      <c r="A9" s="149">
        <f>Sheet1!A9</f>
        <v>44600</v>
      </c>
      <c r="B9" s="143" t="s">
        <v>17</v>
      </c>
      <c r="C9" s="150">
        <f ca="1">Sheet1!B9</f>
        <v>0</v>
      </c>
      <c r="D9" s="169">
        <f ca="1">テーブル1345[[#This Row],[出荷量（Kg）]]/4</f>
        <v>0</v>
      </c>
      <c r="E9" s="151">
        <f ca="1">Sheet1!G9</f>
        <v>0</v>
      </c>
      <c r="F9" s="153">
        <f ca="1">Sheet1!L9</f>
        <v>0</v>
      </c>
      <c r="G9" s="153">
        <f ca="1">Sheet1!AA9</f>
        <v>0</v>
      </c>
      <c r="H9" s="153">
        <f ca="1">Sheet1!AK9</f>
        <v>0</v>
      </c>
      <c r="I9" s="153">
        <f ca="1">テーブル1345[[#This Row],[加工単価（1Kg）]]*4</f>
        <v>0</v>
      </c>
      <c r="J9" s="166">
        <f ca="1">IFERROR(テーブル1345[[#This Row],[出荷量（C/S）]]/(テーブル1345[[#This Row],[作業時間合計(分）]]/60),)</f>
        <v>0</v>
      </c>
      <c r="K9" s="153">
        <f ca="1">Sheet1!Q9</f>
        <v>76.91</v>
      </c>
    </row>
    <row r="10" spans="1:11">
      <c r="A10" s="149">
        <f>Sheet1!A10</f>
        <v>44601</v>
      </c>
      <c r="B10" s="143" t="s">
        <v>17</v>
      </c>
      <c r="C10" s="150">
        <f ca="1">Sheet1!B10</f>
        <v>0</v>
      </c>
      <c r="D10" s="169">
        <f ca="1">テーブル1345[[#This Row],[出荷量（Kg）]]/4</f>
        <v>0</v>
      </c>
      <c r="E10" s="151">
        <f ca="1">Sheet1!G10</f>
        <v>0</v>
      </c>
      <c r="F10" s="153">
        <f ca="1">Sheet1!L10</f>
        <v>0</v>
      </c>
      <c r="G10" s="153">
        <f ca="1">Sheet1!AA10</f>
        <v>0</v>
      </c>
      <c r="H10" s="153">
        <f ca="1">Sheet1!AK10</f>
        <v>0</v>
      </c>
      <c r="I10" s="153">
        <f ca="1">テーブル1345[[#This Row],[加工単価（1Kg）]]*4</f>
        <v>0</v>
      </c>
      <c r="J10" s="166">
        <f ca="1">IFERROR(テーブル1345[[#This Row],[出荷量（C/S）]]/(テーブル1345[[#This Row],[作業時間合計(分）]]/60),)</f>
        <v>0</v>
      </c>
      <c r="K10" s="153">
        <f ca="1">Sheet1!Q10</f>
        <v>76.91</v>
      </c>
    </row>
    <row r="11" spans="1:11">
      <c r="A11" s="149">
        <f>Sheet1!A11</f>
        <v>44602</v>
      </c>
      <c r="B11" s="143" t="s">
        <v>17</v>
      </c>
      <c r="C11" s="150">
        <f ca="1">Sheet1!B11</f>
        <v>0</v>
      </c>
      <c r="D11" s="169">
        <f ca="1">テーブル1345[[#This Row],[出荷量（Kg）]]/4</f>
        <v>0</v>
      </c>
      <c r="E11" s="151">
        <f ca="1">Sheet1!G11</f>
        <v>0</v>
      </c>
      <c r="F11" s="153">
        <f ca="1">Sheet1!L11</f>
        <v>0</v>
      </c>
      <c r="G11" s="153">
        <f ca="1">Sheet1!AA11</f>
        <v>0</v>
      </c>
      <c r="H11" s="153">
        <f ca="1">Sheet1!AK11</f>
        <v>0</v>
      </c>
      <c r="I11" s="153">
        <f ca="1">テーブル1345[[#This Row],[加工単価（1Kg）]]*4</f>
        <v>0</v>
      </c>
      <c r="J11" s="166">
        <f ca="1">IFERROR(テーブル1345[[#This Row],[出荷量（C/S）]]/(テーブル1345[[#This Row],[作業時間合計(分）]]/60),)</f>
        <v>0</v>
      </c>
      <c r="K11" s="153">
        <f ca="1">Sheet1!Q11</f>
        <v>76.91</v>
      </c>
    </row>
    <row r="12" spans="1:11">
      <c r="A12" s="149">
        <f>Sheet1!A12</f>
        <v>44603</v>
      </c>
      <c r="B12" s="143" t="s">
        <v>17</v>
      </c>
      <c r="C12" s="150">
        <f ca="1">Sheet1!B12</f>
        <v>0</v>
      </c>
      <c r="D12" s="169">
        <f ca="1">テーブル1345[[#This Row],[出荷量（Kg）]]/4</f>
        <v>0</v>
      </c>
      <c r="E12" s="151">
        <f ca="1">Sheet1!G12</f>
        <v>0</v>
      </c>
      <c r="F12" s="153">
        <f ca="1">Sheet1!L12</f>
        <v>0</v>
      </c>
      <c r="G12" s="153">
        <f ca="1">Sheet1!AA12</f>
        <v>0</v>
      </c>
      <c r="H12" s="153">
        <f ca="1">Sheet1!AK12</f>
        <v>0</v>
      </c>
      <c r="I12" s="153">
        <f ca="1">テーブル1345[[#This Row],[加工単価（1Kg）]]*4</f>
        <v>0</v>
      </c>
      <c r="J12" s="166">
        <f ca="1">IFERROR(テーブル1345[[#This Row],[出荷量（C/S）]]/(テーブル1345[[#This Row],[作業時間合計(分）]]/60),)</f>
        <v>0</v>
      </c>
      <c r="K12" s="153">
        <f ca="1">Sheet1!Q12</f>
        <v>76.91</v>
      </c>
    </row>
    <row r="13" spans="1:11">
      <c r="A13" s="149">
        <f>Sheet1!A13</f>
        <v>44604</v>
      </c>
      <c r="B13" s="143" t="s">
        <v>17</v>
      </c>
      <c r="C13" s="150">
        <f ca="1">Sheet1!B13</f>
        <v>0</v>
      </c>
      <c r="D13" s="169">
        <f ca="1">テーブル1345[[#This Row],[出荷量（Kg）]]/4</f>
        <v>0</v>
      </c>
      <c r="E13" s="151">
        <f ca="1">Sheet1!G13</f>
        <v>0</v>
      </c>
      <c r="F13" s="153">
        <f ca="1">Sheet1!L13</f>
        <v>0</v>
      </c>
      <c r="G13" s="153">
        <f ca="1">Sheet1!AA13</f>
        <v>0</v>
      </c>
      <c r="H13" s="153">
        <f ca="1">Sheet1!AK13</f>
        <v>0</v>
      </c>
      <c r="I13" s="153">
        <f ca="1">テーブル1345[[#This Row],[加工単価（1Kg）]]*4</f>
        <v>0</v>
      </c>
      <c r="J13" s="166">
        <f ca="1">IFERROR(テーブル1345[[#This Row],[出荷量（C/S）]]/(テーブル1345[[#This Row],[作業時間合計(分）]]/60),)</f>
        <v>0</v>
      </c>
      <c r="K13" s="153">
        <f ca="1">Sheet1!Q13</f>
        <v>76.91</v>
      </c>
    </row>
    <row r="14" spans="1:11">
      <c r="A14" s="149">
        <f>Sheet1!A14</f>
        <v>44605</v>
      </c>
      <c r="B14" s="143" t="s">
        <v>17</v>
      </c>
      <c r="C14" s="150">
        <f ca="1">Sheet1!B14</f>
        <v>0</v>
      </c>
      <c r="D14" s="169">
        <f ca="1">テーブル1345[[#This Row],[出荷量（Kg）]]/4</f>
        <v>0</v>
      </c>
      <c r="E14" s="151">
        <f ca="1">Sheet1!G14</f>
        <v>0</v>
      </c>
      <c r="F14" s="153">
        <f ca="1">Sheet1!L14</f>
        <v>0</v>
      </c>
      <c r="G14" s="153">
        <f ca="1">Sheet1!AA14</f>
        <v>0</v>
      </c>
      <c r="H14" s="153">
        <f ca="1">Sheet1!AK14</f>
        <v>0</v>
      </c>
      <c r="I14" s="153">
        <f ca="1">テーブル1345[[#This Row],[加工単価（1Kg）]]*4</f>
        <v>0</v>
      </c>
      <c r="J14" s="166">
        <f ca="1">IFERROR(テーブル1345[[#This Row],[出荷量（C/S）]]/(テーブル1345[[#This Row],[作業時間合計(分）]]/60),)</f>
        <v>0</v>
      </c>
      <c r="K14" s="153">
        <f ca="1">Sheet1!Q14</f>
        <v>76.91</v>
      </c>
    </row>
    <row r="15" spans="1:11">
      <c r="A15" s="149">
        <f>Sheet1!A15</f>
        <v>44606</v>
      </c>
      <c r="B15" s="143" t="s">
        <v>17</v>
      </c>
      <c r="C15" s="150">
        <f ca="1">Sheet1!B15</f>
        <v>0</v>
      </c>
      <c r="D15" s="169">
        <f ca="1">テーブル1345[[#This Row],[出荷量（Kg）]]/4</f>
        <v>0</v>
      </c>
      <c r="E15" s="151">
        <f ca="1">Sheet1!G15</f>
        <v>0</v>
      </c>
      <c r="F15" s="153">
        <f ca="1">Sheet1!L15</f>
        <v>0</v>
      </c>
      <c r="G15" s="153">
        <f ca="1">Sheet1!AA15</f>
        <v>0</v>
      </c>
      <c r="H15" s="153">
        <f ca="1">Sheet1!AK15</f>
        <v>0</v>
      </c>
      <c r="I15" s="153">
        <f ca="1">テーブル1345[[#This Row],[加工単価（1Kg）]]*4</f>
        <v>0</v>
      </c>
      <c r="J15" s="166">
        <f ca="1">IFERROR(テーブル1345[[#This Row],[出荷量（C/S）]]/(テーブル1345[[#This Row],[作業時間合計(分）]]/60),)</f>
        <v>0</v>
      </c>
      <c r="K15" s="153">
        <f ca="1">Sheet1!Q15</f>
        <v>76.91</v>
      </c>
    </row>
    <row r="16" spans="1:11">
      <c r="A16" s="149">
        <f>Sheet1!A16</f>
        <v>44607</v>
      </c>
      <c r="B16" s="143" t="s">
        <v>17</v>
      </c>
      <c r="C16" s="150">
        <f ca="1">Sheet1!B16</f>
        <v>0</v>
      </c>
      <c r="D16" s="169">
        <f ca="1">テーブル1345[[#This Row],[出荷量（Kg）]]/4</f>
        <v>0</v>
      </c>
      <c r="E16" s="151">
        <f ca="1">Sheet1!G16</f>
        <v>0</v>
      </c>
      <c r="F16" s="153">
        <f ca="1">Sheet1!L16</f>
        <v>0</v>
      </c>
      <c r="G16" s="153">
        <f ca="1">Sheet1!AA16</f>
        <v>0</v>
      </c>
      <c r="H16" s="167">
        <f ca="1">Sheet1!AK16</f>
        <v>0</v>
      </c>
      <c r="I16" s="153">
        <f ca="1">テーブル1345[[#This Row],[加工単価（1Kg）]]*4</f>
        <v>0</v>
      </c>
      <c r="J16" s="166">
        <f ca="1">IFERROR(テーブル1345[[#This Row],[出荷量（C/S）]]/(テーブル1345[[#This Row],[作業時間合計(分）]]/60),)</f>
        <v>0</v>
      </c>
      <c r="K16" s="153">
        <f ca="1">Sheet1!Q16</f>
        <v>76.91</v>
      </c>
    </row>
    <row r="17" spans="1:11">
      <c r="A17" s="149">
        <f>Sheet1!A17</f>
        <v>44608</v>
      </c>
      <c r="B17" s="143" t="s">
        <v>17</v>
      </c>
      <c r="C17" s="150">
        <f ca="1">Sheet1!B17</f>
        <v>0</v>
      </c>
      <c r="D17" s="169">
        <f ca="1">テーブル1345[[#This Row],[出荷量（Kg）]]/4</f>
        <v>0</v>
      </c>
      <c r="E17" s="151">
        <f ca="1">Sheet1!G17</f>
        <v>0</v>
      </c>
      <c r="F17" s="153">
        <f ca="1">Sheet1!L17</f>
        <v>0</v>
      </c>
      <c r="G17" s="153">
        <f ca="1">Sheet1!AA17</f>
        <v>0</v>
      </c>
      <c r="H17" s="153">
        <f ca="1">Sheet1!AK17</f>
        <v>0</v>
      </c>
      <c r="I17" s="153">
        <f ca="1">テーブル1345[[#This Row],[加工単価（1Kg）]]*4</f>
        <v>0</v>
      </c>
      <c r="J17" s="166">
        <f ca="1">IFERROR(テーブル1345[[#This Row],[出荷量（C/S）]]/(テーブル1345[[#This Row],[作業時間合計(分）]]/60),)</f>
        <v>0</v>
      </c>
      <c r="K17" s="153">
        <f ca="1">Sheet1!Q17</f>
        <v>76.91</v>
      </c>
    </row>
    <row r="18" spans="1:11">
      <c r="A18" s="149">
        <f>Sheet1!A18</f>
        <v>44609</v>
      </c>
      <c r="B18" s="143" t="s">
        <v>17</v>
      </c>
      <c r="C18" s="150">
        <f ca="1">Sheet1!B18</f>
        <v>0</v>
      </c>
      <c r="D18" s="169">
        <f ca="1">テーブル1345[[#This Row],[出荷量（Kg）]]/4</f>
        <v>0</v>
      </c>
      <c r="E18" s="151">
        <f ca="1">Sheet1!G18</f>
        <v>0</v>
      </c>
      <c r="F18" s="153">
        <f ca="1">Sheet1!L18</f>
        <v>0</v>
      </c>
      <c r="G18" s="153">
        <f ca="1">Sheet1!AA18</f>
        <v>0</v>
      </c>
      <c r="H18" s="153">
        <f ca="1">Sheet1!AK18</f>
        <v>0</v>
      </c>
      <c r="I18" s="153">
        <f ca="1">テーブル1345[[#This Row],[加工単価（1Kg）]]*4</f>
        <v>0</v>
      </c>
      <c r="J18" s="166">
        <f ca="1">IFERROR(テーブル1345[[#This Row],[出荷量（C/S）]]/(テーブル1345[[#This Row],[作業時間合計(分）]]/60),)</f>
        <v>0</v>
      </c>
      <c r="K18" s="153">
        <f ca="1">Sheet1!Q18</f>
        <v>76.91</v>
      </c>
    </row>
    <row r="19" spans="1:11">
      <c r="A19" s="149">
        <f>Sheet1!A19</f>
        <v>44610</v>
      </c>
      <c r="B19" s="143" t="s">
        <v>17</v>
      </c>
      <c r="C19" s="150">
        <f ca="1">Sheet1!B19</f>
        <v>0</v>
      </c>
      <c r="D19" s="169">
        <f ca="1">テーブル1345[[#This Row],[出荷量（Kg）]]/4</f>
        <v>0</v>
      </c>
      <c r="E19" s="151">
        <f ca="1">Sheet1!G19</f>
        <v>0</v>
      </c>
      <c r="F19" s="153">
        <f ca="1">Sheet1!L19</f>
        <v>0</v>
      </c>
      <c r="G19" s="153">
        <f ca="1">Sheet1!AA19</f>
        <v>0</v>
      </c>
      <c r="H19" s="153">
        <f ca="1">Sheet1!AK19</f>
        <v>0</v>
      </c>
      <c r="I19" s="153">
        <f ca="1">テーブル1345[[#This Row],[加工単価（1Kg）]]*4</f>
        <v>0</v>
      </c>
      <c r="J19" s="166">
        <f ca="1">IFERROR(テーブル1345[[#This Row],[出荷量（C/S）]]/(テーブル1345[[#This Row],[作業時間合計(分）]]/60),)</f>
        <v>0</v>
      </c>
      <c r="K19" s="153">
        <f ca="1">Sheet1!Q19</f>
        <v>76.91</v>
      </c>
    </row>
    <row r="20" spans="1:11">
      <c r="A20" s="149">
        <f>Sheet1!A20</f>
        <v>44611</v>
      </c>
      <c r="B20" s="143" t="s">
        <v>17</v>
      </c>
      <c r="C20" s="150">
        <f ca="1">Sheet1!B20</f>
        <v>0</v>
      </c>
      <c r="D20" s="169">
        <f ca="1">テーブル1345[[#This Row],[出荷量（Kg）]]/4</f>
        <v>0</v>
      </c>
      <c r="E20" s="151">
        <f ca="1">Sheet1!G20</f>
        <v>0</v>
      </c>
      <c r="F20" s="153">
        <f ca="1">Sheet1!L20</f>
        <v>0</v>
      </c>
      <c r="G20" s="153">
        <f ca="1">Sheet1!AA20</f>
        <v>0</v>
      </c>
      <c r="H20" s="153">
        <f ca="1">Sheet1!AK20</f>
        <v>0</v>
      </c>
      <c r="I20" s="153">
        <f ca="1">テーブル1345[[#This Row],[加工単価（1Kg）]]*4</f>
        <v>0</v>
      </c>
      <c r="J20" s="166">
        <f ca="1">IFERROR(テーブル1345[[#This Row],[出荷量（C/S）]]/(テーブル1345[[#This Row],[作業時間合計(分）]]/60),)</f>
        <v>0</v>
      </c>
      <c r="K20" s="153">
        <f ca="1">Sheet1!Q20</f>
        <v>76.91</v>
      </c>
    </row>
    <row r="21" spans="1:11">
      <c r="A21" s="149">
        <f>Sheet1!A21</f>
        <v>44612</v>
      </c>
      <c r="B21" s="143" t="s">
        <v>17</v>
      </c>
      <c r="C21" s="150">
        <f ca="1">Sheet1!B21</f>
        <v>0</v>
      </c>
      <c r="D21" s="169">
        <f ca="1">テーブル1345[[#This Row],[出荷量（Kg）]]/4</f>
        <v>0</v>
      </c>
      <c r="E21" s="151">
        <f ca="1">Sheet1!G21</f>
        <v>0</v>
      </c>
      <c r="F21" s="153">
        <f ca="1">Sheet1!L21</f>
        <v>0</v>
      </c>
      <c r="G21" s="153">
        <f ca="1">Sheet1!AA21</f>
        <v>0</v>
      </c>
      <c r="H21" s="153">
        <f ca="1">Sheet1!AK21</f>
        <v>0</v>
      </c>
      <c r="I21" s="153">
        <f ca="1">テーブル1345[[#This Row],[加工単価（1Kg）]]*4</f>
        <v>0</v>
      </c>
      <c r="J21" s="166">
        <f ca="1">IFERROR(テーブル1345[[#This Row],[出荷量（C/S）]]/(テーブル1345[[#This Row],[作業時間合計(分）]]/60),)</f>
        <v>0</v>
      </c>
      <c r="K21" s="153">
        <f ca="1">Sheet1!Q21</f>
        <v>76.91</v>
      </c>
    </row>
    <row r="22" spans="1:11">
      <c r="A22" s="149">
        <f>Sheet1!A22</f>
        <v>44613</v>
      </c>
      <c r="B22" s="143" t="s">
        <v>17</v>
      </c>
      <c r="C22" s="150">
        <f ca="1">Sheet1!B22</f>
        <v>0</v>
      </c>
      <c r="D22" s="169">
        <f ca="1">テーブル1345[[#This Row],[出荷量（Kg）]]/4</f>
        <v>0</v>
      </c>
      <c r="E22" s="151">
        <f ca="1">Sheet1!G22</f>
        <v>0</v>
      </c>
      <c r="F22" s="153">
        <f ca="1">Sheet1!L22</f>
        <v>0</v>
      </c>
      <c r="G22" s="153">
        <f ca="1">Sheet1!AA22</f>
        <v>0</v>
      </c>
      <c r="H22" s="153">
        <f ca="1">Sheet1!AK22</f>
        <v>0</v>
      </c>
      <c r="I22" s="153">
        <f ca="1">テーブル1345[[#This Row],[加工単価（1Kg）]]*4</f>
        <v>0</v>
      </c>
      <c r="J22" s="166">
        <f ca="1">IFERROR(テーブル1345[[#This Row],[出荷量（C/S）]]/(テーブル1345[[#This Row],[作業時間合計(分）]]/60),)</f>
        <v>0</v>
      </c>
      <c r="K22" s="153">
        <f ca="1">Sheet1!Q22</f>
        <v>76.91</v>
      </c>
    </row>
    <row r="23" spans="1:11">
      <c r="A23" s="149">
        <f>Sheet1!A23</f>
        <v>44614</v>
      </c>
      <c r="B23" s="143" t="s">
        <v>17</v>
      </c>
      <c r="C23" s="150">
        <f ca="1">Sheet1!B23</f>
        <v>0</v>
      </c>
      <c r="D23" s="169">
        <f ca="1">テーブル1345[[#This Row],[出荷量（Kg）]]/4</f>
        <v>0</v>
      </c>
      <c r="E23" s="151">
        <f ca="1">Sheet1!G23</f>
        <v>0</v>
      </c>
      <c r="F23" s="153">
        <f ca="1">Sheet1!L23</f>
        <v>0</v>
      </c>
      <c r="G23" s="153">
        <f ca="1">Sheet1!AA23</f>
        <v>0</v>
      </c>
      <c r="H23" s="153">
        <f ca="1">Sheet1!AK23</f>
        <v>0</v>
      </c>
      <c r="I23" s="153">
        <f ca="1">テーブル1345[[#This Row],[加工単価（1Kg）]]*4</f>
        <v>0</v>
      </c>
      <c r="J23" s="166">
        <f ca="1">IFERROR(テーブル1345[[#This Row],[出荷量（C/S）]]/(テーブル1345[[#This Row],[作業時間合計(分）]]/60),)</f>
        <v>0</v>
      </c>
      <c r="K23" s="153">
        <f ca="1">Sheet1!Q23</f>
        <v>76.91</v>
      </c>
    </row>
    <row r="24" spans="1:11">
      <c r="A24" s="149">
        <f>Sheet1!A24</f>
        <v>44615</v>
      </c>
      <c r="B24" s="143" t="s">
        <v>17</v>
      </c>
      <c r="C24" s="150">
        <f ca="1">Sheet1!B24</f>
        <v>0</v>
      </c>
      <c r="D24" s="169">
        <f ca="1">テーブル1345[[#This Row],[出荷量（Kg）]]/4</f>
        <v>0</v>
      </c>
      <c r="E24" s="151">
        <f ca="1">Sheet1!G24</f>
        <v>0</v>
      </c>
      <c r="F24" s="153">
        <f ca="1">Sheet1!L24</f>
        <v>0</v>
      </c>
      <c r="G24" s="153">
        <f ca="1">Sheet1!AA24</f>
        <v>0</v>
      </c>
      <c r="H24" s="153">
        <f ca="1">Sheet1!AK24</f>
        <v>0</v>
      </c>
      <c r="I24" s="153">
        <f ca="1">テーブル1345[[#This Row],[加工単価（1Kg）]]*4</f>
        <v>0</v>
      </c>
      <c r="J24" s="166">
        <f ca="1">IFERROR(テーブル1345[[#This Row],[出荷量（C/S）]]/(テーブル1345[[#This Row],[作業時間合計(分）]]/60),)</f>
        <v>0</v>
      </c>
      <c r="K24" s="153">
        <f ca="1">Sheet1!Q24</f>
        <v>76.91</v>
      </c>
    </row>
    <row r="25" spans="1:11">
      <c r="A25" s="149">
        <f>Sheet1!A25</f>
        <v>44616</v>
      </c>
      <c r="B25" s="143" t="s">
        <v>17</v>
      </c>
      <c r="C25" s="150">
        <f ca="1">Sheet1!B25</f>
        <v>0</v>
      </c>
      <c r="D25" s="169">
        <f ca="1">テーブル1345[[#This Row],[出荷量（Kg）]]/4</f>
        <v>0</v>
      </c>
      <c r="E25" s="151">
        <f ca="1">Sheet1!G25</f>
        <v>0</v>
      </c>
      <c r="F25" s="153">
        <f ca="1">Sheet1!L25</f>
        <v>0</v>
      </c>
      <c r="G25" s="153">
        <f ca="1">Sheet1!AA25</f>
        <v>0</v>
      </c>
      <c r="H25" s="153">
        <f ca="1">Sheet1!AK25</f>
        <v>0</v>
      </c>
      <c r="I25" s="153">
        <f ca="1">テーブル1345[[#This Row],[加工単価（1Kg）]]*4</f>
        <v>0</v>
      </c>
      <c r="J25" s="166">
        <f ca="1">IFERROR(テーブル1345[[#This Row],[出荷量（C/S）]]/(テーブル1345[[#This Row],[作業時間合計(分）]]/60),)</f>
        <v>0</v>
      </c>
      <c r="K25" s="153">
        <f ca="1">Sheet1!Q25</f>
        <v>76.91</v>
      </c>
    </row>
    <row r="26" spans="1:11">
      <c r="A26" s="149">
        <f>Sheet1!A26</f>
        <v>44617</v>
      </c>
      <c r="B26" s="143" t="s">
        <v>17</v>
      </c>
      <c r="C26" s="150">
        <f ca="1">Sheet1!B26</f>
        <v>0</v>
      </c>
      <c r="D26" s="169">
        <f ca="1">テーブル1345[[#This Row],[出荷量（Kg）]]/4</f>
        <v>0</v>
      </c>
      <c r="E26" s="151">
        <f ca="1">Sheet1!G26</f>
        <v>0</v>
      </c>
      <c r="F26" s="153">
        <f ca="1">Sheet1!L26</f>
        <v>0</v>
      </c>
      <c r="G26" s="153">
        <f ca="1">Sheet1!AA26</f>
        <v>0</v>
      </c>
      <c r="H26" s="153">
        <f ca="1">Sheet1!AK26</f>
        <v>0</v>
      </c>
      <c r="I26" s="153">
        <f ca="1">テーブル1345[[#This Row],[加工単価（1Kg）]]*4</f>
        <v>0</v>
      </c>
      <c r="J26" s="166">
        <f ca="1">IFERROR(テーブル1345[[#This Row],[出荷量（C/S）]]/(テーブル1345[[#This Row],[作業時間合計(分）]]/60),)</f>
        <v>0</v>
      </c>
      <c r="K26" s="153">
        <f ca="1">Sheet1!Q26</f>
        <v>76.91</v>
      </c>
    </row>
    <row r="27" spans="1:11">
      <c r="A27" s="149">
        <f>Sheet1!A27</f>
        <v>44618</v>
      </c>
      <c r="B27" s="143" t="s">
        <v>17</v>
      </c>
      <c r="C27" s="150">
        <f ca="1">Sheet1!B27</f>
        <v>0</v>
      </c>
      <c r="D27" s="169">
        <f ca="1">テーブル1345[[#This Row],[出荷量（Kg）]]/4</f>
        <v>0</v>
      </c>
      <c r="E27" s="151">
        <f ca="1">Sheet1!G27</f>
        <v>0</v>
      </c>
      <c r="F27" s="153">
        <f ca="1">Sheet1!L27</f>
        <v>0</v>
      </c>
      <c r="G27" s="153">
        <f ca="1">Sheet1!AA27</f>
        <v>0</v>
      </c>
      <c r="H27" s="153">
        <f ca="1">Sheet1!AK27</f>
        <v>0</v>
      </c>
      <c r="I27" s="153">
        <f ca="1">テーブル1345[[#This Row],[加工単価（1Kg）]]*4</f>
        <v>0</v>
      </c>
      <c r="J27" s="166">
        <f ca="1">IFERROR(テーブル1345[[#This Row],[出荷量（C/S）]]/(テーブル1345[[#This Row],[作業時間合計(分）]]/60),)</f>
        <v>0</v>
      </c>
      <c r="K27" s="153">
        <f ca="1">Sheet1!Q27</f>
        <v>76.91</v>
      </c>
    </row>
    <row r="28" spans="1:11">
      <c r="A28" s="149">
        <f>Sheet1!A28</f>
        <v>44619</v>
      </c>
      <c r="B28" s="143" t="s">
        <v>17</v>
      </c>
      <c r="C28" s="150">
        <f ca="1">Sheet1!B28</f>
        <v>0</v>
      </c>
      <c r="D28" s="169">
        <f ca="1">テーブル1345[[#This Row],[出荷量（Kg）]]/4</f>
        <v>0</v>
      </c>
      <c r="E28" s="151">
        <f ca="1">Sheet1!G28</f>
        <v>0</v>
      </c>
      <c r="F28" s="153">
        <f ca="1">Sheet1!L28</f>
        <v>0</v>
      </c>
      <c r="G28" s="153">
        <f ca="1">Sheet1!AA28</f>
        <v>0</v>
      </c>
      <c r="H28" s="153">
        <f ca="1">Sheet1!AK28</f>
        <v>0</v>
      </c>
      <c r="I28" s="153">
        <f ca="1">テーブル1345[[#This Row],[加工単価（1Kg）]]*4</f>
        <v>0</v>
      </c>
      <c r="J28" s="166">
        <f ca="1">IFERROR(テーブル1345[[#This Row],[出荷量（C/S）]]/(テーブル1345[[#This Row],[作業時間合計(分）]]/60),)</f>
        <v>0</v>
      </c>
      <c r="K28" s="153">
        <f ca="1">Sheet1!Q28</f>
        <v>76.91</v>
      </c>
    </row>
    <row r="29" spans="1:11">
      <c r="A29" s="149">
        <f>Sheet1!A29</f>
        <v>44620</v>
      </c>
      <c r="B29" s="143" t="s">
        <v>17</v>
      </c>
      <c r="C29" s="150">
        <f ca="1">Sheet1!B29</f>
        <v>0</v>
      </c>
      <c r="D29" s="169">
        <f ca="1">テーブル1345[[#This Row],[出荷量（Kg）]]/4</f>
        <v>0</v>
      </c>
      <c r="E29" s="151">
        <f ca="1">Sheet1!G29</f>
        <v>0</v>
      </c>
      <c r="F29" s="153">
        <f ca="1">Sheet1!L29</f>
        <v>0</v>
      </c>
      <c r="G29" s="153">
        <f ca="1">Sheet1!AA29</f>
        <v>0</v>
      </c>
      <c r="H29" s="153">
        <f ca="1">Sheet1!AK29</f>
        <v>0</v>
      </c>
      <c r="I29" s="153">
        <f ca="1">テーブル1345[[#This Row],[加工単価（1Kg）]]*4</f>
        <v>0</v>
      </c>
      <c r="J29" s="166">
        <f ca="1">IFERROR(テーブル1345[[#This Row],[出荷量（C/S）]]/(テーブル1345[[#This Row],[作業時間合計(分）]]/60),)</f>
        <v>0</v>
      </c>
      <c r="K29" s="153">
        <f ca="1">Sheet1!Q29</f>
        <v>76.91</v>
      </c>
    </row>
    <row r="30" spans="1:11">
      <c r="A30" s="149">
        <f>Sheet1!A30</f>
        <v>44621</v>
      </c>
      <c r="B30" s="143" t="s">
        <v>17</v>
      </c>
      <c r="C30" s="150">
        <f ca="1">Sheet1!B30</f>
        <v>0</v>
      </c>
      <c r="D30" s="169">
        <f ca="1">テーブル1345[[#This Row],[出荷量（Kg）]]/4</f>
        <v>0</v>
      </c>
      <c r="E30" s="151">
        <f ca="1">Sheet1!G30</f>
        <v>0</v>
      </c>
      <c r="F30" s="153">
        <f ca="1">Sheet1!L30</f>
        <v>0</v>
      </c>
      <c r="G30" s="153">
        <f ca="1">Sheet1!AA30</f>
        <v>0</v>
      </c>
      <c r="H30" s="153">
        <f ca="1">Sheet1!AK30</f>
        <v>0</v>
      </c>
      <c r="I30" s="153">
        <f ca="1">テーブル1345[[#This Row],[加工単価（1Kg）]]*4</f>
        <v>0</v>
      </c>
      <c r="J30" s="166">
        <f ca="1">IFERROR(テーブル1345[[#This Row],[出荷量（C/S）]]/(テーブル1345[[#This Row],[作業時間合計(分）]]/60),)</f>
        <v>0</v>
      </c>
      <c r="K30" s="153">
        <f ca="1">Sheet1!Q30</f>
        <v>76.91</v>
      </c>
    </row>
    <row r="31" spans="1:11">
      <c r="A31" s="149">
        <f>Sheet1!A31</f>
        <v>44622</v>
      </c>
      <c r="B31" s="143" t="s">
        <v>17</v>
      </c>
      <c r="C31" s="150">
        <f ca="1">Sheet1!B31</f>
        <v>0</v>
      </c>
      <c r="D31" s="169">
        <f ca="1">テーブル1345[[#This Row],[出荷量（Kg）]]/4</f>
        <v>0</v>
      </c>
      <c r="E31" s="151">
        <f ca="1">Sheet1!G31</f>
        <v>0</v>
      </c>
      <c r="F31" s="153">
        <f ca="1">Sheet1!L31</f>
        <v>0</v>
      </c>
      <c r="G31" s="153">
        <f ca="1">Sheet1!AA31</f>
        <v>0</v>
      </c>
      <c r="H31" s="153">
        <f ca="1">Sheet1!AK31</f>
        <v>0</v>
      </c>
      <c r="I31" s="153">
        <f ca="1">テーブル1345[[#This Row],[加工単価（1Kg）]]*4</f>
        <v>0</v>
      </c>
      <c r="J31" s="166">
        <f ca="1">IFERROR(テーブル1345[[#This Row],[出荷量（C/S）]]/(テーブル1345[[#This Row],[作業時間合計(分）]]/60),)</f>
        <v>0</v>
      </c>
      <c r="K31" s="153">
        <f ca="1">Sheet1!Q31</f>
        <v>76.91</v>
      </c>
    </row>
    <row r="32" spans="1:11">
      <c r="A32" s="149">
        <f>Sheet1!A32</f>
        <v>44623</v>
      </c>
      <c r="B32" s="143" t="s">
        <v>17</v>
      </c>
      <c r="C32" s="150">
        <f ca="1">Sheet1!B32</f>
        <v>0</v>
      </c>
      <c r="D32" s="169">
        <f ca="1">テーブル1345[[#This Row],[出荷量（Kg）]]/4</f>
        <v>0</v>
      </c>
      <c r="E32" s="151">
        <f ca="1">Sheet1!G32</f>
        <v>0</v>
      </c>
      <c r="F32" s="153">
        <f ca="1">Sheet1!L32</f>
        <v>0</v>
      </c>
      <c r="G32" s="153">
        <f ca="1">Sheet1!AA32</f>
        <v>0</v>
      </c>
      <c r="H32" s="153">
        <f ca="1">Sheet1!AK32</f>
        <v>0</v>
      </c>
      <c r="I32" s="153">
        <f ca="1">テーブル1345[[#This Row],[加工単価（1Kg）]]*4</f>
        <v>0</v>
      </c>
      <c r="J32" s="166">
        <f ca="1">IFERROR(テーブル1345[[#This Row],[出荷量（C/S）]]/(テーブル1345[[#This Row],[作業時間合計(分）]]/60),)</f>
        <v>0</v>
      </c>
      <c r="K32" s="153">
        <f ca="1">Sheet1!Q32</f>
        <v>76.91</v>
      </c>
    </row>
    <row r="33" spans="1:11">
      <c r="A33" s="172" t="s">
        <v>85</v>
      </c>
      <c r="B33"/>
      <c r="C33" s="166" t="e">
        <f ca="1">AVERAGEIF(テーブル1345[出荷量（Kg）],"&lt;&gt;0")</f>
        <v>#DIV/0!</v>
      </c>
      <c r="D33" s="166" t="e">
        <f ca="1">AVERAGEIF(テーブル1345[出荷量（C/S）],"&lt;&gt;0")</f>
        <v>#DIV/0!</v>
      </c>
      <c r="E33" s="166" t="e">
        <f ca="1">AVERAGEIF(テーブル1345[作業時間合計(分）],"&lt;&gt;0")</f>
        <v>#DIV/0!</v>
      </c>
      <c r="F33" s="166" t="e">
        <f ca="1">AVERAGEIF(テーブル1345[人件費],"&lt;&gt;0")</f>
        <v>#DIV/0!</v>
      </c>
      <c r="G33" s="166" t="e">
        <f ca="1">AVERAGEIF(テーブル1345[加工単価（1Kg）],"&lt;&gt;0")</f>
        <v>#DIV/0!</v>
      </c>
      <c r="H33" s="166" t="e">
        <f ca="1">AVERAGEIF(テーブル1345[加工単価（4Kg）],"&lt;&gt;0")</f>
        <v>#DIV/0!</v>
      </c>
      <c r="I33" s="166" t="e">
        <f ca="1">AVERAGEIF(テーブル1345[加工単価（1C/S）],"&lt;&gt;0")</f>
        <v>#DIV/0!</v>
      </c>
      <c r="J33" s="166" t="e">
        <f ca="1">AVERAGEIF(テーブル1345[1H作成量（C/S)],"&lt;&gt;0")</f>
        <v>#DIV/0!</v>
      </c>
      <c r="K33" s="166">
        <f ca="1">AVERAGEIF(テーブル1345[資材費(1C/S)],"&lt;&gt;0")</f>
        <v>76.91</v>
      </c>
    </row>
  </sheetData>
  <phoneticPr fontId="28"/>
  <pageMargins left="0.69930555555555596" right="0.69930555555555596" top="0.75" bottom="0.75" header="0.3" footer="0.3"/>
  <pageSetup paperSize="9" scale="69" orientation="landscape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A1:T45"/>
  <sheetViews>
    <sheetView topLeftCell="C1" workbookViewId="0">
      <selection activeCell="N15" sqref="N15"/>
    </sheetView>
  </sheetViews>
  <sheetFormatPr defaultColWidth="9" defaultRowHeight="13.5"/>
  <cols>
    <col min="1" max="1" width="25.375" customWidth="1"/>
    <col min="2" max="6" width="18.625" customWidth="1"/>
    <col min="7" max="7" width="9.25" customWidth="1"/>
    <col min="8" max="8" width="19.75" customWidth="1"/>
    <col min="9" max="13" width="8.625" customWidth="1"/>
    <col min="14" max="14" width="11.625" customWidth="1"/>
    <col min="15" max="19" width="8.625" customWidth="1"/>
    <col min="20" max="20" width="9" hidden="1" customWidth="1"/>
  </cols>
  <sheetData>
    <row r="1" spans="1:20" ht="29.25" customHeight="1">
      <c r="A1" s="2">
        <v>44596</v>
      </c>
      <c r="C1" s="3"/>
      <c r="D1" t="s">
        <v>61</v>
      </c>
      <c r="H1" s="4"/>
      <c r="I1" s="4"/>
      <c r="J1" s="61"/>
      <c r="K1" s="62"/>
      <c r="L1" s="62"/>
    </row>
    <row r="2" spans="1:20" s="1" customFormat="1" ht="21.95" customHeight="1">
      <c r="A2" s="5"/>
      <c r="B2" s="6" t="s">
        <v>62</v>
      </c>
      <c r="C2" s="7" t="s">
        <v>63</v>
      </c>
      <c r="D2" s="8" t="s">
        <v>64</v>
      </c>
      <c r="E2" s="8" t="s">
        <v>65</v>
      </c>
      <c r="F2" s="9" t="s">
        <v>66</v>
      </c>
      <c r="H2" s="198" t="s">
        <v>67</v>
      </c>
      <c r="I2" s="195" t="s">
        <v>68</v>
      </c>
      <c r="J2" s="196"/>
      <c r="K2" s="196"/>
      <c r="L2" s="196"/>
      <c r="M2" s="196"/>
      <c r="N2" s="198" t="s">
        <v>69</v>
      </c>
      <c r="O2" s="195" t="s">
        <v>70</v>
      </c>
      <c r="P2" s="196"/>
      <c r="Q2" s="196"/>
      <c r="R2" s="196"/>
      <c r="S2" s="197"/>
    </row>
    <row r="3" spans="1:20" s="1" customFormat="1" ht="21.95" customHeight="1">
      <c r="A3" s="11" t="s">
        <v>71</v>
      </c>
      <c r="B3" s="12"/>
      <c r="C3" s="13"/>
      <c r="D3" s="13"/>
      <c r="E3" s="13"/>
      <c r="F3" s="14"/>
      <c r="H3" s="199"/>
      <c r="I3" s="63" t="s">
        <v>62</v>
      </c>
      <c r="J3" s="64" t="s">
        <v>63</v>
      </c>
      <c r="K3" s="64" t="s">
        <v>64</v>
      </c>
      <c r="L3" s="64" t="s">
        <v>65</v>
      </c>
      <c r="M3" s="65" t="s">
        <v>66</v>
      </c>
      <c r="N3" s="199"/>
      <c r="O3" s="63" t="s">
        <v>62</v>
      </c>
      <c r="P3" s="64" t="s">
        <v>63</v>
      </c>
      <c r="Q3" s="94" t="s">
        <v>64</v>
      </c>
      <c r="R3" s="94" t="s">
        <v>65</v>
      </c>
      <c r="S3" s="95" t="s">
        <v>66</v>
      </c>
    </row>
    <row r="4" spans="1:20" s="1" customFormat="1" ht="21.95" customHeight="1">
      <c r="A4" s="11" t="s">
        <v>72</v>
      </c>
      <c r="B4" s="12">
        <v>0</v>
      </c>
      <c r="C4" s="13">
        <v>0</v>
      </c>
      <c r="D4" s="16">
        <v>80</v>
      </c>
      <c r="E4" s="16">
        <v>0</v>
      </c>
      <c r="F4" s="14">
        <v>1100</v>
      </c>
      <c r="H4" s="17" t="str">
        <f t="array" ref="H4">IFERROR(INDEX(月シフト!$A$11:$A$50,MATCH(LARGE((月シフト!$E$11:$E$50&lt;&gt;"")*1/ROW(月シフト!$E$11:$E$50),T4),1/ROW(月シフト!$E$11:$E$50),0),1),"")</f>
        <v>高橋</v>
      </c>
      <c r="I4" s="66"/>
      <c r="J4" s="67"/>
      <c r="K4" s="68"/>
      <c r="L4" s="68"/>
      <c r="M4" s="69"/>
      <c r="N4" s="70"/>
      <c r="O4" s="71">
        <f t="shared" ref="O4:O18" si="0">I4*$N4</f>
        <v>0</v>
      </c>
      <c r="P4" s="72">
        <f t="shared" ref="P4:P18" si="1">J4*$N4</f>
        <v>0</v>
      </c>
      <c r="Q4" s="96">
        <f t="shared" ref="Q4:Q18" si="2">K4*$N4</f>
        <v>0</v>
      </c>
      <c r="R4" s="96">
        <f t="shared" ref="R4:R18" si="3">L4*$N4</f>
        <v>0</v>
      </c>
      <c r="S4" s="97">
        <f t="shared" ref="S4:S18" si="4">M4*$N4</f>
        <v>0</v>
      </c>
      <c r="T4" s="1">
        <v>1</v>
      </c>
    </row>
    <row r="5" spans="1:20" s="1" customFormat="1" ht="21.95" customHeight="1">
      <c r="A5" s="11" t="s">
        <v>73</v>
      </c>
      <c r="B5" s="12"/>
      <c r="C5" s="13"/>
      <c r="D5" s="16"/>
      <c r="E5" s="16"/>
      <c r="F5" s="14"/>
      <c r="H5" s="18" t="str">
        <f t="array" ref="H5">IFERROR(INDEX(月シフト!$A$11:$A$50,MATCH(LARGE((月シフト!$E$11:$E$50&lt;&gt;"")*1/ROW(月シフト!$E$11:$E$50),T5),1/ROW(月シフト!$E$11:$E$50),0),1),"")</f>
        <v>マーダワ</v>
      </c>
      <c r="I5" s="73"/>
      <c r="J5" s="74"/>
      <c r="K5" s="75"/>
      <c r="L5" s="75"/>
      <c r="M5" s="76"/>
      <c r="N5" s="77"/>
      <c r="O5" s="78">
        <f t="shared" si="0"/>
        <v>0</v>
      </c>
      <c r="P5" s="79">
        <f t="shared" si="1"/>
        <v>0</v>
      </c>
      <c r="Q5" s="98">
        <f t="shared" si="2"/>
        <v>0</v>
      </c>
      <c r="R5" s="98">
        <f t="shared" si="3"/>
        <v>0</v>
      </c>
      <c r="S5" s="97">
        <f t="shared" si="4"/>
        <v>0</v>
      </c>
      <c r="T5" s="1">
        <v>2</v>
      </c>
    </row>
    <row r="6" spans="1:20" s="1" customFormat="1" ht="21.95" customHeight="1">
      <c r="A6" s="11" t="s">
        <v>74</v>
      </c>
      <c r="B6" s="19" t="str">
        <f>IFERROR(B4/B3,"")</f>
        <v/>
      </c>
      <c r="C6" s="20" t="str">
        <f t="shared" ref="C6:F6" si="5">IFERROR(C4/C3,"")</f>
        <v/>
      </c>
      <c r="D6" s="20" t="str">
        <f t="shared" si="5"/>
        <v/>
      </c>
      <c r="E6" s="20" t="str">
        <f t="shared" si="5"/>
        <v/>
      </c>
      <c r="F6" s="21" t="str">
        <f t="shared" si="5"/>
        <v/>
      </c>
      <c r="H6" s="18" t="str">
        <f t="array" ref="H6">IFERROR(INDEX(月シフト!$A$11:$A$50,MATCH(LARGE((月シフト!$E$11:$E$50&lt;&gt;"")*1/ROW(月シフト!$E$11:$E$50),T6),1/ROW(月シフト!$E$11:$E$50),0),1),"")</f>
        <v>ズオン バン フン</v>
      </c>
      <c r="I6" s="73"/>
      <c r="J6" s="74"/>
      <c r="K6" s="75"/>
      <c r="L6" s="75"/>
      <c r="M6" s="76"/>
      <c r="N6" s="77"/>
      <c r="O6" s="78">
        <f t="shared" si="0"/>
        <v>0</v>
      </c>
      <c r="P6" s="79">
        <f t="shared" si="1"/>
        <v>0</v>
      </c>
      <c r="Q6" s="98">
        <f t="shared" si="2"/>
        <v>0</v>
      </c>
      <c r="R6" s="98">
        <f t="shared" si="3"/>
        <v>0</v>
      </c>
      <c r="S6" s="97">
        <f t="shared" si="4"/>
        <v>0</v>
      </c>
      <c r="T6" s="1">
        <v>3</v>
      </c>
    </row>
    <row r="7" spans="1:20" s="1" customFormat="1" ht="21.95" customHeight="1">
      <c r="A7" s="11" t="s">
        <v>75</v>
      </c>
      <c r="B7" s="22">
        <f>I19</f>
        <v>0</v>
      </c>
      <c r="C7" s="23">
        <f t="shared" ref="C7:F7" si="6">J19</f>
        <v>0</v>
      </c>
      <c r="D7" s="23">
        <f t="shared" si="6"/>
        <v>0</v>
      </c>
      <c r="E7" s="23">
        <f t="shared" si="6"/>
        <v>0</v>
      </c>
      <c r="F7" s="24">
        <f t="shared" si="6"/>
        <v>200</v>
      </c>
      <c r="H7" s="18" t="str">
        <f t="array" ref="H7">IFERROR(INDEX(月シフト!$A$11:$A$50,MATCH(LARGE((月シフト!$E$11:$E$50&lt;&gt;"")*1/ROW(月シフト!$E$11:$E$50),T7),1/ROW(月シフト!$E$11:$E$50),0),1),"")</f>
        <v>チャモ</v>
      </c>
      <c r="I7" s="73"/>
      <c r="J7" s="74"/>
      <c r="K7" s="75"/>
      <c r="L7" s="75"/>
      <c r="M7" s="76"/>
      <c r="N7" s="77"/>
      <c r="O7" s="78">
        <f t="shared" si="0"/>
        <v>0</v>
      </c>
      <c r="P7" s="79">
        <f t="shared" si="1"/>
        <v>0</v>
      </c>
      <c r="Q7" s="98">
        <f t="shared" si="2"/>
        <v>0</v>
      </c>
      <c r="R7" s="98">
        <f t="shared" si="3"/>
        <v>0</v>
      </c>
      <c r="S7" s="97">
        <f t="shared" si="4"/>
        <v>0</v>
      </c>
      <c r="T7" s="1">
        <v>4</v>
      </c>
    </row>
    <row r="8" spans="1:20" s="1" customFormat="1" ht="21.95" customHeight="1">
      <c r="A8" s="11" t="s">
        <v>2</v>
      </c>
      <c r="B8" s="25">
        <f>O19</f>
        <v>0</v>
      </c>
      <c r="C8" s="26">
        <f t="shared" ref="C8:F8" si="7">P19</f>
        <v>0</v>
      </c>
      <c r="D8" s="26">
        <f t="shared" si="7"/>
        <v>0</v>
      </c>
      <c r="E8" s="26">
        <f t="shared" si="7"/>
        <v>0</v>
      </c>
      <c r="F8" s="27">
        <f t="shared" si="7"/>
        <v>3500</v>
      </c>
      <c r="H8" s="18" t="str">
        <f t="array" ref="H8">IFERROR(INDEX(月シフト!$A$11:$A$50,MATCH(LARGE((月シフト!$E$11:$E$50&lt;&gt;"")*1/ROW(月シフト!$E$11:$E$50),T8),1/ROW(月シフト!$E$11:$E$50),0),1),"")</f>
        <v>ホン ゴック</v>
      </c>
      <c r="I8" s="73"/>
      <c r="J8" s="74"/>
      <c r="K8" s="75"/>
      <c r="L8" s="75"/>
      <c r="M8" s="76"/>
      <c r="N8" s="77"/>
      <c r="O8" s="78">
        <f t="shared" si="0"/>
        <v>0</v>
      </c>
      <c r="P8" s="79">
        <f t="shared" si="1"/>
        <v>0</v>
      </c>
      <c r="Q8" s="98">
        <f t="shared" si="2"/>
        <v>0</v>
      </c>
      <c r="R8" s="98">
        <f t="shared" si="3"/>
        <v>0</v>
      </c>
      <c r="S8" s="97">
        <f t="shared" si="4"/>
        <v>0</v>
      </c>
      <c r="T8" s="1">
        <v>5</v>
      </c>
    </row>
    <row r="9" spans="1:20" s="1" customFormat="1" ht="21.95" customHeight="1">
      <c r="A9" s="11" t="s">
        <v>4</v>
      </c>
      <c r="B9" s="28"/>
      <c r="C9" s="29"/>
      <c r="D9" s="30">
        <f>IFERROR((D8/D4),0)</f>
        <v>0</v>
      </c>
      <c r="E9" s="30">
        <f>IFERROR((E8/E4),0)</f>
        <v>0</v>
      </c>
      <c r="F9" s="31"/>
      <c r="H9" s="18" t="str">
        <f t="array" ref="H9">IFERROR(INDEX(月シフト!$A$11:$A$50,MATCH(LARGE((月シフト!$E$11:$E$50&lt;&gt;"")*1/ROW(月シフト!$E$11:$E$50),T9),1/ROW(月シフト!$E$11:$E$50),0),1),"")</f>
        <v>サンミン</v>
      </c>
      <c r="I9" s="73"/>
      <c r="J9" s="74"/>
      <c r="K9" s="75"/>
      <c r="L9" s="75"/>
      <c r="M9" s="76">
        <v>100</v>
      </c>
      <c r="N9" s="77">
        <v>17.5</v>
      </c>
      <c r="O9" s="78">
        <f t="shared" si="0"/>
        <v>0</v>
      </c>
      <c r="P9" s="79">
        <f t="shared" si="1"/>
        <v>0</v>
      </c>
      <c r="Q9" s="98">
        <f t="shared" si="2"/>
        <v>0</v>
      </c>
      <c r="R9" s="98">
        <f t="shared" si="3"/>
        <v>0</v>
      </c>
      <c r="S9" s="97">
        <f t="shared" si="4"/>
        <v>1750</v>
      </c>
      <c r="T9" s="1">
        <v>6</v>
      </c>
    </row>
    <row r="10" spans="1:20" s="1" customFormat="1" ht="21.95" customHeight="1">
      <c r="A10" s="32" t="s">
        <v>5</v>
      </c>
      <c r="B10" s="33">
        <f>IFERROR((B8/B4),0)</f>
        <v>0</v>
      </c>
      <c r="C10" s="34">
        <f>IFERROR((C8/C4),0)</f>
        <v>0</v>
      </c>
      <c r="D10" s="35"/>
      <c r="E10" s="35"/>
      <c r="F10" s="36"/>
      <c r="H10" s="18" t="str">
        <f t="array" ref="H10">IFERROR(INDEX(月シフト!$A$11:$A$50,MATCH(LARGE((月シフト!$E$11:$E$50&lt;&gt;"")*1/ROW(月シフト!$E$11:$E$50),T10),1/ROW(月シフト!$E$11:$E$50),0),1),"")</f>
        <v>イスリ</v>
      </c>
      <c r="I10" s="73"/>
      <c r="J10" s="74"/>
      <c r="K10" s="75"/>
      <c r="L10" s="75"/>
      <c r="M10" s="76"/>
      <c r="N10" s="77"/>
      <c r="O10" s="78">
        <f t="shared" si="0"/>
        <v>0</v>
      </c>
      <c r="P10" s="79">
        <f t="shared" si="1"/>
        <v>0</v>
      </c>
      <c r="Q10" s="98">
        <f t="shared" si="2"/>
        <v>0</v>
      </c>
      <c r="R10" s="98">
        <f t="shared" si="3"/>
        <v>0</v>
      </c>
      <c r="S10" s="97">
        <f t="shared" si="4"/>
        <v>0</v>
      </c>
      <c r="T10" s="1">
        <v>7</v>
      </c>
    </row>
    <row r="11" spans="1:20" s="1" customFormat="1" ht="21.95" customHeight="1">
      <c r="A11" s="32" t="s">
        <v>6</v>
      </c>
      <c r="B11" s="37"/>
      <c r="C11" s="38"/>
      <c r="D11" s="38"/>
      <c r="E11" s="38"/>
      <c r="F11" s="27">
        <f>IFERROR((F8/F4),0)</f>
        <v>3.1818181818181817</v>
      </c>
      <c r="H11" s="18" t="str">
        <f t="array" ref="H11">IFERROR(INDEX(月シフト!$A$11:$A$50,MATCH(LARGE((月シフト!$E$11:$E$50&lt;&gt;"")*1/ROW(月シフト!$E$11:$E$50),T11),1/ROW(月シフト!$E$11:$E$50),0),1),"")</f>
        <v>ハルシャナ</v>
      </c>
      <c r="I11" s="73"/>
      <c r="J11" s="74"/>
      <c r="K11" s="75"/>
      <c r="L11" s="75"/>
      <c r="M11" s="76"/>
      <c r="N11" s="77"/>
      <c r="O11" s="78">
        <f t="shared" si="0"/>
        <v>0</v>
      </c>
      <c r="P11" s="79">
        <f t="shared" si="1"/>
        <v>0</v>
      </c>
      <c r="Q11" s="98">
        <f t="shared" si="2"/>
        <v>0</v>
      </c>
      <c r="R11" s="98">
        <f t="shared" si="3"/>
        <v>0</v>
      </c>
      <c r="S11" s="97">
        <f t="shared" si="4"/>
        <v>0</v>
      </c>
      <c r="T11" s="1">
        <v>8</v>
      </c>
    </row>
    <row r="12" spans="1:20" s="1" customFormat="1" ht="21.95" customHeight="1">
      <c r="A12" s="39" t="s">
        <v>7</v>
      </c>
      <c r="B12" s="40">
        <f>B10*4</f>
        <v>0</v>
      </c>
      <c r="C12" s="41">
        <f>C10*10</f>
        <v>0</v>
      </c>
      <c r="D12" s="41">
        <f>D9*40</f>
        <v>0</v>
      </c>
      <c r="E12" s="41">
        <f>E9*50</f>
        <v>0</v>
      </c>
      <c r="F12" s="42">
        <f>F11</f>
        <v>3.1818181818181817</v>
      </c>
      <c r="H12" s="18" t="str">
        <f t="array" ref="H12">IFERROR(INDEX(月シフト!$A$11:$A$50,MATCH(LARGE((月シフト!$E$11:$E$50&lt;&gt;"")*1/ROW(月シフト!$E$11:$E$50),T12),1/ROW(月シフト!$E$11:$E$50),0),1),"")</f>
        <v>インディカ</v>
      </c>
      <c r="I12" s="73"/>
      <c r="J12" s="74"/>
      <c r="K12" s="75"/>
      <c r="L12" s="75"/>
      <c r="M12" s="76"/>
      <c r="N12" s="77"/>
      <c r="O12" s="78">
        <f t="shared" si="0"/>
        <v>0</v>
      </c>
      <c r="P12" s="79">
        <f t="shared" si="1"/>
        <v>0</v>
      </c>
      <c r="Q12" s="98">
        <f t="shared" si="2"/>
        <v>0</v>
      </c>
      <c r="R12" s="98">
        <f t="shared" si="3"/>
        <v>0</v>
      </c>
      <c r="S12" s="97">
        <f t="shared" si="4"/>
        <v>0</v>
      </c>
      <c r="T12" s="1">
        <v>9</v>
      </c>
    </row>
    <row r="13" spans="1:20" s="1" customFormat="1" ht="21.95" customHeight="1">
      <c r="A13" s="43"/>
      <c r="H13" s="18" t="str">
        <f t="array" ref="H13">IFERROR(INDEX(月シフト!$A$11:$A$50,MATCH(LARGE((月シフト!$E$11:$E$50&lt;&gt;"")*1/ROW(月シフト!$E$11:$E$50),T13),1/ROW(月シフト!$E$11:$E$50),0),1),"")</f>
        <v>チャトランガ</v>
      </c>
      <c r="I13" s="73"/>
      <c r="J13" s="74"/>
      <c r="K13" s="75"/>
      <c r="L13" s="75"/>
      <c r="M13" s="76">
        <v>100</v>
      </c>
      <c r="N13" s="77">
        <v>17.5</v>
      </c>
      <c r="O13" s="78">
        <f t="shared" si="0"/>
        <v>0</v>
      </c>
      <c r="P13" s="79">
        <f t="shared" si="1"/>
        <v>0</v>
      </c>
      <c r="Q13" s="98">
        <f t="shared" si="2"/>
        <v>0</v>
      </c>
      <c r="R13" s="98">
        <f t="shared" si="3"/>
        <v>0</v>
      </c>
      <c r="S13" s="97">
        <f t="shared" si="4"/>
        <v>1750</v>
      </c>
      <c r="T13" s="1">
        <v>10</v>
      </c>
    </row>
    <row r="14" spans="1:20" s="1" customFormat="1" ht="21.95" customHeight="1">
      <c r="A14" s="44" t="s">
        <v>3</v>
      </c>
      <c r="B14" s="45" t="s">
        <v>62</v>
      </c>
      <c r="C14" s="45" t="s">
        <v>63</v>
      </c>
      <c r="D14" s="46" t="s">
        <v>64</v>
      </c>
      <c r="E14" s="46" t="s">
        <v>65</v>
      </c>
      <c r="F14" s="47" t="s">
        <v>66</v>
      </c>
      <c r="H14" s="18" t="str">
        <f t="array" ref="H14">IFERROR(INDEX(月シフト!$A$11:$A$50,MATCH(LARGE((月シフト!$E$11:$E$50&lt;&gt;"")*1/ROW(月シフト!$E$11:$E$50),T14),1/ROW(月シフト!$E$11:$E$50),0),1),"")</f>
        <v/>
      </c>
      <c r="I14" s="73"/>
      <c r="J14" s="74"/>
      <c r="K14" s="75"/>
      <c r="L14" s="75"/>
      <c r="M14" s="76"/>
      <c r="N14" s="77"/>
      <c r="O14" s="78">
        <f t="shared" si="0"/>
        <v>0</v>
      </c>
      <c r="P14" s="79">
        <f t="shared" si="1"/>
        <v>0</v>
      </c>
      <c r="Q14" s="98">
        <f t="shared" si="2"/>
        <v>0</v>
      </c>
      <c r="R14" s="98">
        <f t="shared" si="3"/>
        <v>0</v>
      </c>
      <c r="S14" s="97">
        <f t="shared" si="4"/>
        <v>0</v>
      </c>
      <c r="T14" s="1">
        <v>11</v>
      </c>
    </row>
    <row r="15" spans="1:20" s="1" customFormat="1" ht="21.95" customHeight="1">
      <c r="A15" s="11" t="s">
        <v>76</v>
      </c>
      <c r="B15" s="48">
        <v>69</v>
      </c>
      <c r="C15" s="49">
        <v>84</v>
      </c>
      <c r="D15" s="49">
        <v>69</v>
      </c>
      <c r="E15" s="49">
        <v>69</v>
      </c>
      <c r="F15" s="50">
        <v>84</v>
      </c>
      <c r="H15" s="18" t="str">
        <f t="array" ref="H15">IFERROR(INDEX(月シフト!$A$11:$A$50,MATCH(LARGE((月シフト!$E$11:$E$50&lt;&gt;"")*1/ROW(月シフト!$E$11:$E$50),T15),1/ROW(月シフト!$E$11:$E$50),0),1),"")</f>
        <v/>
      </c>
      <c r="I15" s="73"/>
      <c r="J15" s="74"/>
      <c r="K15" s="75"/>
      <c r="L15" s="75"/>
      <c r="M15" s="76"/>
      <c r="N15" s="77"/>
      <c r="O15" s="78">
        <f t="shared" si="0"/>
        <v>0</v>
      </c>
      <c r="P15" s="79">
        <f t="shared" si="1"/>
        <v>0</v>
      </c>
      <c r="Q15" s="98">
        <f t="shared" si="2"/>
        <v>0</v>
      </c>
      <c r="R15" s="98">
        <f t="shared" si="3"/>
        <v>0</v>
      </c>
      <c r="S15" s="97">
        <f t="shared" si="4"/>
        <v>0</v>
      </c>
      <c r="T15" s="1">
        <v>12</v>
      </c>
    </row>
    <row r="16" spans="1:20" s="1" customFormat="1" ht="21.95" customHeight="1">
      <c r="A16" s="11" t="s">
        <v>77</v>
      </c>
      <c r="B16" s="48">
        <v>6.2</v>
      </c>
      <c r="C16" s="49">
        <v>6.2</v>
      </c>
      <c r="D16" s="49">
        <v>6.2</v>
      </c>
      <c r="E16" s="49">
        <v>6.2</v>
      </c>
      <c r="F16" s="50">
        <v>6.2</v>
      </c>
      <c r="H16" s="51" t="str">
        <f t="array" ref="H16">IFERROR(INDEX(月シフト!$A$11:$A$50,MATCH(LARGE((月シフト!$E$11:$E$50&lt;&gt;"")*1/ROW(月シフト!$E$11:$E$50),T16),1/ROW(月シフト!$E$11:$E$50),0),1),"")</f>
        <v/>
      </c>
      <c r="I16" s="73"/>
      <c r="J16" s="74"/>
      <c r="K16" s="75"/>
      <c r="L16" s="75"/>
      <c r="M16" s="76"/>
      <c r="N16" s="77"/>
      <c r="O16" s="78">
        <f t="shared" si="0"/>
        <v>0</v>
      </c>
      <c r="P16" s="79">
        <f t="shared" si="1"/>
        <v>0</v>
      </c>
      <c r="Q16" s="98">
        <f t="shared" si="2"/>
        <v>0</v>
      </c>
      <c r="R16" s="98">
        <f t="shared" si="3"/>
        <v>0</v>
      </c>
      <c r="S16" s="97">
        <f t="shared" si="4"/>
        <v>0</v>
      </c>
      <c r="T16" s="1">
        <v>13</v>
      </c>
    </row>
    <row r="17" spans="1:20" s="1" customFormat="1" ht="21.95" customHeight="1">
      <c r="A17" s="11" t="s">
        <v>78</v>
      </c>
      <c r="B17" s="48">
        <v>1.71</v>
      </c>
      <c r="C17" s="49">
        <v>1.71</v>
      </c>
      <c r="D17" s="49">
        <v>1.71</v>
      </c>
      <c r="E17" s="49">
        <v>1.71</v>
      </c>
      <c r="F17" s="50">
        <v>1.71</v>
      </c>
      <c r="H17" s="51" t="str">
        <f t="array" ref="H17">IFERROR(INDEX(月シフト!$A$11:$A$50,MATCH(LARGE((月シフト!$E$11:$E$50&lt;&gt;"")*1/ROW(月シフト!$E$11:$E$50),T17),1/ROW(月シフト!$E$11:$E$50),0),1),"")</f>
        <v/>
      </c>
      <c r="I17" s="73"/>
      <c r="J17" s="74"/>
      <c r="K17" s="75"/>
      <c r="L17" s="75"/>
      <c r="M17" s="76"/>
      <c r="N17" s="77"/>
      <c r="O17" s="78">
        <f t="shared" si="0"/>
        <v>0</v>
      </c>
      <c r="P17" s="79">
        <f t="shared" si="1"/>
        <v>0</v>
      </c>
      <c r="Q17" s="98">
        <f t="shared" si="2"/>
        <v>0</v>
      </c>
      <c r="R17" s="98">
        <f t="shared" si="3"/>
        <v>0</v>
      </c>
      <c r="S17" s="97">
        <f t="shared" si="4"/>
        <v>0</v>
      </c>
      <c r="T17" s="1">
        <v>14</v>
      </c>
    </row>
    <row r="18" spans="1:20" s="1" customFormat="1" ht="21.95" customHeight="1">
      <c r="A18" s="52" t="s">
        <v>79</v>
      </c>
      <c r="B18" s="53">
        <f t="shared" ref="B18:F18" si="8">SUM(B15:B17)</f>
        <v>76.91</v>
      </c>
      <c r="C18" s="54">
        <f t="shared" si="8"/>
        <v>91.91</v>
      </c>
      <c r="D18" s="54">
        <f t="shared" si="8"/>
        <v>76.91</v>
      </c>
      <c r="E18" s="54">
        <f t="shared" si="8"/>
        <v>76.91</v>
      </c>
      <c r="F18" s="55">
        <f t="shared" si="8"/>
        <v>91.91</v>
      </c>
      <c r="G18" s="56"/>
      <c r="H18" s="51" t="str">
        <f t="array" ref="H18">IFERROR(INDEX(月シフト!$A$11:$A$50,MATCH(LARGE((月シフト!$E$11:$E$50&lt;&gt;"")*1/ROW(月シフト!$E$11:$E$50),T18),1/ROW(月シフト!$E$11:$E$50),0),1),"")</f>
        <v/>
      </c>
      <c r="I18" s="80"/>
      <c r="J18" s="81"/>
      <c r="K18" s="82"/>
      <c r="L18" s="82"/>
      <c r="M18" s="83"/>
      <c r="N18" s="84"/>
      <c r="O18" s="85">
        <f t="shared" si="0"/>
        <v>0</v>
      </c>
      <c r="P18" s="86">
        <f t="shared" si="1"/>
        <v>0</v>
      </c>
      <c r="Q18" s="99">
        <f t="shared" si="2"/>
        <v>0</v>
      </c>
      <c r="R18" s="99">
        <f t="shared" si="3"/>
        <v>0</v>
      </c>
      <c r="S18" s="100">
        <f t="shared" si="4"/>
        <v>0</v>
      </c>
      <c r="T18" s="1">
        <v>15</v>
      </c>
    </row>
    <row r="19" spans="1:20" s="1" customFormat="1" ht="21.95" customHeight="1">
      <c r="G19" s="56"/>
      <c r="H19" s="57" t="s">
        <v>75</v>
      </c>
      <c r="I19" s="87">
        <f>SUM(I4:I18)</f>
        <v>0</v>
      </c>
      <c r="J19" s="88">
        <f t="shared" ref="J19:M19" si="9">SUM(J4:J18)</f>
        <v>0</v>
      </c>
      <c r="K19" s="89">
        <f t="shared" si="9"/>
        <v>0</v>
      </c>
      <c r="L19" s="89">
        <f t="shared" si="9"/>
        <v>0</v>
      </c>
      <c r="M19" s="90">
        <f t="shared" si="9"/>
        <v>200</v>
      </c>
      <c r="N19" s="91" t="s">
        <v>80</v>
      </c>
      <c r="O19" s="92">
        <f>SUM(O4:O18)</f>
        <v>0</v>
      </c>
      <c r="P19" s="93">
        <f t="shared" ref="P19:S19" si="10">SUM(P4:P18)</f>
        <v>0</v>
      </c>
      <c r="Q19" s="101">
        <f t="shared" si="10"/>
        <v>0</v>
      </c>
      <c r="R19" s="101">
        <f t="shared" si="10"/>
        <v>0</v>
      </c>
      <c r="S19" s="102">
        <f t="shared" si="10"/>
        <v>3500</v>
      </c>
    </row>
    <row r="20" spans="1:20" s="1" customFormat="1" ht="32.25">
      <c r="A20" s="58" t="s">
        <v>81</v>
      </c>
      <c r="B20" s="59" t="s">
        <v>82</v>
      </c>
      <c r="C20" s="59"/>
      <c r="D20" s="59"/>
      <c r="E20" s="59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20" s="1" customFormat="1" ht="32.25">
      <c r="A21" s="186"/>
      <c r="B21" s="187"/>
      <c r="C21" s="187"/>
      <c r="D21" s="187"/>
      <c r="E21" s="187"/>
      <c r="F21" s="188"/>
    </row>
    <row r="22" spans="1:20" s="1" customFormat="1" ht="32.25">
      <c r="A22" s="189"/>
      <c r="B22" s="190"/>
      <c r="C22" s="190"/>
      <c r="D22" s="190"/>
      <c r="E22" s="190"/>
      <c r="F22" s="191"/>
    </row>
    <row r="23" spans="1:20" s="1" customFormat="1" ht="32.25">
      <c r="A23" s="192"/>
      <c r="B23" s="193"/>
      <c r="C23" s="193"/>
      <c r="D23" s="193"/>
      <c r="E23" s="193"/>
      <c r="F23" s="194"/>
    </row>
    <row r="24" spans="1:20" s="1" customFormat="1" ht="32.25"/>
    <row r="25" spans="1:20" s="1" customFormat="1" ht="32.25"/>
    <row r="26" spans="1:20" s="1" customFormat="1" ht="32.25"/>
    <row r="27" spans="1:20" s="1" customFormat="1" ht="32.25"/>
    <row r="28" spans="1:20" s="1" customFormat="1" ht="32.25"/>
    <row r="29" spans="1:20" s="1" customFormat="1" ht="32.25">
      <c r="A29"/>
      <c r="B29"/>
      <c r="C29"/>
      <c r="D29"/>
      <c r="E29"/>
      <c r="F29"/>
    </row>
    <row r="30" spans="1:20" s="1" customFormat="1" ht="32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0" s="1" customFormat="1" ht="32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0" s="1" customFormat="1" ht="32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20" s="1" customFormat="1" ht="32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20" s="1" customFormat="1" ht="32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20" s="1" customFormat="1" ht="32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20" s="1" customFormat="1" ht="32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20" s="1" customFormat="1" ht="32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20" s="1" customFormat="1" ht="32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20" s="1" customFormat="1" ht="32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20" s="1" customFormat="1" ht="32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20" s="1" customFormat="1" ht="32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20" s="1" customFormat="1" ht="32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20" s="1" customFormat="1" ht="32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20" s="1" customFormat="1" ht="32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20" s="1" customFormat="1" ht="32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</sheetData>
  <sheetProtection selectLockedCells="1"/>
  <mergeCells count="7">
    <mergeCell ref="I2:M2"/>
    <mergeCell ref="O2:S2"/>
    <mergeCell ref="A21:F21"/>
    <mergeCell ref="A22:F22"/>
    <mergeCell ref="A23:F23"/>
    <mergeCell ref="H2:H3"/>
    <mergeCell ref="N2:N3"/>
  </mergeCells>
  <phoneticPr fontId="28"/>
  <pageMargins left="0.69930555555555596" right="0.69930555555555596" top="0.75" bottom="0.75" header="0.3" footer="0.3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1:T45"/>
  <sheetViews>
    <sheetView topLeftCell="B1" workbookViewId="0">
      <selection activeCell="M9" sqref="M9"/>
    </sheetView>
  </sheetViews>
  <sheetFormatPr defaultColWidth="9" defaultRowHeight="13.5"/>
  <cols>
    <col min="1" max="1" width="25.375" customWidth="1"/>
    <col min="2" max="6" width="18.625" customWidth="1"/>
    <col min="7" max="7" width="9.25" customWidth="1"/>
    <col min="8" max="8" width="19.75" customWidth="1"/>
    <col min="9" max="13" width="8.625" customWidth="1"/>
    <col min="14" max="14" width="11.625" customWidth="1"/>
    <col min="15" max="19" width="8.625" customWidth="1"/>
    <col min="20" max="20" width="9" hidden="1" customWidth="1"/>
  </cols>
  <sheetData>
    <row r="1" spans="1:20" ht="29.25" customHeight="1">
      <c r="A1" s="2">
        <v>44597</v>
      </c>
      <c r="C1" s="3"/>
      <c r="D1" t="s">
        <v>61</v>
      </c>
      <c r="H1" s="4"/>
      <c r="I1" s="4"/>
      <c r="J1" s="61"/>
      <c r="K1" s="62"/>
      <c r="L1" s="62"/>
    </row>
    <row r="2" spans="1:20" s="1" customFormat="1" ht="21.95" customHeight="1">
      <c r="A2" s="5"/>
      <c r="B2" s="6" t="s">
        <v>62</v>
      </c>
      <c r="C2" s="7" t="s">
        <v>63</v>
      </c>
      <c r="D2" s="8" t="s">
        <v>64</v>
      </c>
      <c r="E2" s="8" t="s">
        <v>65</v>
      </c>
      <c r="F2" s="9" t="s">
        <v>66</v>
      </c>
      <c r="H2" s="198" t="s">
        <v>67</v>
      </c>
      <c r="I2" s="195" t="s">
        <v>68</v>
      </c>
      <c r="J2" s="196"/>
      <c r="K2" s="196"/>
      <c r="L2" s="196"/>
      <c r="M2" s="196"/>
      <c r="N2" s="198" t="s">
        <v>69</v>
      </c>
      <c r="O2" s="195" t="s">
        <v>70</v>
      </c>
      <c r="P2" s="196"/>
      <c r="Q2" s="196"/>
      <c r="R2" s="196"/>
      <c r="S2" s="197"/>
    </row>
    <row r="3" spans="1:20" s="1" customFormat="1" ht="21.95" customHeight="1">
      <c r="A3" s="11" t="s">
        <v>71</v>
      </c>
      <c r="B3" s="12"/>
      <c r="C3" s="13"/>
      <c r="D3" s="13"/>
      <c r="E3" s="13"/>
      <c r="F3" s="14"/>
      <c r="H3" s="199"/>
      <c r="I3" s="63" t="s">
        <v>62</v>
      </c>
      <c r="J3" s="64" t="s">
        <v>63</v>
      </c>
      <c r="K3" s="64" t="s">
        <v>64</v>
      </c>
      <c r="L3" s="64" t="s">
        <v>65</v>
      </c>
      <c r="M3" s="65" t="s">
        <v>66</v>
      </c>
      <c r="N3" s="199"/>
      <c r="O3" s="63" t="s">
        <v>62</v>
      </c>
      <c r="P3" s="64" t="s">
        <v>63</v>
      </c>
      <c r="Q3" s="94" t="s">
        <v>64</v>
      </c>
      <c r="R3" s="94" t="s">
        <v>65</v>
      </c>
      <c r="S3" s="95" t="s">
        <v>66</v>
      </c>
    </row>
    <row r="4" spans="1:20" s="1" customFormat="1" ht="21.95" customHeight="1">
      <c r="A4" s="11" t="s">
        <v>72</v>
      </c>
      <c r="B4" s="12"/>
      <c r="C4" s="13"/>
      <c r="D4" s="16">
        <v>240</v>
      </c>
      <c r="E4" s="16"/>
      <c r="F4" s="14">
        <v>360</v>
      </c>
      <c r="H4" s="17" t="str">
        <f t="array" ref="H4">IFERROR(INDEX(月シフト!$A$11:$A$50,MATCH(LARGE((月シフト!$F$11:$F$50&lt;&gt;"")*1/ROW(月シフト!$F$11:$F$50),T4),1/ROW(月シフト!$F$11:$F$50),0),1),"")</f>
        <v>高橋</v>
      </c>
      <c r="I4" s="66"/>
      <c r="J4" s="67"/>
      <c r="K4" s="68"/>
      <c r="L4" s="68"/>
      <c r="M4" s="69"/>
      <c r="N4" s="70">
        <v>17.5</v>
      </c>
      <c r="O4" s="71">
        <f t="shared" ref="O4:O18" si="0">I4*$N4</f>
        <v>0</v>
      </c>
      <c r="P4" s="72">
        <f t="shared" ref="P4:P18" si="1">J4*$N4</f>
        <v>0</v>
      </c>
      <c r="Q4" s="96">
        <f t="shared" ref="Q4:Q18" si="2">K4*$N4</f>
        <v>0</v>
      </c>
      <c r="R4" s="96">
        <f t="shared" ref="R4:R18" si="3">L4*$N4</f>
        <v>0</v>
      </c>
      <c r="S4" s="97">
        <f t="shared" ref="S4:S18" si="4">M4*$N4</f>
        <v>0</v>
      </c>
      <c r="T4" s="1">
        <v>1</v>
      </c>
    </row>
    <row r="5" spans="1:20" s="1" customFormat="1" ht="21.95" customHeight="1">
      <c r="A5" s="11" t="s">
        <v>73</v>
      </c>
      <c r="B5" s="12"/>
      <c r="C5" s="13"/>
      <c r="D5" s="16"/>
      <c r="E5" s="16"/>
      <c r="F5" s="14"/>
      <c r="H5" s="18" t="str">
        <f t="array" ref="H5">IFERROR(INDEX(月シフト!$A$11:$A$50,MATCH(LARGE((月シフト!$F$11:$F$50&lt;&gt;"")*1/ROW(月シフト!$F$11:$F$50),T5),1/ROW(月シフト!$F$11:$F$50),0),1),"")</f>
        <v>マーダワ</v>
      </c>
      <c r="I5" s="73"/>
      <c r="J5" s="74"/>
      <c r="K5" s="75"/>
      <c r="L5" s="75"/>
      <c r="M5" s="76"/>
      <c r="N5" s="70">
        <v>17.5</v>
      </c>
      <c r="O5" s="78">
        <f t="shared" si="0"/>
        <v>0</v>
      </c>
      <c r="P5" s="79">
        <f t="shared" si="1"/>
        <v>0</v>
      </c>
      <c r="Q5" s="98">
        <f t="shared" si="2"/>
        <v>0</v>
      </c>
      <c r="R5" s="98">
        <f t="shared" si="3"/>
        <v>0</v>
      </c>
      <c r="S5" s="97">
        <f t="shared" si="4"/>
        <v>0</v>
      </c>
      <c r="T5" s="1">
        <v>2</v>
      </c>
    </row>
    <row r="6" spans="1:20" s="1" customFormat="1" ht="21.95" customHeight="1">
      <c r="A6" s="11" t="s">
        <v>74</v>
      </c>
      <c r="B6" s="19" t="str">
        <f>IFERROR(B4/B3,"")</f>
        <v/>
      </c>
      <c r="C6" s="20" t="str">
        <f t="shared" ref="C6:F6" si="5">IFERROR(C4/C3,"")</f>
        <v/>
      </c>
      <c r="D6" s="20" t="str">
        <f t="shared" si="5"/>
        <v/>
      </c>
      <c r="E6" s="20" t="str">
        <f t="shared" si="5"/>
        <v/>
      </c>
      <c r="F6" s="21" t="str">
        <f t="shared" si="5"/>
        <v/>
      </c>
      <c r="H6" s="18" t="str">
        <f t="array" ref="H6">IFERROR(INDEX(月シフト!$A$11:$A$50,MATCH(LARGE((月シフト!$F$11:$F$50&lt;&gt;"")*1/ROW(月シフト!$F$11:$F$50),T6),1/ROW(月シフト!$F$11:$F$50),0),1),"")</f>
        <v>ズオン バン フン</v>
      </c>
      <c r="I6" s="73"/>
      <c r="J6" s="74"/>
      <c r="K6" s="75"/>
      <c r="L6" s="75"/>
      <c r="M6" s="76"/>
      <c r="N6" s="70">
        <v>17.5</v>
      </c>
      <c r="O6" s="78">
        <f t="shared" si="0"/>
        <v>0</v>
      </c>
      <c r="P6" s="79">
        <f t="shared" si="1"/>
        <v>0</v>
      </c>
      <c r="Q6" s="98">
        <f t="shared" si="2"/>
        <v>0</v>
      </c>
      <c r="R6" s="98">
        <f t="shared" si="3"/>
        <v>0</v>
      </c>
      <c r="S6" s="97">
        <f t="shared" si="4"/>
        <v>0</v>
      </c>
      <c r="T6" s="1">
        <v>3</v>
      </c>
    </row>
    <row r="7" spans="1:20" s="1" customFormat="1" ht="21.95" customHeight="1">
      <c r="A7" s="11" t="s">
        <v>75</v>
      </c>
      <c r="B7" s="22">
        <f>I19</f>
        <v>0</v>
      </c>
      <c r="C7" s="23">
        <f t="shared" ref="C7:F7" si="6">J19</f>
        <v>0</v>
      </c>
      <c r="D7" s="23">
        <f t="shared" si="6"/>
        <v>0</v>
      </c>
      <c r="E7" s="23">
        <f t="shared" si="6"/>
        <v>0</v>
      </c>
      <c r="F7" s="24">
        <f t="shared" si="6"/>
        <v>95</v>
      </c>
      <c r="H7" s="18" t="str">
        <f t="array" ref="H7">IFERROR(INDEX(月シフト!$A$11:$A$50,MATCH(LARGE((月シフト!$F$11:$F$50&lt;&gt;"")*1/ROW(月シフト!$F$11:$F$50),T7),1/ROW(月シフト!$F$11:$F$50),0),1),"")</f>
        <v>チャモ</v>
      </c>
      <c r="I7" s="73"/>
      <c r="J7" s="74"/>
      <c r="K7" s="75"/>
      <c r="L7" s="75"/>
      <c r="M7" s="76"/>
      <c r="N7" s="70">
        <v>17.5</v>
      </c>
      <c r="O7" s="78">
        <f t="shared" si="0"/>
        <v>0</v>
      </c>
      <c r="P7" s="79">
        <f t="shared" si="1"/>
        <v>0</v>
      </c>
      <c r="Q7" s="98">
        <f t="shared" si="2"/>
        <v>0</v>
      </c>
      <c r="R7" s="98">
        <f t="shared" si="3"/>
        <v>0</v>
      </c>
      <c r="S7" s="97">
        <f t="shared" si="4"/>
        <v>0</v>
      </c>
      <c r="T7" s="1">
        <v>4</v>
      </c>
    </row>
    <row r="8" spans="1:20" s="1" customFormat="1" ht="21.95" customHeight="1">
      <c r="A8" s="11" t="s">
        <v>2</v>
      </c>
      <c r="B8" s="25">
        <f>O19</f>
        <v>0</v>
      </c>
      <c r="C8" s="26">
        <f t="shared" ref="C8:F8" si="7">P19</f>
        <v>0</v>
      </c>
      <c r="D8" s="26">
        <f t="shared" si="7"/>
        <v>0</v>
      </c>
      <c r="E8" s="26">
        <f t="shared" si="7"/>
        <v>0</v>
      </c>
      <c r="F8" s="27">
        <f t="shared" si="7"/>
        <v>1662.5</v>
      </c>
      <c r="H8" s="18" t="str">
        <f t="array" ref="H8">IFERROR(INDEX(月シフト!$A$11:$A$50,MATCH(LARGE((月シフト!$F$11:$F$50&lt;&gt;"")*1/ROW(月シフト!$F$11:$F$50),T8),1/ROW(月シフト!$F$11:$F$50),0),1),"")</f>
        <v>サンミン</v>
      </c>
      <c r="I8" s="73"/>
      <c r="J8" s="74"/>
      <c r="K8" s="75"/>
      <c r="L8" s="75"/>
      <c r="M8" s="76">
        <v>95</v>
      </c>
      <c r="N8" s="70">
        <v>17.5</v>
      </c>
      <c r="O8" s="78">
        <f t="shared" si="0"/>
        <v>0</v>
      </c>
      <c r="P8" s="79">
        <f t="shared" si="1"/>
        <v>0</v>
      </c>
      <c r="Q8" s="98">
        <f t="shared" si="2"/>
        <v>0</v>
      </c>
      <c r="R8" s="98">
        <f t="shared" si="3"/>
        <v>0</v>
      </c>
      <c r="S8" s="97">
        <f t="shared" si="4"/>
        <v>1662.5</v>
      </c>
      <c r="T8" s="1">
        <v>5</v>
      </c>
    </row>
    <row r="9" spans="1:20" s="1" customFormat="1" ht="21.95" customHeight="1">
      <c r="A9" s="11" t="s">
        <v>4</v>
      </c>
      <c r="B9" s="28"/>
      <c r="C9" s="29"/>
      <c r="D9" s="30">
        <f>IFERROR((D8/D4),0)</f>
        <v>0</v>
      </c>
      <c r="E9" s="30">
        <f>IFERROR((E8/E4),0)</f>
        <v>0</v>
      </c>
      <c r="F9" s="31"/>
      <c r="H9" s="18" t="str">
        <f t="array" ref="H9">IFERROR(INDEX(月シフト!$A$11:$A$50,MATCH(LARGE((月シフト!$F$11:$F$50&lt;&gt;"")*1/ROW(月シフト!$F$11:$F$50),T9),1/ROW(月シフト!$F$11:$F$50),0),1),"")</f>
        <v>マドマーリ</v>
      </c>
      <c r="I9" s="73"/>
      <c r="J9" s="74"/>
      <c r="K9" s="75"/>
      <c r="L9" s="75"/>
      <c r="M9" s="76"/>
      <c r="N9" s="70">
        <v>17.5</v>
      </c>
      <c r="O9" s="78">
        <f t="shared" si="0"/>
        <v>0</v>
      </c>
      <c r="P9" s="79">
        <f t="shared" si="1"/>
        <v>0</v>
      </c>
      <c r="Q9" s="98">
        <f t="shared" si="2"/>
        <v>0</v>
      </c>
      <c r="R9" s="98">
        <f t="shared" si="3"/>
        <v>0</v>
      </c>
      <c r="S9" s="97">
        <f t="shared" si="4"/>
        <v>0</v>
      </c>
      <c r="T9" s="1">
        <v>6</v>
      </c>
    </row>
    <row r="10" spans="1:20" s="1" customFormat="1" ht="21.95" customHeight="1">
      <c r="A10" s="32" t="s">
        <v>5</v>
      </c>
      <c r="B10" s="33">
        <f>IFERROR((B8/B4),0)</f>
        <v>0</v>
      </c>
      <c r="C10" s="34">
        <f>IFERROR((C8/C4),0)</f>
        <v>0</v>
      </c>
      <c r="D10" s="35"/>
      <c r="E10" s="35"/>
      <c r="F10" s="36"/>
      <c r="H10" s="18" t="str">
        <f t="array" ref="H10">IFERROR(INDEX(月シフト!$A$11:$A$50,MATCH(LARGE((月シフト!$F$11:$F$50&lt;&gt;"")*1/ROW(月シフト!$F$11:$F$50),T10),1/ROW(月シフト!$F$11:$F$50),0),1),"")</f>
        <v>インディカ</v>
      </c>
      <c r="I10" s="73"/>
      <c r="J10" s="74"/>
      <c r="K10" s="75"/>
      <c r="L10" s="75"/>
      <c r="M10" s="76"/>
      <c r="N10" s="70">
        <v>17.5</v>
      </c>
      <c r="O10" s="78">
        <f t="shared" si="0"/>
        <v>0</v>
      </c>
      <c r="P10" s="79">
        <f t="shared" si="1"/>
        <v>0</v>
      </c>
      <c r="Q10" s="98">
        <f t="shared" si="2"/>
        <v>0</v>
      </c>
      <c r="R10" s="98">
        <f t="shared" si="3"/>
        <v>0</v>
      </c>
      <c r="S10" s="97">
        <f t="shared" si="4"/>
        <v>0</v>
      </c>
      <c r="T10" s="1">
        <v>7</v>
      </c>
    </row>
    <row r="11" spans="1:20" s="1" customFormat="1" ht="21.95" customHeight="1">
      <c r="A11" s="32" t="s">
        <v>6</v>
      </c>
      <c r="B11" s="37"/>
      <c r="C11" s="38"/>
      <c r="D11" s="38"/>
      <c r="E11" s="38"/>
      <c r="F11" s="27">
        <f>IFERROR((F8/F4),0)</f>
        <v>4.6180555555555554</v>
      </c>
      <c r="H11" s="18" t="str">
        <f t="array" ref="H11">IFERROR(INDEX(月シフト!$A$11:$A$50,MATCH(LARGE((月シフト!$F$11:$F$50&lt;&gt;"")*1/ROW(月シフト!$F$11:$F$50),T11),1/ROW(月シフト!$F$11:$F$50),0),1),"")</f>
        <v>チャトランガ</v>
      </c>
      <c r="I11" s="73"/>
      <c r="J11" s="74"/>
      <c r="K11" s="75"/>
      <c r="L11" s="75"/>
      <c r="M11" s="76"/>
      <c r="N11" s="70">
        <v>17.5</v>
      </c>
      <c r="O11" s="78">
        <f t="shared" si="0"/>
        <v>0</v>
      </c>
      <c r="P11" s="79">
        <f t="shared" si="1"/>
        <v>0</v>
      </c>
      <c r="Q11" s="98">
        <f t="shared" si="2"/>
        <v>0</v>
      </c>
      <c r="R11" s="98">
        <f t="shared" si="3"/>
        <v>0</v>
      </c>
      <c r="S11" s="97">
        <f t="shared" si="4"/>
        <v>0</v>
      </c>
      <c r="T11" s="1">
        <v>8</v>
      </c>
    </row>
    <row r="12" spans="1:20" s="1" customFormat="1" ht="21.95" customHeight="1">
      <c r="A12" s="39" t="s">
        <v>7</v>
      </c>
      <c r="B12" s="40">
        <f>B10*4</f>
        <v>0</v>
      </c>
      <c r="C12" s="41">
        <f>C10*10</f>
        <v>0</v>
      </c>
      <c r="D12" s="41">
        <f>D9*40</f>
        <v>0</v>
      </c>
      <c r="E12" s="41">
        <f>E9*50</f>
        <v>0</v>
      </c>
      <c r="F12" s="42">
        <f>F11</f>
        <v>4.6180555555555554</v>
      </c>
      <c r="H12" s="18" t="str">
        <f t="array" ref="H12">IFERROR(INDEX(月シフト!$A$11:$A$50,MATCH(LARGE((月シフト!$F$11:$F$50&lt;&gt;"")*1/ROW(月シフト!$F$11:$F$50),T12),1/ROW(月シフト!$F$11:$F$50),0),1),"")</f>
        <v>ユウ</v>
      </c>
      <c r="I12" s="73"/>
      <c r="J12" s="74"/>
      <c r="K12" s="75"/>
      <c r="L12" s="75"/>
      <c r="M12" s="76"/>
      <c r="N12" s="70">
        <v>17.5</v>
      </c>
      <c r="O12" s="78">
        <f t="shared" si="0"/>
        <v>0</v>
      </c>
      <c r="P12" s="79">
        <f t="shared" si="1"/>
        <v>0</v>
      </c>
      <c r="Q12" s="98">
        <f t="shared" si="2"/>
        <v>0</v>
      </c>
      <c r="R12" s="98">
        <f t="shared" si="3"/>
        <v>0</v>
      </c>
      <c r="S12" s="97">
        <f t="shared" si="4"/>
        <v>0</v>
      </c>
      <c r="T12" s="1">
        <v>9</v>
      </c>
    </row>
    <row r="13" spans="1:20" s="1" customFormat="1" ht="21.95" customHeight="1">
      <c r="A13" s="43"/>
      <c r="H13" s="18" t="str">
        <f t="array" ref="H13">IFERROR(INDEX(月シフト!$A$11:$A$50,MATCH(LARGE((月シフト!$F$11:$F$50&lt;&gt;"")*1/ROW(月シフト!$F$11:$F$50),T13),1/ROW(月シフト!$F$11:$F$50),0),1),"")</f>
        <v/>
      </c>
      <c r="I13" s="73"/>
      <c r="J13" s="74"/>
      <c r="K13" s="75"/>
      <c r="L13" s="75"/>
      <c r="M13" s="76"/>
      <c r="N13" s="70">
        <v>17.5</v>
      </c>
      <c r="O13" s="78">
        <f t="shared" si="0"/>
        <v>0</v>
      </c>
      <c r="P13" s="79">
        <f t="shared" si="1"/>
        <v>0</v>
      </c>
      <c r="Q13" s="98">
        <f t="shared" si="2"/>
        <v>0</v>
      </c>
      <c r="R13" s="98">
        <f t="shared" si="3"/>
        <v>0</v>
      </c>
      <c r="S13" s="97">
        <f t="shared" si="4"/>
        <v>0</v>
      </c>
      <c r="T13" s="1">
        <v>10</v>
      </c>
    </row>
    <row r="14" spans="1:20" s="1" customFormat="1" ht="21.95" customHeight="1">
      <c r="A14" s="44" t="s">
        <v>3</v>
      </c>
      <c r="B14" s="45" t="s">
        <v>62</v>
      </c>
      <c r="C14" s="45" t="s">
        <v>63</v>
      </c>
      <c r="D14" s="46" t="s">
        <v>64</v>
      </c>
      <c r="E14" s="46" t="s">
        <v>65</v>
      </c>
      <c r="F14" s="47" t="s">
        <v>66</v>
      </c>
      <c r="H14" s="18" t="str">
        <f t="array" ref="H14">IFERROR(INDEX(月シフト!$A$11:$A$50,MATCH(LARGE((月シフト!$F$11:$F$50&lt;&gt;"")*1/ROW(月シフト!$F$11:$F$50),T14),1/ROW(月シフト!$F$11:$F$50),0),1),"")</f>
        <v/>
      </c>
      <c r="I14" s="73"/>
      <c r="J14" s="74"/>
      <c r="K14" s="75"/>
      <c r="L14" s="75"/>
      <c r="M14" s="76"/>
      <c r="N14" s="70">
        <v>17.5</v>
      </c>
      <c r="O14" s="78">
        <f t="shared" si="0"/>
        <v>0</v>
      </c>
      <c r="P14" s="79">
        <f t="shared" si="1"/>
        <v>0</v>
      </c>
      <c r="Q14" s="98">
        <f t="shared" si="2"/>
        <v>0</v>
      </c>
      <c r="R14" s="98">
        <f t="shared" si="3"/>
        <v>0</v>
      </c>
      <c r="S14" s="97">
        <f t="shared" si="4"/>
        <v>0</v>
      </c>
      <c r="T14" s="1">
        <v>11</v>
      </c>
    </row>
    <row r="15" spans="1:20" s="1" customFormat="1" ht="21.95" customHeight="1">
      <c r="A15" s="11" t="s">
        <v>76</v>
      </c>
      <c r="B15" s="48">
        <v>69</v>
      </c>
      <c r="C15" s="49">
        <v>84</v>
      </c>
      <c r="D15" s="49">
        <v>69</v>
      </c>
      <c r="E15" s="49">
        <v>69</v>
      </c>
      <c r="F15" s="50">
        <v>84</v>
      </c>
      <c r="H15" s="18" t="str">
        <f t="array" ref="H15">IFERROR(INDEX(月シフト!$A$11:$A$50,MATCH(LARGE((月シフト!$F$11:$F$50&lt;&gt;"")*1/ROW(月シフト!$F$11:$F$50),T15),1/ROW(月シフト!$F$11:$F$50),0),1),"")</f>
        <v/>
      </c>
      <c r="I15" s="73"/>
      <c r="J15" s="74"/>
      <c r="K15" s="75"/>
      <c r="L15" s="75"/>
      <c r="M15" s="76"/>
      <c r="N15" s="70">
        <v>17.5</v>
      </c>
      <c r="O15" s="78">
        <f t="shared" si="0"/>
        <v>0</v>
      </c>
      <c r="P15" s="79">
        <f t="shared" si="1"/>
        <v>0</v>
      </c>
      <c r="Q15" s="98">
        <f t="shared" si="2"/>
        <v>0</v>
      </c>
      <c r="R15" s="98">
        <f t="shared" si="3"/>
        <v>0</v>
      </c>
      <c r="S15" s="97">
        <f t="shared" si="4"/>
        <v>0</v>
      </c>
      <c r="T15" s="1">
        <v>12</v>
      </c>
    </row>
    <row r="16" spans="1:20" s="1" customFormat="1" ht="21.95" customHeight="1">
      <c r="A16" s="11" t="s">
        <v>77</v>
      </c>
      <c r="B16" s="48">
        <v>6.2</v>
      </c>
      <c r="C16" s="49">
        <v>6.2</v>
      </c>
      <c r="D16" s="49">
        <v>6.2</v>
      </c>
      <c r="E16" s="49">
        <v>6.2</v>
      </c>
      <c r="F16" s="50">
        <v>6.2</v>
      </c>
      <c r="H16" s="51" t="str">
        <f t="array" ref="H16">IFERROR(INDEX(月シフト!$A$11:$A$50,MATCH(LARGE((月シフト!$F$11:$F$50&lt;&gt;"")*1/ROW(月シフト!$F$11:$F$50),T16),1/ROW(月シフト!$F$11:$F$50),0),1),"")</f>
        <v/>
      </c>
      <c r="I16" s="73"/>
      <c r="J16" s="74"/>
      <c r="K16" s="75"/>
      <c r="L16" s="75"/>
      <c r="M16" s="76"/>
      <c r="N16" s="70">
        <v>17.5</v>
      </c>
      <c r="O16" s="78">
        <f t="shared" si="0"/>
        <v>0</v>
      </c>
      <c r="P16" s="79">
        <f t="shared" si="1"/>
        <v>0</v>
      </c>
      <c r="Q16" s="98">
        <f t="shared" si="2"/>
        <v>0</v>
      </c>
      <c r="R16" s="98">
        <f t="shared" si="3"/>
        <v>0</v>
      </c>
      <c r="S16" s="97">
        <f t="shared" si="4"/>
        <v>0</v>
      </c>
      <c r="T16" s="1">
        <v>13</v>
      </c>
    </row>
    <row r="17" spans="1:20" s="1" customFormat="1" ht="21.95" customHeight="1">
      <c r="A17" s="11" t="s">
        <v>78</v>
      </c>
      <c r="B17" s="48">
        <v>1.71</v>
      </c>
      <c r="C17" s="49">
        <v>1.71</v>
      </c>
      <c r="D17" s="49">
        <v>1.71</v>
      </c>
      <c r="E17" s="49">
        <v>1.71</v>
      </c>
      <c r="F17" s="50">
        <v>1.71</v>
      </c>
      <c r="H17" s="51" t="str">
        <f t="array" ref="H17">IFERROR(INDEX(月シフト!$A$11:$A$50,MATCH(LARGE((月シフト!$F$11:$F$50&lt;&gt;"")*1/ROW(月シフト!$F$11:$F$50),T17),1/ROW(月シフト!$F$11:$F$50),0),1),"")</f>
        <v/>
      </c>
      <c r="I17" s="73"/>
      <c r="J17" s="74"/>
      <c r="K17" s="75"/>
      <c r="L17" s="75"/>
      <c r="M17" s="76"/>
      <c r="N17" s="70">
        <v>17.5</v>
      </c>
      <c r="O17" s="78">
        <f t="shared" si="0"/>
        <v>0</v>
      </c>
      <c r="P17" s="79">
        <f t="shared" si="1"/>
        <v>0</v>
      </c>
      <c r="Q17" s="98">
        <f t="shared" si="2"/>
        <v>0</v>
      </c>
      <c r="R17" s="98">
        <f t="shared" si="3"/>
        <v>0</v>
      </c>
      <c r="S17" s="97">
        <f t="shared" si="4"/>
        <v>0</v>
      </c>
      <c r="T17" s="1">
        <v>14</v>
      </c>
    </row>
    <row r="18" spans="1:20" s="1" customFormat="1" ht="21.95" customHeight="1">
      <c r="A18" s="52" t="s">
        <v>79</v>
      </c>
      <c r="B18" s="53">
        <f t="shared" ref="B18:F18" si="8">SUM(B15:B17)</f>
        <v>76.91</v>
      </c>
      <c r="C18" s="54">
        <f t="shared" si="8"/>
        <v>91.91</v>
      </c>
      <c r="D18" s="54">
        <f t="shared" si="8"/>
        <v>76.91</v>
      </c>
      <c r="E18" s="54">
        <f t="shared" si="8"/>
        <v>76.91</v>
      </c>
      <c r="F18" s="55">
        <f t="shared" si="8"/>
        <v>91.91</v>
      </c>
      <c r="G18" s="56"/>
      <c r="H18" s="51" t="str">
        <f t="array" ref="H18">IFERROR(INDEX(月シフト!$A$11:$A$50,MATCH(LARGE((月シフト!$F$11:$F$50&lt;&gt;"")*1/ROW(月シフト!$F$11:$F$50),T18),1/ROW(月シフト!$F$11:$F$50),0),1),"")</f>
        <v/>
      </c>
      <c r="I18" s="80"/>
      <c r="J18" s="81"/>
      <c r="K18" s="82"/>
      <c r="L18" s="82"/>
      <c r="M18" s="83"/>
      <c r="N18" s="70">
        <v>17.5</v>
      </c>
      <c r="O18" s="85">
        <f t="shared" si="0"/>
        <v>0</v>
      </c>
      <c r="P18" s="86">
        <f t="shared" si="1"/>
        <v>0</v>
      </c>
      <c r="Q18" s="99">
        <f t="shared" si="2"/>
        <v>0</v>
      </c>
      <c r="R18" s="99">
        <f t="shared" si="3"/>
        <v>0</v>
      </c>
      <c r="S18" s="100">
        <f t="shared" si="4"/>
        <v>0</v>
      </c>
      <c r="T18" s="1">
        <v>15</v>
      </c>
    </row>
    <row r="19" spans="1:20" s="1" customFormat="1" ht="21.95" customHeight="1">
      <c r="G19" s="56"/>
      <c r="H19" s="57" t="s">
        <v>75</v>
      </c>
      <c r="I19" s="87">
        <f>SUM(I4:I18)</f>
        <v>0</v>
      </c>
      <c r="J19" s="88">
        <f t="shared" ref="J19:M19" si="9">SUM(J4:J18)</f>
        <v>0</v>
      </c>
      <c r="K19" s="89">
        <f t="shared" si="9"/>
        <v>0</v>
      </c>
      <c r="L19" s="89">
        <f t="shared" si="9"/>
        <v>0</v>
      </c>
      <c r="M19" s="90">
        <f t="shared" si="9"/>
        <v>95</v>
      </c>
      <c r="N19" s="91" t="s">
        <v>80</v>
      </c>
      <c r="O19" s="92">
        <f>SUM(O4:O18)</f>
        <v>0</v>
      </c>
      <c r="P19" s="93">
        <f t="shared" ref="P19:S19" si="10">SUM(P4:P18)</f>
        <v>0</v>
      </c>
      <c r="Q19" s="101">
        <f t="shared" si="10"/>
        <v>0</v>
      </c>
      <c r="R19" s="101">
        <f t="shared" si="10"/>
        <v>0</v>
      </c>
      <c r="S19" s="102">
        <f t="shared" si="10"/>
        <v>1662.5</v>
      </c>
    </row>
    <row r="20" spans="1:20" s="1" customFormat="1" ht="32.25">
      <c r="A20" s="58" t="s">
        <v>81</v>
      </c>
      <c r="B20" s="59" t="s">
        <v>82</v>
      </c>
      <c r="C20" s="59"/>
      <c r="D20" s="59"/>
      <c r="E20" s="59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20" s="1" customFormat="1" ht="32.25">
      <c r="A21" s="186"/>
      <c r="B21" s="187"/>
      <c r="C21" s="187"/>
      <c r="D21" s="187"/>
      <c r="E21" s="187"/>
      <c r="F21" s="188"/>
    </row>
    <row r="22" spans="1:20" s="1" customFormat="1" ht="32.25">
      <c r="A22" s="189"/>
      <c r="B22" s="190"/>
      <c r="C22" s="190"/>
      <c r="D22" s="190"/>
      <c r="E22" s="190"/>
      <c r="F22" s="191"/>
    </row>
    <row r="23" spans="1:20" s="1" customFormat="1" ht="32.25">
      <c r="A23" s="192"/>
      <c r="B23" s="193"/>
      <c r="C23" s="193"/>
      <c r="D23" s="193"/>
      <c r="E23" s="193"/>
      <c r="F23" s="194"/>
    </row>
    <row r="24" spans="1:20" s="1" customFormat="1" ht="32.25"/>
    <row r="25" spans="1:20" s="1" customFormat="1" ht="32.25"/>
    <row r="26" spans="1:20" s="1" customFormat="1" ht="32.25"/>
    <row r="27" spans="1:20" s="1" customFormat="1" ht="32.25"/>
    <row r="28" spans="1:20" s="1" customFormat="1" ht="32.25"/>
    <row r="29" spans="1:20" s="1" customFormat="1" ht="32.25">
      <c r="A29"/>
      <c r="B29"/>
      <c r="C29"/>
      <c r="D29"/>
      <c r="E29"/>
      <c r="F29"/>
    </row>
    <row r="30" spans="1:20" s="1" customFormat="1" ht="32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0" s="1" customFormat="1" ht="32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0" s="1" customFormat="1" ht="32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20" s="1" customFormat="1" ht="32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20" s="1" customFormat="1" ht="32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20" s="1" customFormat="1" ht="32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20" s="1" customFormat="1" ht="32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20" s="1" customFormat="1" ht="32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20" s="1" customFormat="1" ht="32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20" s="1" customFormat="1" ht="32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20" s="1" customFormat="1" ht="32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20" s="1" customFormat="1" ht="32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20" s="1" customFormat="1" ht="32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20" s="1" customFormat="1" ht="32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20" s="1" customFormat="1" ht="32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20" s="1" customFormat="1" ht="32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</sheetData>
  <sheetProtection selectLockedCells="1"/>
  <mergeCells count="7">
    <mergeCell ref="I2:M2"/>
    <mergeCell ref="O2:S2"/>
    <mergeCell ref="A21:F21"/>
    <mergeCell ref="A22:F22"/>
    <mergeCell ref="A23:F23"/>
    <mergeCell ref="H2:H3"/>
    <mergeCell ref="N2:N3"/>
  </mergeCells>
  <phoneticPr fontId="28"/>
  <pageMargins left="0.69930555555555596" right="0.69930555555555596" top="0.75" bottom="0.75" header="0.3" footer="0.3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/>
  <dimension ref="A1:T45"/>
  <sheetViews>
    <sheetView workbookViewId="0">
      <selection activeCell="A2" sqref="A2"/>
    </sheetView>
  </sheetViews>
  <sheetFormatPr defaultColWidth="9" defaultRowHeight="13.5"/>
  <cols>
    <col min="1" max="1" width="25.375" customWidth="1"/>
    <col min="2" max="6" width="18.625" customWidth="1"/>
    <col min="7" max="7" width="9.25" customWidth="1"/>
    <col min="8" max="8" width="19.75" customWidth="1"/>
    <col min="9" max="13" width="8.625" customWidth="1"/>
    <col min="14" max="14" width="11.625" customWidth="1"/>
    <col min="15" max="19" width="8.625" customWidth="1"/>
    <col min="20" max="20" width="9" hidden="1" customWidth="1"/>
  </cols>
  <sheetData>
    <row r="1" spans="1:20" ht="29.25" customHeight="1">
      <c r="A1" s="2">
        <v>44598</v>
      </c>
      <c r="C1" s="3"/>
      <c r="D1" t="s">
        <v>61</v>
      </c>
      <c r="H1" s="4"/>
      <c r="I1" s="4"/>
      <c r="J1" s="61"/>
      <c r="K1" s="62"/>
      <c r="L1" s="62"/>
    </row>
    <row r="2" spans="1:20" s="1" customFormat="1" ht="21.95" customHeight="1">
      <c r="A2" s="5"/>
      <c r="B2" s="6" t="s">
        <v>62</v>
      </c>
      <c r="C2" s="7" t="s">
        <v>63</v>
      </c>
      <c r="D2" s="8" t="s">
        <v>64</v>
      </c>
      <c r="E2" s="8" t="s">
        <v>65</v>
      </c>
      <c r="F2" s="9" t="s">
        <v>66</v>
      </c>
      <c r="H2" s="198" t="s">
        <v>67</v>
      </c>
      <c r="I2" s="195" t="s">
        <v>68</v>
      </c>
      <c r="J2" s="196"/>
      <c r="K2" s="196"/>
      <c r="L2" s="196"/>
      <c r="M2" s="196"/>
      <c r="N2" s="198" t="s">
        <v>69</v>
      </c>
      <c r="O2" s="195" t="s">
        <v>70</v>
      </c>
      <c r="P2" s="196"/>
      <c r="Q2" s="196"/>
      <c r="R2" s="196"/>
      <c r="S2" s="197"/>
    </row>
    <row r="3" spans="1:20" s="1" customFormat="1" ht="21.95" customHeight="1">
      <c r="A3" s="11" t="s">
        <v>71</v>
      </c>
      <c r="B3" s="12"/>
      <c r="C3" s="13"/>
      <c r="D3" s="13"/>
      <c r="E3" s="13"/>
      <c r="F3" s="14"/>
      <c r="H3" s="199"/>
      <c r="I3" s="63" t="s">
        <v>62</v>
      </c>
      <c r="J3" s="64" t="s">
        <v>63</v>
      </c>
      <c r="K3" s="64" t="s">
        <v>64</v>
      </c>
      <c r="L3" s="64" t="s">
        <v>65</v>
      </c>
      <c r="M3" s="65" t="s">
        <v>66</v>
      </c>
      <c r="N3" s="199"/>
      <c r="O3" s="63" t="s">
        <v>62</v>
      </c>
      <c r="P3" s="64" t="s">
        <v>63</v>
      </c>
      <c r="Q3" s="94" t="s">
        <v>64</v>
      </c>
      <c r="R3" s="94" t="s">
        <v>65</v>
      </c>
      <c r="S3" s="95" t="s">
        <v>66</v>
      </c>
    </row>
    <row r="4" spans="1:20" s="1" customFormat="1" ht="21.95" customHeight="1">
      <c r="A4" s="11" t="s">
        <v>72</v>
      </c>
      <c r="B4" s="12"/>
      <c r="C4" s="13"/>
      <c r="D4" s="16"/>
      <c r="E4" s="16"/>
      <c r="F4" s="14"/>
      <c r="H4" s="17" t="str">
        <f t="array" ref="H4">IFERROR(INDEX(月シフト!$A$11:$A$50,MATCH(LARGE((月シフト!$G$11:$G$50&lt;&gt;"")*1/ROW(月シフト!$G$11:$G$50),T4),1/ROW(月シフト!$G$11:$G$50),0),1),"")</f>
        <v>矢代</v>
      </c>
      <c r="I4" s="66"/>
      <c r="J4" s="67"/>
      <c r="K4" s="68"/>
      <c r="L4" s="68"/>
      <c r="M4" s="69"/>
      <c r="N4" s="70"/>
      <c r="O4" s="71">
        <f t="shared" ref="O4:O18" si="0">I4*$N4</f>
        <v>0</v>
      </c>
      <c r="P4" s="72">
        <f t="shared" ref="P4:P18" si="1">J4*$N4</f>
        <v>0</v>
      </c>
      <c r="Q4" s="96">
        <f t="shared" ref="Q4:Q18" si="2">K4*$N4</f>
        <v>0</v>
      </c>
      <c r="R4" s="96">
        <f t="shared" ref="R4:R18" si="3">L4*$N4</f>
        <v>0</v>
      </c>
      <c r="S4" s="97">
        <f t="shared" ref="S4:S18" si="4">M4*$N4</f>
        <v>0</v>
      </c>
      <c r="T4" s="1">
        <v>1</v>
      </c>
    </row>
    <row r="5" spans="1:20" s="1" customFormat="1" ht="21.95" customHeight="1">
      <c r="A5" s="11" t="s">
        <v>73</v>
      </c>
      <c r="B5" s="12"/>
      <c r="C5" s="13"/>
      <c r="D5" s="16"/>
      <c r="E5" s="16"/>
      <c r="F5" s="14"/>
      <c r="H5" s="18" t="str">
        <f t="array" ref="H5">IFERROR(INDEX(月シフト!$A$11:$A$50,MATCH(LARGE((月シフト!$G$11:$G$50&lt;&gt;"")*1/ROW(月シフト!$G$11:$G$50),T5),1/ROW(月シフト!$G$11:$G$50),0),1),"")</f>
        <v>ズオン バン フン</v>
      </c>
      <c r="I5" s="73"/>
      <c r="J5" s="74"/>
      <c r="K5" s="75"/>
      <c r="L5" s="75"/>
      <c r="M5" s="76"/>
      <c r="N5" s="77"/>
      <c r="O5" s="78">
        <f t="shared" si="0"/>
        <v>0</v>
      </c>
      <c r="P5" s="79">
        <f t="shared" si="1"/>
        <v>0</v>
      </c>
      <c r="Q5" s="98">
        <f t="shared" si="2"/>
        <v>0</v>
      </c>
      <c r="R5" s="98">
        <f t="shared" si="3"/>
        <v>0</v>
      </c>
      <c r="S5" s="97">
        <f t="shared" si="4"/>
        <v>0</v>
      </c>
      <c r="T5" s="1">
        <v>2</v>
      </c>
    </row>
    <row r="6" spans="1:20" s="1" customFormat="1" ht="21.95" customHeight="1">
      <c r="A6" s="11" t="s">
        <v>74</v>
      </c>
      <c r="B6" s="19" t="str">
        <f>IFERROR(B4/B3,"")</f>
        <v/>
      </c>
      <c r="C6" s="20" t="str">
        <f t="shared" ref="C6:F6" si="5">IFERROR(C4/C3,"")</f>
        <v/>
      </c>
      <c r="D6" s="20" t="str">
        <f t="shared" si="5"/>
        <v/>
      </c>
      <c r="E6" s="20" t="str">
        <f t="shared" si="5"/>
        <v/>
      </c>
      <c r="F6" s="21" t="str">
        <f t="shared" si="5"/>
        <v/>
      </c>
      <c r="H6" s="18" t="str">
        <f t="array" ref="H6">IFERROR(INDEX(月シフト!$A$11:$A$50,MATCH(LARGE((月シフト!$G$11:$G$50&lt;&gt;"")*1/ROW(月シフト!$G$11:$G$50),T6),1/ROW(月シフト!$G$11:$G$50),0),1),"")</f>
        <v>チャモ</v>
      </c>
      <c r="I6" s="73"/>
      <c r="J6" s="74"/>
      <c r="K6" s="75"/>
      <c r="L6" s="75"/>
      <c r="M6" s="76"/>
      <c r="N6" s="77"/>
      <c r="O6" s="78">
        <f t="shared" si="0"/>
        <v>0</v>
      </c>
      <c r="P6" s="79">
        <f t="shared" si="1"/>
        <v>0</v>
      </c>
      <c r="Q6" s="98">
        <f t="shared" si="2"/>
        <v>0</v>
      </c>
      <c r="R6" s="98">
        <f t="shared" si="3"/>
        <v>0</v>
      </c>
      <c r="S6" s="97">
        <f t="shared" si="4"/>
        <v>0</v>
      </c>
      <c r="T6" s="1">
        <v>3</v>
      </c>
    </row>
    <row r="7" spans="1:20" s="1" customFormat="1" ht="21.95" customHeight="1">
      <c r="A7" s="11" t="s">
        <v>75</v>
      </c>
      <c r="B7" s="22">
        <f>I19</f>
        <v>0</v>
      </c>
      <c r="C7" s="23">
        <f t="shared" ref="C7:F7" si="6">J19</f>
        <v>0</v>
      </c>
      <c r="D7" s="23">
        <f t="shared" si="6"/>
        <v>0</v>
      </c>
      <c r="E7" s="23">
        <f t="shared" si="6"/>
        <v>0</v>
      </c>
      <c r="F7" s="24">
        <f t="shared" si="6"/>
        <v>0</v>
      </c>
      <c r="H7" s="18" t="str">
        <f t="array" ref="H7">IFERROR(INDEX(月シフト!$A$11:$A$50,MATCH(LARGE((月シフト!$G$11:$G$50&lt;&gt;"")*1/ROW(月シフト!$G$11:$G$50),T7),1/ROW(月シフト!$G$11:$G$50),0),1),"")</f>
        <v>トン</v>
      </c>
      <c r="I7" s="73"/>
      <c r="J7" s="74"/>
      <c r="K7" s="75"/>
      <c r="L7" s="75"/>
      <c r="M7" s="76"/>
      <c r="N7" s="77"/>
      <c r="O7" s="78">
        <f t="shared" si="0"/>
        <v>0</v>
      </c>
      <c r="P7" s="79">
        <f t="shared" si="1"/>
        <v>0</v>
      </c>
      <c r="Q7" s="98">
        <f t="shared" si="2"/>
        <v>0</v>
      </c>
      <c r="R7" s="98">
        <f t="shared" si="3"/>
        <v>0</v>
      </c>
      <c r="S7" s="97">
        <f t="shared" si="4"/>
        <v>0</v>
      </c>
      <c r="T7" s="1">
        <v>4</v>
      </c>
    </row>
    <row r="8" spans="1:20" s="1" customFormat="1" ht="21.95" customHeight="1">
      <c r="A8" s="11" t="s">
        <v>2</v>
      </c>
      <c r="B8" s="25">
        <f>O19</f>
        <v>0</v>
      </c>
      <c r="C8" s="26">
        <f t="shared" ref="C8:F8" si="7">P19</f>
        <v>0</v>
      </c>
      <c r="D8" s="26">
        <f t="shared" si="7"/>
        <v>0</v>
      </c>
      <c r="E8" s="26">
        <f t="shared" si="7"/>
        <v>0</v>
      </c>
      <c r="F8" s="27">
        <f t="shared" si="7"/>
        <v>0</v>
      </c>
      <c r="H8" s="18" t="str">
        <f t="array" ref="H8">IFERROR(INDEX(月シフト!$A$11:$A$50,MATCH(LARGE((月シフト!$G$11:$G$50&lt;&gt;"")*1/ROW(月シフト!$G$11:$G$50),T8),1/ROW(月シフト!$G$11:$G$50),0),1),"")</f>
        <v>サンミン</v>
      </c>
      <c r="I8" s="73"/>
      <c r="J8" s="74"/>
      <c r="K8" s="75"/>
      <c r="L8" s="75"/>
      <c r="M8" s="76"/>
      <c r="N8" s="77"/>
      <c r="O8" s="78">
        <f t="shared" si="0"/>
        <v>0</v>
      </c>
      <c r="P8" s="79">
        <f t="shared" si="1"/>
        <v>0</v>
      </c>
      <c r="Q8" s="98">
        <f t="shared" si="2"/>
        <v>0</v>
      </c>
      <c r="R8" s="98">
        <f t="shared" si="3"/>
        <v>0</v>
      </c>
      <c r="S8" s="97">
        <f t="shared" si="4"/>
        <v>0</v>
      </c>
      <c r="T8" s="1">
        <v>5</v>
      </c>
    </row>
    <row r="9" spans="1:20" s="1" customFormat="1" ht="21.95" customHeight="1">
      <c r="A9" s="11" t="s">
        <v>4</v>
      </c>
      <c r="B9" s="28"/>
      <c r="C9" s="29"/>
      <c r="D9" s="30">
        <f>IFERROR((D8/D4),0)</f>
        <v>0</v>
      </c>
      <c r="E9" s="30">
        <f>IFERROR((E8/E4),0)</f>
        <v>0</v>
      </c>
      <c r="F9" s="31"/>
      <c r="H9" s="18" t="str">
        <f t="array" ref="H9">IFERROR(INDEX(月シフト!$A$11:$A$50,MATCH(LARGE((月シフト!$G$11:$G$50&lt;&gt;"")*1/ROW(月シフト!$G$11:$G$50),T9),1/ROW(月シフト!$G$11:$G$50),0),1),"")</f>
        <v>マドマーリ</v>
      </c>
      <c r="I9" s="73"/>
      <c r="J9" s="74"/>
      <c r="K9" s="75"/>
      <c r="L9" s="75"/>
      <c r="M9" s="76"/>
      <c r="N9" s="77"/>
      <c r="O9" s="78">
        <f t="shared" si="0"/>
        <v>0</v>
      </c>
      <c r="P9" s="79">
        <f t="shared" si="1"/>
        <v>0</v>
      </c>
      <c r="Q9" s="98">
        <f t="shared" si="2"/>
        <v>0</v>
      </c>
      <c r="R9" s="98">
        <f t="shared" si="3"/>
        <v>0</v>
      </c>
      <c r="S9" s="97">
        <f t="shared" si="4"/>
        <v>0</v>
      </c>
      <c r="T9" s="1">
        <v>6</v>
      </c>
    </row>
    <row r="10" spans="1:20" s="1" customFormat="1" ht="21.95" customHeight="1">
      <c r="A10" s="32" t="s">
        <v>5</v>
      </c>
      <c r="B10" s="33">
        <f>IFERROR((B8/B4),0)</f>
        <v>0</v>
      </c>
      <c r="C10" s="34">
        <f>IFERROR((C8/C4),0)</f>
        <v>0</v>
      </c>
      <c r="D10" s="35"/>
      <c r="E10" s="35"/>
      <c r="F10" s="36"/>
      <c r="H10" s="18" t="str">
        <f t="array" ref="H10">IFERROR(INDEX(月シフト!$A$11:$A$50,MATCH(LARGE((月シフト!$G$11:$G$50&lt;&gt;"")*1/ROW(月シフト!$G$11:$G$50),T10),1/ROW(月シフト!$G$11:$G$50),0),1),"")</f>
        <v>イスリ</v>
      </c>
      <c r="I10" s="73"/>
      <c r="J10" s="74"/>
      <c r="K10" s="75"/>
      <c r="L10" s="75"/>
      <c r="M10" s="76"/>
      <c r="N10" s="77"/>
      <c r="O10" s="78">
        <f t="shared" si="0"/>
        <v>0</v>
      </c>
      <c r="P10" s="79">
        <f t="shared" si="1"/>
        <v>0</v>
      </c>
      <c r="Q10" s="98">
        <f t="shared" si="2"/>
        <v>0</v>
      </c>
      <c r="R10" s="98">
        <f t="shared" si="3"/>
        <v>0</v>
      </c>
      <c r="S10" s="97">
        <f t="shared" si="4"/>
        <v>0</v>
      </c>
      <c r="T10" s="1">
        <v>7</v>
      </c>
    </row>
    <row r="11" spans="1:20" s="1" customFormat="1" ht="21.95" customHeight="1">
      <c r="A11" s="32" t="s">
        <v>6</v>
      </c>
      <c r="B11" s="37"/>
      <c r="C11" s="38"/>
      <c r="D11" s="38"/>
      <c r="E11" s="38"/>
      <c r="F11" s="27">
        <f>IFERROR((F8/F4),0)</f>
        <v>0</v>
      </c>
      <c r="H11" s="18" t="str">
        <f t="array" ref="H11">IFERROR(INDEX(月シフト!$A$11:$A$50,MATCH(LARGE((月シフト!$G$11:$G$50&lt;&gt;"")*1/ROW(月シフト!$G$11:$G$50),T11),1/ROW(月シフト!$G$11:$G$50),0),1),"")</f>
        <v>ハルシャナ</v>
      </c>
      <c r="I11" s="73"/>
      <c r="J11" s="74"/>
      <c r="K11" s="75"/>
      <c r="L11" s="75"/>
      <c r="M11" s="76"/>
      <c r="N11" s="77"/>
      <c r="O11" s="78">
        <f t="shared" si="0"/>
        <v>0</v>
      </c>
      <c r="P11" s="79">
        <f t="shared" si="1"/>
        <v>0</v>
      </c>
      <c r="Q11" s="98">
        <f t="shared" si="2"/>
        <v>0</v>
      </c>
      <c r="R11" s="98">
        <f t="shared" si="3"/>
        <v>0</v>
      </c>
      <c r="S11" s="97">
        <f t="shared" si="4"/>
        <v>0</v>
      </c>
      <c r="T11" s="1">
        <v>8</v>
      </c>
    </row>
    <row r="12" spans="1:20" s="1" customFormat="1" ht="21.95" customHeight="1">
      <c r="A12" s="39" t="s">
        <v>7</v>
      </c>
      <c r="B12" s="40">
        <f>B10*4</f>
        <v>0</v>
      </c>
      <c r="C12" s="41">
        <f>C10*10</f>
        <v>0</v>
      </c>
      <c r="D12" s="41">
        <f>D9*40</f>
        <v>0</v>
      </c>
      <c r="E12" s="41">
        <f>E9*50</f>
        <v>0</v>
      </c>
      <c r="F12" s="42">
        <f>F11</f>
        <v>0</v>
      </c>
      <c r="H12" s="18" t="str">
        <f t="array" ref="H12">IFERROR(INDEX(月シフト!$A$11:$A$50,MATCH(LARGE((月シフト!$G$11:$G$50&lt;&gt;"")*1/ROW(月シフト!$G$11:$G$50),T12),1/ROW(月シフト!$G$11:$G$50),0),1),"")</f>
        <v>インディカ</v>
      </c>
      <c r="I12" s="73"/>
      <c r="J12" s="74"/>
      <c r="K12" s="75"/>
      <c r="L12" s="75"/>
      <c r="M12" s="76"/>
      <c r="N12" s="77"/>
      <c r="O12" s="78">
        <f t="shared" si="0"/>
        <v>0</v>
      </c>
      <c r="P12" s="79">
        <f t="shared" si="1"/>
        <v>0</v>
      </c>
      <c r="Q12" s="98">
        <f t="shared" si="2"/>
        <v>0</v>
      </c>
      <c r="R12" s="98">
        <f t="shared" si="3"/>
        <v>0</v>
      </c>
      <c r="S12" s="97">
        <f t="shared" si="4"/>
        <v>0</v>
      </c>
      <c r="T12" s="1">
        <v>9</v>
      </c>
    </row>
    <row r="13" spans="1:20" s="1" customFormat="1" ht="21.95" customHeight="1">
      <c r="A13" s="43"/>
      <c r="H13" s="18" t="str">
        <f t="array" ref="H13">IFERROR(INDEX(月シフト!$A$11:$A$50,MATCH(LARGE((月シフト!$G$11:$G$50&lt;&gt;"")*1/ROW(月シフト!$G$11:$G$50),T13),1/ROW(月シフト!$G$11:$G$50),0),1),"")</f>
        <v>チャトランガ</v>
      </c>
      <c r="I13" s="73"/>
      <c r="J13" s="74"/>
      <c r="K13" s="75"/>
      <c r="L13" s="75"/>
      <c r="M13" s="76"/>
      <c r="N13" s="77"/>
      <c r="O13" s="78">
        <f t="shared" si="0"/>
        <v>0</v>
      </c>
      <c r="P13" s="79">
        <f t="shared" si="1"/>
        <v>0</v>
      </c>
      <c r="Q13" s="98">
        <f t="shared" si="2"/>
        <v>0</v>
      </c>
      <c r="R13" s="98">
        <f t="shared" si="3"/>
        <v>0</v>
      </c>
      <c r="S13" s="97">
        <f t="shared" si="4"/>
        <v>0</v>
      </c>
      <c r="T13" s="1">
        <v>10</v>
      </c>
    </row>
    <row r="14" spans="1:20" s="1" customFormat="1" ht="21.95" customHeight="1">
      <c r="A14" s="44" t="s">
        <v>3</v>
      </c>
      <c r="B14" s="45" t="s">
        <v>62</v>
      </c>
      <c r="C14" s="45" t="s">
        <v>63</v>
      </c>
      <c r="D14" s="46" t="s">
        <v>64</v>
      </c>
      <c r="E14" s="46" t="s">
        <v>65</v>
      </c>
      <c r="F14" s="47" t="s">
        <v>66</v>
      </c>
      <c r="H14" s="18" t="str">
        <f t="array" ref="H14">IFERROR(INDEX(月シフト!$A$11:$A$50,MATCH(LARGE((月シフト!$G$11:$G$50&lt;&gt;"")*1/ROW(月シフト!$G$11:$G$50),T14),1/ROW(月シフト!$G$11:$G$50),0),1),"")</f>
        <v/>
      </c>
      <c r="I14" s="73"/>
      <c r="J14" s="74"/>
      <c r="K14" s="75"/>
      <c r="L14" s="75"/>
      <c r="M14" s="76"/>
      <c r="N14" s="77"/>
      <c r="O14" s="78">
        <f t="shared" si="0"/>
        <v>0</v>
      </c>
      <c r="P14" s="79">
        <f t="shared" si="1"/>
        <v>0</v>
      </c>
      <c r="Q14" s="98">
        <f t="shared" si="2"/>
        <v>0</v>
      </c>
      <c r="R14" s="98">
        <f t="shared" si="3"/>
        <v>0</v>
      </c>
      <c r="S14" s="97">
        <f t="shared" si="4"/>
        <v>0</v>
      </c>
      <c r="T14" s="1">
        <v>11</v>
      </c>
    </row>
    <row r="15" spans="1:20" s="1" customFormat="1" ht="21.95" customHeight="1">
      <c r="A15" s="11" t="s">
        <v>76</v>
      </c>
      <c r="B15" s="48">
        <v>69</v>
      </c>
      <c r="C15" s="49">
        <v>84</v>
      </c>
      <c r="D15" s="49">
        <v>69</v>
      </c>
      <c r="E15" s="49">
        <v>69</v>
      </c>
      <c r="F15" s="50">
        <v>84</v>
      </c>
      <c r="H15" s="18" t="str">
        <f t="array" ref="H15">IFERROR(INDEX(月シフト!$A$11:$A$50,MATCH(LARGE((月シフト!$G$11:$G$50&lt;&gt;"")*1/ROW(月シフト!$G$11:$G$50),T15),1/ROW(月シフト!$G$11:$G$50),0),1),"")</f>
        <v/>
      </c>
      <c r="I15" s="73"/>
      <c r="J15" s="74"/>
      <c r="K15" s="75"/>
      <c r="L15" s="75"/>
      <c r="M15" s="76"/>
      <c r="N15" s="77"/>
      <c r="O15" s="78">
        <f t="shared" si="0"/>
        <v>0</v>
      </c>
      <c r="P15" s="79">
        <f t="shared" si="1"/>
        <v>0</v>
      </c>
      <c r="Q15" s="98">
        <f t="shared" si="2"/>
        <v>0</v>
      </c>
      <c r="R15" s="98">
        <f t="shared" si="3"/>
        <v>0</v>
      </c>
      <c r="S15" s="97">
        <f t="shared" si="4"/>
        <v>0</v>
      </c>
      <c r="T15" s="1">
        <v>12</v>
      </c>
    </row>
    <row r="16" spans="1:20" s="1" customFormat="1" ht="21.95" customHeight="1">
      <c r="A16" s="11" t="s">
        <v>77</v>
      </c>
      <c r="B16" s="48">
        <v>6.2</v>
      </c>
      <c r="C16" s="49">
        <v>6.2</v>
      </c>
      <c r="D16" s="49">
        <v>6.2</v>
      </c>
      <c r="E16" s="49">
        <v>6.2</v>
      </c>
      <c r="F16" s="50">
        <v>6.2</v>
      </c>
      <c r="H16" s="51" t="str">
        <f t="array" ref="H16">IFERROR(INDEX(月シフト!$A$11:$A$50,MATCH(LARGE((月シフト!$G$11:$G$50&lt;&gt;"")*1/ROW(月シフト!$G$11:$G$50),T16),1/ROW(月シフト!$G$11:$G$50),0),1),"")</f>
        <v/>
      </c>
      <c r="I16" s="73"/>
      <c r="J16" s="74"/>
      <c r="K16" s="75"/>
      <c r="L16" s="75"/>
      <c r="M16" s="76"/>
      <c r="N16" s="77"/>
      <c r="O16" s="78">
        <f t="shared" si="0"/>
        <v>0</v>
      </c>
      <c r="P16" s="79">
        <f t="shared" si="1"/>
        <v>0</v>
      </c>
      <c r="Q16" s="98">
        <f t="shared" si="2"/>
        <v>0</v>
      </c>
      <c r="R16" s="98">
        <f t="shared" si="3"/>
        <v>0</v>
      </c>
      <c r="S16" s="97">
        <f t="shared" si="4"/>
        <v>0</v>
      </c>
      <c r="T16" s="1">
        <v>13</v>
      </c>
    </row>
    <row r="17" spans="1:20" s="1" customFormat="1" ht="21.95" customHeight="1">
      <c r="A17" s="11" t="s">
        <v>78</v>
      </c>
      <c r="B17" s="48">
        <v>1.71</v>
      </c>
      <c r="C17" s="49">
        <v>1.71</v>
      </c>
      <c r="D17" s="49">
        <v>1.71</v>
      </c>
      <c r="E17" s="49">
        <v>1.71</v>
      </c>
      <c r="F17" s="50">
        <v>1.71</v>
      </c>
      <c r="H17" s="51" t="str">
        <f t="array" ref="H17">IFERROR(INDEX(月シフト!$A$11:$A$50,MATCH(LARGE((月シフト!$G$11:$G$50&lt;&gt;"")*1/ROW(月シフト!$G$11:$G$50),T17),1/ROW(月シフト!$G$11:$G$50),0),1),"")</f>
        <v/>
      </c>
      <c r="I17" s="73"/>
      <c r="J17" s="74"/>
      <c r="K17" s="75"/>
      <c r="L17" s="75"/>
      <c r="M17" s="76"/>
      <c r="N17" s="77"/>
      <c r="O17" s="78">
        <f t="shared" si="0"/>
        <v>0</v>
      </c>
      <c r="P17" s="79">
        <f t="shared" si="1"/>
        <v>0</v>
      </c>
      <c r="Q17" s="98">
        <f t="shared" si="2"/>
        <v>0</v>
      </c>
      <c r="R17" s="98">
        <f t="shared" si="3"/>
        <v>0</v>
      </c>
      <c r="S17" s="97">
        <f t="shared" si="4"/>
        <v>0</v>
      </c>
      <c r="T17" s="1">
        <v>14</v>
      </c>
    </row>
    <row r="18" spans="1:20" s="1" customFormat="1" ht="21.95" customHeight="1">
      <c r="A18" s="52" t="s">
        <v>79</v>
      </c>
      <c r="B18" s="53">
        <f t="shared" ref="B18:F18" si="8">SUM(B15:B17)</f>
        <v>76.91</v>
      </c>
      <c r="C18" s="54">
        <f t="shared" si="8"/>
        <v>91.91</v>
      </c>
      <c r="D18" s="54">
        <f t="shared" si="8"/>
        <v>76.91</v>
      </c>
      <c r="E18" s="54">
        <f t="shared" si="8"/>
        <v>76.91</v>
      </c>
      <c r="F18" s="55">
        <f t="shared" si="8"/>
        <v>91.91</v>
      </c>
      <c r="G18" s="56"/>
      <c r="H18" s="51" t="str">
        <f t="array" ref="H18">IFERROR(INDEX(月シフト!$A$11:$A$50,MATCH(LARGE((月シフト!$G$11:$G$50&lt;&gt;"")*1/ROW(月シフト!$G$11:$G$50),T18),1/ROW(月シフト!$G$11:$G$50),0),1),"")</f>
        <v/>
      </c>
      <c r="I18" s="80"/>
      <c r="J18" s="81"/>
      <c r="K18" s="82"/>
      <c r="L18" s="82"/>
      <c r="M18" s="83"/>
      <c r="N18" s="84"/>
      <c r="O18" s="85">
        <f t="shared" si="0"/>
        <v>0</v>
      </c>
      <c r="P18" s="86">
        <f t="shared" si="1"/>
        <v>0</v>
      </c>
      <c r="Q18" s="99">
        <f t="shared" si="2"/>
        <v>0</v>
      </c>
      <c r="R18" s="99">
        <f t="shared" si="3"/>
        <v>0</v>
      </c>
      <c r="S18" s="100">
        <f t="shared" si="4"/>
        <v>0</v>
      </c>
      <c r="T18" s="1">
        <v>15</v>
      </c>
    </row>
    <row r="19" spans="1:20" s="1" customFormat="1" ht="21.95" customHeight="1">
      <c r="G19" s="56"/>
      <c r="H19" s="57" t="s">
        <v>75</v>
      </c>
      <c r="I19" s="87">
        <f>SUM(I4:I18)</f>
        <v>0</v>
      </c>
      <c r="J19" s="88">
        <f t="shared" ref="J19:M19" si="9">SUM(J4:J18)</f>
        <v>0</v>
      </c>
      <c r="K19" s="89">
        <f t="shared" si="9"/>
        <v>0</v>
      </c>
      <c r="L19" s="89">
        <f t="shared" si="9"/>
        <v>0</v>
      </c>
      <c r="M19" s="90">
        <f t="shared" si="9"/>
        <v>0</v>
      </c>
      <c r="N19" s="91" t="s">
        <v>80</v>
      </c>
      <c r="O19" s="92">
        <f>SUM(O4:O18)</f>
        <v>0</v>
      </c>
      <c r="P19" s="93">
        <f t="shared" ref="P19:S19" si="10">SUM(P4:P18)</f>
        <v>0</v>
      </c>
      <c r="Q19" s="101">
        <f t="shared" si="10"/>
        <v>0</v>
      </c>
      <c r="R19" s="101">
        <f t="shared" si="10"/>
        <v>0</v>
      </c>
      <c r="S19" s="102">
        <f t="shared" si="10"/>
        <v>0</v>
      </c>
    </row>
    <row r="20" spans="1:20" s="1" customFormat="1" ht="32.25">
      <c r="A20" s="58" t="s">
        <v>81</v>
      </c>
      <c r="B20" s="59" t="s">
        <v>82</v>
      </c>
      <c r="C20" s="59"/>
      <c r="D20" s="59"/>
      <c r="E20" s="59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20" s="1" customFormat="1" ht="32.25">
      <c r="A21" s="186"/>
      <c r="B21" s="187"/>
      <c r="C21" s="187"/>
      <c r="D21" s="187"/>
      <c r="E21" s="187"/>
      <c r="F21" s="188"/>
    </row>
    <row r="22" spans="1:20" s="1" customFormat="1" ht="32.25">
      <c r="A22" s="189"/>
      <c r="B22" s="190"/>
      <c r="C22" s="190"/>
      <c r="D22" s="190"/>
      <c r="E22" s="190"/>
      <c r="F22" s="191"/>
    </row>
    <row r="23" spans="1:20" s="1" customFormat="1" ht="32.25">
      <c r="A23" s="192"/>
      <c r="B23" s="193"/>
      <c r="C23" s="193"/>
      <c r="D23" s="193"/>
      <c r="E23" s="193"/>
      <c r="F23" s="194"/>
    </row>
    <row r="24" spans="1:20" s="1" customFormat="1" ht="32.25"/>
    <row r="25" spans="1:20" s="1" customFormat="1" ht="32.25"/>
    <row r="26" spans="1:20" s="1" customFormat="1" ht="32.25"/>
    <row r="27" spans="1:20" s="1" customFormat="1" ht="32.25"/>
    <row r="28" spans="1:20" s="1" customFormat="1" ht="32.25"/>
    <row r="29" spans="1:20" s="1" customFormat="1" ht="32.25">
      <c r="A29"/>
      <c r="B29"/>
      <c r="C29"/>
      <c r="D29"/>
      <c r="E29"/>
      <c r="F29"/>
    </row>
    <row r="30" spans="1:20" s="1" customFormat="1" ht="32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0" s="1" customFormat="1" ht="32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0" s="1" customFormat="1" ht="32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20" s="1" customFormat="1" ht="32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20" s="1" customFormat="1" ht="32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20" s="1" customFormat="1" ht="32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20" s="1" customFormat="1" ht="32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20" s="1" customFormat="1" ht="32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20" s="1" customFormat="1" ht="32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20" s="1" customFormat="1" ht="32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20" s="1" customFormat="1" ht="32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20" s="1" customFormat="1" ht="32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20" s="1" customFormat="1" ht="32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20" s="1" customFormat="1" ht="32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20" s="1" customFormat="1" ht="32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20" s="1" customFormat="1" ht="32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</sheetData>
  <sheetProtection selectLockedCells="1"/>
  <mergeCells count="7">
    <mergeCell ref="I2:M2"/>
    <mergeCell ref="O2:S2"/>
    <mergeCell ref="A21:F21"/>
    <mergeCell ref="A22:F22"/>
    <mergeCell ref="A23:F23"/>
    <mergeCell ref="H2:H3"/>
    <mergeCell ref="N2:N3"/>
  </mergeCells>
  <phoneticPr fontId="28"/>
  <pageMargins left="0.69930555555555596" right="0.69930555555555596" top="0.75" bottom="0.75" header="0.3" footer="0.3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/>
  <dimension ref="A1:T45"/>
  <sheetViews>
    <sheetView topLeftCell="B1" workbookViewId="0">
      <selection activeCell="G4" sqref="G4"/>
    </sheetView>
  </sheetViews>
  <sheetFormatPr defaultColWidth="9" defaultRowHeight="13.5"/>
  <cols>
    <col min="1" max="1" width="25.375" customWidth="1"/>
    <col min="2" max="6" width="18.625" customWidth="1"/>
    <col min="7" max="7" width="9.25" customWidth="1"/>
    <col min="8" max="8" width="19.75" customWidth="1"/>
    <col min="9" max="13" width="8.625" customWidth="1"/>
    <col min="14" max="14" width="11.625" customWidth="1"/>
    <col min="15" max="19" width="8.625" customWidth="1"/>
    <col min="20" max="20" width="9" hidden="1" customWidth="1"/>
  </cols>
  <sheetData>
    <row r="1" spans="1:20" ht="29.25" customHeight="1">
      <c r="A1" s="2">
        <v>44599</v>
      </c>
      <c r="C1" s="3"/>
      <c r="D1" t="s">
        <v>61</v>
      </c>
      <c r="H1" s="4"/>
      <c r="I1" s="4"/>
      <c r="J1" s="61"/>
      <c r="K1" s="62"/>
      <c r="L1" s="62"/>
    </row>
    <row r="2" spans="1:20" s="1" customFormat="1" ht="21.95" customHeight="1">
      <c r="A2" s="5"/>
      <c r="B2" s="6" t="s">
        <v>62</v>
      </c>
      <c r="C2" s="7" t="s">
        <v>63</v>
      </c>
      <c r="D2" s="8" t="s">
        <v>64</v>
      </c>
      <c r="E2" s="8" t="s">
        <v>65</v>
      </c>
      <c r="F2" s="9" t="s">
        <v>66</v>
      </c>
      <c r="H2" s="198" t="s">
        <v>67</v>
      </c>
      <c r="I2" s="195" t="s">
        <v>68</v>
      </c>
      <c r="J2" s="196"/>
      <c r="K2" s="196"/>
      <c r="L2" s="196"/>
      <c r="M2" s="196"/>
      <c r="N2" s="198" t="s">
        <v>69</v>
      </c>
      <c r="O2" s="195" t="s">
        <v>70</v>
      </c>
      <c r="P2" s="196"/>
      <c r="Q2" s="196"/>
      <c r="R2" s="196"/>
      <c r="S2" s="197"/>
    </row>
    <row r="3" spans="1:20" s="1" customFormat="1" ht="21.95" customHeight="1">
      <c r="A3" s="11" t="s">
        <v>71</v>
      </c>
      <c r="B3" s="12"/>
      <c r="C3" s="13"/>
      <c r="D3" s="13"/>
      <c r="E3" s="13"/>
      <c r="F3" s="14"/>
      <c r="H3" s="199"/>
      <c r="I3" s="63" t="s">
        <v>62</v>
      </c>
      <c r="J3" s="64" t="s">
        <v>63</v>
      </c>
      <c r="K3" s="64" t="s">
        <v>64</v>
      </c>
      <c r="L3" s="64" t="s">
        <v>65</v>
      </c>
      <c r="M3" s="65" t="s">
        <v>66</v>
      </c>
      <c r="N3" s="199"/>
      <c r="O3" s="63" t="s">
        <v>62</v>
      </c>
      <c r="P3" s="64" t="s">
        <v>63</v>
      </c>
      <c r="Q3" s="94" t="s">
        <v>64</v>
      </c>
      <c r="R3" s="94" t="s">
        <v>65</v>
      </c>
      <c r="S3" s="95" t="s">
        <v>66</v>
      </c>
    </row>
    <row r="4" spans="1:20" s="1" customFormat="1" ht="21.95" customHeight="1">
      <c r="A4" s="11" t="s">
        <v>72</v>
      </c>
      <c r="B4" s="12">
        <v>0</v>
      </c>
      <c r="C4" s="13">
        <v>0</v>
      </c>
      <c r="D4" s="16">
        <v>0</v>
      </c>
      <c r="E4" s="16">
        <v>0</v>
      </c>
      <c r="F4" s="14">
        <v>0</v>
      </c>
      <c r="H4" s="17" t="str">
        <f t="array" ref="H4">IFERROR(INDEX(月シフト!$A$11:$A$50,MATCH(LARGE((月シフト!$H$11:$H$50&lt;&gt;"")*1/ROW(月シフト!$H$11:$H$50),T4),1/ROW(月シフト!$H$11:$H$50),0),1),"")</f>
        <v>矢代</v>
      </c>
      <c r="I4" s="66"/>
      <c r="J4" s="67"/>
      <c r="K4" s="68"/>
      <c r="L4" s="68"/>
      <c r="M4" s="69"/>
      <c r="N4" s="70"/>
      <c r="O4" s="71">
        <f t="shared" ref="O4:O18" si="0">I4*$N4</f>
        <v>0</v>
      </c>
      <c r="P4" s="72">
        <f t="shared" ref="P4:P18" si="1">J4*$N4</f>
        <v>0</v>
      </c>
      <c r="Q4" s="96">
        <f t="shared" ref="Q4:Q18" si="2">K4*$N4</f>
        <v>0</v>
      </c>
      <c r="R4" s="96">
        <f t="shared" ref="R4:R18" si="3">L4*$N4</f>
        <v>0</v>
      </c>
      <c r="S4" s="97">
        <f t="shared" ref="S4:S18" si="4">M4*$N4</f>
        <v>0</v>
      </c>
      <c r="T4" s="1">
        <v>1</v>
      </c>
    </row>
    <row r="5" spans="1:20" s="1" customFormat="1" ht="21.95" customHeight="1">
      <c r="A5" s="11" t="s">
        <v>73</v>
      </c>
      <c r="B5" s="12"/>
      <c r="C5" s="13"/>
      <c r="D5" s="16"/>
      <c r="E5" s="16"/>
      <c r="F5" s="14"/>
      <c r="H5" s="18" t="str">
        <f t="array" ref="H5">IFERROR(INDEX(月シフト!$A$11:$A$50,MATCH(LARGE((月シフト!$H$11:$H$50&lt;&gt;"")*1/ROW(月シフト!$H$11:$H$50),T5),1/ROW(月シフト!$H$11:$H$50),0),1),"")</f>
        <v>ディン コン ベト</v>
      </c>
      <c r="I5" s="73"/>
      <c r="J5" s="74"/>
      <c r="K5" s="75"/>
      <c r="L5" s="75"/>
      <c r="M5" s="76"/>
      <c r="N5" s="77"/>
      <c r="O5" s="78">
        <f t="shared" si="0"/>
        <v>0</v>
      </c>
      <c r="P5" s="79">
        <f t="shared" si="1"/>
        <v>0</v>
      </c>
      <c r="Q5" s="98">
        <f t="shared" si="2"/>
        <v>0</v>
      </c>
      <c r="R5" s="98">
        <f t="shared" si="3"/>
        <v>0</v>
      </c>
      <c r="S5" s="97">
        <f t="shared" si="4"/>
        <v>0</v>
      </c>
      <c r="T5" s="1">
        <v>2</v>
      </c>
    </row>
    <row r="6" spans="1:20" s="1" customFormat="1" ht="21.95" customHeight="1">
      <c r="A6" s="11" t="s">
        <v>74</v>
      </c>
      <c r="B6" s="19" t="str">
        <f>IFERROR(B4/B3,"")</f>
        <v/>
      </c>
      <c r="C6" s="20" t="str">
        <f t="shared" ref="C6:F6" si="5">IFERROR(C4/C3,"")</f>
        <v/>
      </c>
      <c r="D6" s="20" t="str">
        <f t="shared" si="5"/>
        <v/>
      </c>
      <c r="E6" s="20" t="str">
        <f t="shared" si="5"/>
        <v/>
      </c>
      <c r="F6" s="21" t="str">
        <f t="shared" si="5"/>
        <v/>
      </c>
      <c r="H6" s="18" t="str">
        <f t="array" ref="H6">IFERROR(INDEX(月シフト!$A$11:$A$50,MATCH(LARGE((月シフト!$H$11:$H$50&lt;&gt;"")*1/ROW(月シフト!$H$11:$H$50),T6),1/ROW(月シフト!$H$11:$H$50),0),1),"")</f>
        <v>チャモ</v>
      </c>
      <c r="I6" s="73"/>
      <c r="J6" s="74"/>
      <c r="K6" s="75"/>
      <c r="L6" s="75"/>
      <c r="M6" s="76"/>
      <c r="N6" s="77"/>
      <c r="O6" s="78">
        <f t="shared" si="0"/>
        <v>0</v>
      </c>
      <c r="P6" s="79">
        <f t="shared" si="1"/>
        <v>0</v>
      </c>
      <c r="Q6" s="98">
        <f t="shared" si="2"/>
        <v>0</v>
      </c>
      <c r="R6" s="98">
        <f t="shared" si="3"/>
        <v>0</v>
      </c>
      <c r="S6" s="97">
        <f t="shared" si="4"/>
        <v>0</v>
      </c>
      <c r="T6" s="1">
        <v>3</v>
      </c>
    </row>
    <row r="7" spans="1:20" s="1" customFormat="1" ht="21.95" customHeight="1">
      <c r="A7" s="11" t="s">
        <v>75</v>
      </c>
      <c r="B7" s="22">
        <f>I19</f>
        <v>0</v>
      </c>
      <c r="C7" s="23">
        <f t="shared" ref="C7:F7" si="6">J19</f>
        <v>0</v>
      </c>
      <c r="D7" s="23">
        <f t="shared" si="6"/>
        <v>0</v>
      </c>
      <c r="E7" s="23">
        <f t="shared" si="6"/>
        <v>0</v>
      </c>
      <c r="F7" s="24">
        <f t="shared" si="6"/>
        <v>0</v>
      </c>
      <c r="H7" s="18" t="str">
        <f t="array" ref="H7">IFERROR(INDEX(月シフト!$A$11:$A$50,MATCH(LARGE((月シフト!$H$11:$H$50&lt;&gt;"")*1/ROW(月シフト!$H$11:$H$50),T7),1/ROW(月シフト!$H$11:$H$50),0),1),"")</f>
        <v>サンミン</v>
      </c>
      <c r="I7" s="73"/>
      <c r="J7" s="74"/>
      <c r="K7" s="75"/>
      <c r="L7" s="75"/>
      <c r="M7" s="76"/>
      <c r="N7" s="77"/>
      <c r="O7" s="78">
        <f t="shared" si="0"/>
        <v>0</v>
      </c>
      <c r="P7" s="79">
        <f t="shared" si="1"/>
        <v>0</v>
      </c>
      <c r="Q7" s="98">
        <f t="shared" si="2"/>
        <v>0</v>
      </c>
      <c r="R7" s="98">
        <f t="shared" si="3"/>
        <v>0</v>
      </c>
      <c r="S7" s="97">
        <f t="shared" si="4"/>
        <v>0</v>
      </c>
      <c r="T7" s="1">
        <v>4</v>
      </c>
    </row>
    <row r="8" spans="1:20" s="1" customFormat="1" ht="21.95" customHeight="1">
      <c r="A8" s="11" t="s">
        <v>2</v>
      </c>
      <c r="B8" s="25">
        <f>O19</f>
        <v>0</v>
      </c>
      <c r="C8" s="26">
        <f t="shared" ref="C8:F8" si="7">P19</f>
        <v>0</v>
      </c>
      <c r="D8" s="26">
        <f t="shared" si="7"/>
        <v>0</v>
      </c>
      <c r="E8" s="26">
        <f t="shared" si="7"/>
        <v>0</v>
      </c>
      <c r="F8" s="27">
        <f t="shared" si="7"/>
        <v>0</v>
      </c>
      <c r="H8" s="18" t="str">
        <f t="array" ref="H8">IFERROR(INDEX(月シフト!$A$11:$A$50,MATCH(LARGE((月シフト!$H$11:$H$50&lt;&gt;"")*1/ROW(月シフト!$H$11:$H$50),T8),1/ROW(月シフト!$H$11:$H$50),0),1),"")</f>
        <v>インディカ</v>
      </c>
      <c r="I8" s="73"/>
      <c r="J8" s="74"/>
      <c r="K8" s="75"/>
      <c r="L8" s="75"/>
      <c r="M8" s="76"/>
      <c r="N8" s="77"/>
      <c r="O8" s="78">
        <f t="shared" si="0"/>
        <v>0</v>
      </c>
      <c r="P8" s="79">
        <f t="shared" si="1"/>
        <v>0</v>
      </c>
      <c r="Q8" s="98">
        <f t="shared" si="2"/>
        <v>0</v>
      </c>
      <c r="R8" s="98">
        <f t="shared" si="3"/>
        <v>0</v>
      </c>
      <c r="S8" s="97">
        <f t="shared" si="4"/>
        <v>0</v>
      </c>
      <c r="T8" s="1">
        <v>5</v>
      </c>
    </row>
    <row r="9" spans="1:20" s="1" customFormat="1" ht="21.95" customHeight="1">
      <c r="A9" s="11" t="s">
        <v>4</v>
      </c>
      <c r="B9" s="28"/>
      <c r="C9" s="29"/>
      <c r="D9" s="30">
        <f>IFERROR((D8/D4),0)</f>
        <v>0</v>
      </c>
      <c r="E9" s="30">
        <f>IFERROR((E8/E4),0)</f>
        <v>0</v>
      </c>
      <c r="F9" s="31"/>
      <c r="H9" s="18" t="str">
        <f t="array" ref="H9">IFERROR(INDEX(月シフト!$A$11:$A$50,MATCH(LARGE((月シフト!$H$11:$H$50&lt;&gt;"")*1/ROW(月シフト!$H$11:$H$50),T9),1/ROW(月シフト!$H$11:$H$50),0),1),"")</f>
        <v>チャトランガ</v>
      </c>
      <c r="I9" s="73"/>
      <c r="J9" s="74"/>
      <c r="K9" s="75"/>
      <c r="L9" s="75"/>
      <c r="M9" s="76"/>
      <c r="N9" s="77"/>
      <c r="O9" s="78">
        <f t="shared" si="0"/>
        <v>0</v>
      </c>
      <c r="P9" s="79">
        <f t="shared" si="1"/>
        <v>0</v>
      </c>
      <c r="Q9" s="98">
        <f t="shared" si="2"/>
        <v>0</v>
      </c>
      <c r="R9" s="98">
        <f t="shared" si="3"/>
        <v>0</v>
      </c>
      <c r="S9" s="97">
        <f t="shared" si="4"/>
        <v>0</v>
      </c>
      <c r="T9" s="1">
        <v>6</v>
      </c>
    </row>
    <row r="10" spans="1:20" s="1" customFormat="1" ht="21.95" customHeight="1">
      <c r="A10" s="32" t="s">
        <v>5</v>
      </c>
      <c r="B10" s="33">
        <f>IFERROR((B8/B4),0)</f>
        <v>0</v>
      </c>
      <c r="C10" s="34">
        <f>IFERROR((C8/C4),0)</f>
        <v>0</v>
      </c>
      <c r="D10" s="35"/>
      <c r="E10" s="35"/>
      <c r="F10" s="36"/>
      <c r="H10" s="18" t="str">
        <f t="array" ref="H10">IFERROR(INDEX(月シフト!$A$11:$A$50,MATCH(LARGE((月シフト!$H$11:$H$50&lt;&gt;"")*1/ROW(月シフト!$H$11:$H$50),T10),1/ROW(月シフト!$H$11:$H$50),0),1),"")</f>
        <v/>
      </c>
      <c r="I10" s="73"/>
      <c r="J10" s="74"/>
      <c r="K10" s="75"/>
      <c r="L10" s="75"/>
      <c r="M10" s="76"/>
      <c r="N10" s="77"/>
      <c r="O10" s="78">
        <f t="shared" si="0"/>
        <v>0</v>
      </c>
      <c r="P10" s="79">
        <f t="shared" si="1"/>
        <v>0</v>
      </c>
      <c r="Q10" s="98">
        <f t="shared" si="2"/>
        <v>0</v>
      </c>
      <c r="R10" s="98">
        <f t="shared" si="3"/>
        <v>0</v>
      </c>
      <c r="S10" s="97">
        <f t="shared" si="4"/>
        <v>0</v>
      </c>
      <c r="T10" s="1">
        <v>7</v>
      </c>
    </row>
    <row r="11" spans="1:20" s="1" customFormat="1" ht="21.95" customHeight="1">
      <c r="A11" s="32" t="s">
        <v>6</v>
      </c>
      <c r="B11" s="37"/>
      <c r="C11" s="38"/>
      <c r="D11" s="38"/>
      <c r="E11" s="38"/>
      <c r="F11" s="27">
        <f>IFERROR((F8/F4),0)</f>
        <v>0</v>
      </c>
      <c r="H11" s="18" t="str">
        <f t="array" ref="H11">IFERROR(INDEX(月シフト!$A$11:$A$50,MATCH(LARGE((月シフト!$H$11:$H$50&lt;&gt;"")*1/ROW(月シフト!$H$11:$H$50),T11),1/ROW(月シフト!$H$11:$H$50),0),1),"")</f>
        <v/>
      </c>
      <c r="I11" s="73"/>
      <c r="J11" s="74"/>
      <c r="K11" s="75"/>
      <c r="L11" s="75"/>
      <c r="M11" s="76"/>
      <c r="N11" s="77"/>
      <c r="O11" s="78">
        <f t="shared" si="0"/>
        <v>0</v>
      </c>
      <c r="P11" s="79">
        <f t="shared" si="1"/>
        <v>0</v>
      </c>
      <c r="Q11" s="98">
        <f t="shared" si="2"/>
        <v>0</v>
      </c>
      <c r="R11" s="98">
        <f t="shared" si="3"/>
        <v>0</v>
      </c>
      <c r="S11" s="97">
        <f t="shared" si="4"/>
        <v>0</v>
      </c>
      <c r="T11" s="1">
        <v>8</v>
      </c>
    </row>
    <row r="12" spans="1:20" s="1" customFormat="1" ht="21.95" customHeight="1">
      <c r="A12" s="39" t="s">
        <v>7</v>
      </c>
      <c r="B12" s="40">
        <f>B10*4</f>
        <v>0</v>
      </c>
      <c r="C12" s="41">
        <f>C10*10</f>
        <v>0</v>
      </c>
      <c r="D12" s="41">
        <f>D9*40</f>
        <v>0</v>
      </c>
      <c r="E12" s="41">
        <f>E9*50</f>
        <v>0</v>
      </c>
      <c r="F12" s="42">
        <f>F11</f>
        <v>0</v>
      </c>
      <c r="H12" s="18" t="str">
        <f t="array" ref="H12">IFERROR(INDEX(月シフト!$A$11:$A$50,MATCH(LARGE((月シフト!$H$11:$H$50&lt;&gt;"")*1/ROW(月シフト!$H$11:$H$50),T12),1/ROW(月シフト!$H$11:$H$50),0),1),"")</f>
        <v/>
      </c>
      <c r="I12" s="73"/>
      <c r="J12" s="74"/>
      <c r="K12" s="75"/>
      <c r="L12" s="75"/>
      <c r="M12" s="76"/>
      <c r="N12" s="77"/>
      <c r="O12" s="78">
        <f t="shared" si="0"/>
        <v>0</v>
      </c>
      <c r="P12" s="79">
        <f t="shared" si="1"/>
        <v>0</v>
      </c>
      <c r="Q12" s="98">
        <f t="shared" si="2"/>
        <v>0</v>
      </c>
      <c r="R12" s="98">
        <f t="shared" si="3"/>
        <v>0</v>
      </c>
      <c r="S12" s="97">
        <f t="shared" si="4"/>
        <v>0</v>
      </c>
      <c r="T12" s="1">
        <v>9</v>
      </c>
    </row>
    <row r="13" spans="1:20" s="1" customFormat="1" ht="21.95" customHeight="1">
      <c r="A13" s="43"/>
      <c r="H13" s="18" t="str">
        <f t="array" ref="H13">IFERROR(INDEX(月シフト!$A$11:$A$50,MATCH(LARGE((月シフト!$H$11:$H$50&lt;&gt;"")*1/ROW(月シフト!$H$11:$H$50),T13),1/ROW(月シフト!$H$11:$H$50),0),1),"")</f>
        <v/>
      </c>
      <c r="I13" s="73"/>
      <c r="J13" s="74"/>
      <c r="K13" s="75"/>
      <c r="L13" s="75"/>
      <c r="M13" s="76"/>
      <c r="N13" s="77"/>
      <c r="O13" s="78">
        <f t="shared" si="0"/>
        <v>0</v>
      </c>
      <c r="P13" s="79">
        <f t="shared" si="1"/>
        <v>0</v>
      </c>
      <c r="Q13" s="98">
        <f t="shared" si="2"/>
        <v>0</v>
      </c>
      <c r="R13" s="98">
        <f t="shared" si="3"/>
        <v>0</v>
      </c>
      <c r="S13" s="97">
        <f t="shared" si="4"/>
        <v>0</v>
      </c>
      <c r="T13" s="1">
        <v>10</v>
      </c>
    </row>
    <row r="14" spans="1:20" s="1" customFormat="1" ht="21.95" customHeight="1">
      <c r="A14" s="44" t="s">
        <v>3</v>
      </c>
      <c r="B14" s="45" t="s">
        <v>62</v>
      </c>
      <c r="C14" s="45" t="s">
        <v>63</v>
      </c>
      <c r="D14" s="46" t="s">
        <v>64</v>
      </c>
      <c r="E14" s="46" t="s">
        <v>65</v>
      </c>
      <c r="F14" s="47" t="s">
        <v>66</v>
      </c>
      <c r="H14" s="18" t="str">
        <f t="array" ref="H14">IFERROR(INDEX(月シフト!$A$11:$A$50,MATCH(LARGE((月シフト!$H$11:$H$50&lt;&gt;"")*1/ROW(月シフト!$H$11:$H$50),T14),1/ROW(月シフト!$H$11:$H$50),0),1),"")</f>
        <v/>
      </c>
      <c r="I14" s="73"/>
      <c r="J14" s="74"/>
      <c r="K14" s="75"/>
      <c r="L14" s="75"/>
      <c r="M14" s="76"/>
      <c r="N14" s="77"/>
      <c r="O14" s="78">
        <f t="shared" si="0"/>
        <v>0</v>
      </c>
      <c r="P14" s="79">
        <f t="shared" si="1"/>
        <v>0</v>
      </c>
      <c r="Q14" s="98">
        <f t="shared" si="2"/>
        <v>0</v>
      </c>
      <c r="R14" s="98">
        <f t="shared" si="3"/>
        <v>0</v>
      </c>
      <c r="S14" s="97">
        <f t="shared" si="4"/>
        <v>0</v>
      </c>
      <c r="T14" s="1">
        <v>11</v>
      </c>
    </row>
    <row r="15" spans="1:20" s="1" customFormat="1" ht="21.95" customHeight="1">
      <c r="A15" s="11" t="s">
        <v>76</v>
      </c>
      <c r="B15" s="48">
        <v>69</v>
      </c>
      <c r="C15" s="49">
        <v>84</v>
      </c>
      <c r="D15" s="49">
        <v>69</v>
      </c>
      <c r="E15" s="49">
        <v>69</v>
      </c>
      <c r="F15" s="50">
        <v>84</v>
      </c>
      <c r="H15" s="18" t="str">
        <f t="array" ref="H15">IFERROR(INDEX(月シフト!$A$11:$A$50,MATCH(LARGE((月シフト!$H$11:$H$50&lt;&gt;"")*1/ROW(月シフト!$H$11:$H$50),T15),1/ROW(月シフト!$H$11:$H$50),0),1),"")</f>
        <v/>
      </c>
      <c r="I15" s="73"/>
      <c r="J15" s="74"/>
      <c r="K15" s="75"/>
      <c r="L15" s="75"/>
      <c r="M15" s="76"/>
      <c r="N15" s="77"/>
      <c r="O15" s="78">
        <f t="shared" si="0"/>
        <v>0</v>
      </c>
      <c r="P15" s="79">
        <f t="shared" si="1"/>
        <v>0</v>
      </c>
      <c r="Q15" s="98">
        <f t="shared" si="2"/>
        <v>0</v>
      </c>
      <c r="R15" s="98">
        <f t="shared" si="3"/>
        <v>0</v>
      </c>
      <c r="S15" s="97">
        <f t="shared" si="4"/>
        <v>0</v>
      </c>
      <c r="T15" s="1">
        <v>12</v>
      </c>
    </row>
    <row r="16" spans="1:20" s="1" customFormat="1" ht="21.95" customHeight="1">
      <c r="A16" s="11" t="s">
        <v>77</v>
      </c>
      <c r="B16" s="48">
        <v>6.2</v>
      </c>
      <c r="C16" s="49">
        <v>6.2</v>
      </c>
      <c r="D16" s="49">
        <v>6.2</v>
      </c>
      <c r="E16" s="49">
        <v>6.2</v>
      </c>
      <c r="F16" s="50">
        <v>6.2</v>
      </c>
      <c r="H16" s="51" t="str">
        <f t="array" ref="H16">IFERROR(INDEX(月シフト!$A$11:$A$50,MATCH(LARGE((月シフト!$H$11:$H$50&lt;&gt;"")*1/ROW(月シフト!$H$11:$H$50),T16),1/ROW(月シフト!$H$11:$H$50),0),1),"")</f>
        <v/>
      </c>
      <c r="I16" s="73"/>
      <c r="J16" s="74"/>
      <c r="K16" s="75"/>
      <c r="L16" s="75"/>
      <c r="M16" s="76"/>
      <c r="N16" s="77"/>
      <c r="O16" s="78">
        <f t="shared" si="0"/>
        <v>0</v>
      </c>
      <c r="P16" s="79">
        <f t="shared" si="1"/>
        <v>0</v>
      </c>
      <c r="Q16" s="98">
        <f t="shared" si="2"/>
        <v>0</v>
      </c>
      <c r="R16" s="98">
        <f t="shared" si="3"/>
        <v>0</v>
      </c>
      <c r="S16" s="97">
        <f t="shared" si="4"/>
        <v>0</v>
      </c>
      <c r="T16" s="1">
        <v>13</v>
      </c>
    </row>
    <row r="17" spans="1:20" s="1" customFormat="1" ht="21.95" customHeight="1">
      <c r="A17" s="11" t="s">
        <v>78</v>
      </c>
      <c r="B17" s="48">
        <v>1.71</v>
      </c>
      <c r="C17" s="49">
        <v>1.71</v>
      </c>
      <c r="D17" s="49">
        <v>1.71</v>
      </c>
      <c r="E17" s="49">
        <v>1.71</v>
      </c>
      <c r="F17" s="50">
        <v>1.71</v>
      </c>
      <c r="H17" s="51" t="str">
        <f t="array" ref="H17">IFERROR(INDEX(月シフト!$A$11:$A$50,MATCH(LARGE((月シフト!$H$11:$H$50&lt;&gt;"")*1/ROW(月シフト!$H$11:$H$50),T17),1/ROW(月シフト!$H$11:$H$50),0),1),"")</f>
        <v/>
      </c>
      <c r="I17" s="73"/>
      <c r="J17" s="74"/>
      <c r="K17" s="75"/>
      <c r="L17" s="75"/>
      <c r="M17" s="76"/>
      <c r="N17" s="77"/>
      <c r="O17" s="78">
        <f t="shared" si="0"/>
        <v>0</v>
      </c>
      <c r="P17" s="79">
        <f t="shared" si="1"/>
        <v>0</v>
      </c>
      <c r="Q17" s="98">
        <f t="shared" si="2"/>
        <v>0</v>
      </c>
      <c r="R17" s="98">
        <f t="shared" si="3"/>
        <v>0</v>
      </c>
      <c r="S17" s="97">
        <f t="shared" si="4"/>
        <v>0</v>
      </c>
      <c r="T17" s="1">
        <v>14</v>
      </c>
    </row>
    <row r="18" spans="1:20" s="1" customFormat="1" ht="21.95" customHeight="1">
      <c r="A18" s="52" t="s">
        <v>79</v>
      </c>
      <c r="B18" s="53">
        <f t="shared" ref="B18:F18" si="8">SUM(B15:B17)</f>
        <v>76.91</v>
      </c>
      <c r="C18" s="54">
        <f t="shared" si="8"/>
        <v>91.91</v>
      </c>
      <c r="D18" s="54">
        <f t="shared" si="8"/>
        <v>76.91</v>
      </c>
      <c r="E18" s="54">
        <f t="shared" si="8"/>
        <v>76.91</v>
      </c>
      <c r="F18" s="55">
        <f t="shared" si="8"/>
        <v>91.91</v>
      </c>
      <c r="G18" s="56"/>
      <c r="H18" s="51" t="str">
        <f t="array" ref="H18">IFERROR(INDEX(月シフト!$A$11:$A$50,MATCH(LARGE((月シフト!$H$11:$H$50&lt;&gt;"")*1/ROW(月シフト!$H$11:$H$50),T18),1/ROW(月シフト!$H$11:$H$50),0),1),"")</f>
        <v/>
      </c>
      <c r="I18" s="80"/>
      <c r="J18" s="81"/>
      <c r="K18" s="82"/>
      <c r="L18" s="82"/>
      <c r="M18" s="83"/>
      <c r="N18" s="84"/>
      <c r="O18" s="85">
        <f t="shared" si="0"/>
        <v>0</v>
      </c>
      <c r="P18" s="86">
        <f t="shared" si="1"/>
        <v>0</v>
      </c>
      <c r="Q18" s="99">
        <f t="shared" si="2"/>
        <v>0</v>
      </c>
      <c r="R18" s="99">
        <f t="shared" si="3"/>
        <v>0</v>
      </c>
      <c r="S18" s="100">
        <f t="shared" si="4"/>
        <v>0</v>
      </c>
      <c r="T18" s="1">
        <v>15</v>
      </c>
    </row>
    <row r="19" spans="1:20" s="1" customFormat="1" ht="21.95" customHeight="1">
      <c r="G19" s="56"/>
      <c r="H19" s="57" t="s">
        <v>75</v>
      </c>
      <c r="I19" s="87">
        <f>SUM(I4:I18)</f>
        <v>0</v>
      </c>
      <c r="J19" s="88">
        <f t="shared" ref="J19:M19" si="9">SUM(J4:J18)</f>
        <v>0</v>
      </c>
      <c r="K19" s="89">
        <f t="shared" si="9"/>
        <v>0</v>
      </c>
      <c r="L19" s="89">
        <f t="shared" si="9"/>
        <v>0</v>
      </c>
      <c r="M19" s="90">
        <f t="shared" si="9"/>
        <v>0</v>
      </c>
      <c r="N19" s="91" t="s">
        <v>80</v>
      </c>
      <c r="O19" s="92">
        <f>SUM(O4:O18)</f>
        <v>0</v>
      </c>
      <c r="P19" s="93">
        <f t="shared" ref="P19:S19" si="10">SUM(P4:P18)</f>
        <v>0</v>
      </c>
      <c r="Q19" s="101">
        <f t="shared" si="10"/>
        <v>0</v>
      </c>
      <c r="R19" s="101">
        <f t="shared" si="10"/>
        <v>0</v>
      </c>
      <c r="S19" s="102">
        <f t="shared" si="10"/>
        <v>0</v>
      </c>
    </row>
    <row r="20" spans="1:20" s="1" customFormat="1" ht="32.25">
      <c r="A20" s="58" t="s">
        <v>81</v>
      </c>
      <c r="B20" s="59" t="s">
        <v>82</v>
      </c>
      <c r="C20" s="59"/>
      <c r="D20" s="59"/>
      <c r="E20" s="59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20" s="1" customFormat="1" ht="32.25">
      <c r="A21" s="186"/>
      <c r="B21" s="187"/>
      <c r="C21" s="187"/>
      <c r="D21" s="187"/>
      <c r="E21" s="187"/>
      <c r="F21" s="188"/>
    </row>
    <row r="22" spans="1:20" s="1" customFormat="1" ht="32.25">
      <c r="A22" s="189"/>
      <c r="B22" s="190"/>
      <c r="C22" s="190"/>
      <c r="D22" s="190"/>
      <c r="E22" s="190"/>
      <c r="F22" s="191"/>
    </row>
    <row r="23" spans="1:20" s="1" customFormat="1" ht="32.25">
      <c r="A23" s="192"/>
      <c r="B23" s="193"/>
      <c r="C23" s="193"/>
      <c r="D23" s="193"/>
      <c r="E23" s="193"/>
      <c r="F23" s="194"/>
    </row>
    <row r="24" spans="1:20" s="1" customFormat="1" ht="32.25"/>
    <row r="25" spans="1:20" s="1" customFormat="1" ht="32.25"/>
    <row r="26" spans="1:20" s="1" customFormat="1" ht="32.25"/>
    <row r="27" spans="1:20" s="1" customFormat="1" ht="32.25"/>
    <row r="28" spans="1:20" s="1" customFormat="1" ht="32.25"/>
    <row r="29" spans="1:20" s="1" customFormat="1" ht="32.25">
      <c r="A29"/>
      <c r="B29"/>
      <c r="C29"/>
      <c r="D29"/>
      <c r="E29"/>
      <c r="F29"/>
    </row>
    <row r="30" spans="1:20" s="1" customFormat="1" ht="32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0" s="1" customFormat="1" ht="32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0" s="1" customFormat="1" ht="32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20" s="1" customFormat="1" ht="32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20" s="1" customFormat="1" ht="32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20" s="1" customFormat="1" ht="32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20" s="1" customFormat="1" ht="32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20" s="1" customFormat="1" ht="32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20" s="1" customFormat="1" ht="32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20" s="1" customFormat="1" ht="32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20" s="1" customFormat="1" ht="32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20" s="1" customFormat="1" ht="32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20" s="1" customFormat="1" ht="32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20" s="1" customFormat="1" ht="32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20" s="1" customFormat="1" ht="32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20" s="1" customFormat="1" ht="32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</sheetData>
  <sheetProtection selectLockedCells="1"/>
  <mergeCells count="7">
    <mergeCell ref="I2:M2"/>
    <mergeCell ref="O2:S2"/>
    <mergeCell ref="A21:F21"/>
    <mergeCell ref="A22:F22"/>
    <mergeCell ref="A23:F23"/>
    <mergeCell ref="H2:H3"/>
    <mergeCell ref="N2:N3"/>
  </mergeCells>
  <phoneticPr fontId="28"/>
  <pageMargins left="0.69930555555555596" right="0.69930555555555596" top="0.75" bottom="0.75" header="0.3" footer="0.3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T45"/>
  <sheetViews>
    <sheetView workbookViewId="0">
      <selection activeCell="G4" sqref="G4"/>
    </sheetView>
  </sheetViews>
  <sheetFormatPr defaultColWidth="9" defaultRowHeight="13.5"/>
  <cols>
    <col min="1" max="1" width="25.375" customWidth="1"/>
    <col min="2" max="6" width="18.625" customWidth="1"/>
    <col min="7" max="7" width="9.25" customWidth="1"/>
    <col min="8" max="8" width="19.75" customWidth="1"/>
    <col min="9" max="13" width="8.625" customWidth="1"/>
    <col min="14" max="14" width="11.625" customWidth="1"/>
    <col min="15" max="19" width="8.625" customWidth="1"/>
    <col min="20" max="20" width="9" hidden="1" customWidth="1"/>
  </cols>
  <sheetData>
    <row r="1" spans="1:20" ht="29.25" customHeight="1">
      <c r="A1" s="2">
        <v>44600</v>
      </c>
      <c r="C1" s="3"/>
      <c r="D1" t="s">
        <v>61</v>
      </c>
      <c r="H1" s="4"/>
      <c r="I1" s="4"/>
      <c r="J1" s="61"/>
      <c r="K1" s="62"/>
      <c r="L1" s="62"/>
    </row>
    <row r="2" spans="1:20" s="1" customFormat="1" ht="21.95" customHeight="1">
      <c r="A2" s="5"/>
      <c r="B2" s="6" t="s">
        <v>62</v>
      </c>
      <c r="C2" s="7" t="s">
        <v>63</v>
      </c>
      <c r="D2" s="8" t="s">
        <v>64</v>
      </c>
      <c r="E2" s="8" t="s">
        <v>65</v>
      </c>
      <c r="F2" s="9" t="s">
        <v>66</v>
      </c>
      <c r="H2" s="198" t="s">
        <v>67</v>
      </c>
      <c r="I2" s="195" t="s">
        <v>68</v>
      </c>
      <c r="J2" s="196"/>
      <c r="K2" s="196"/>
      <c r="L2" s="196"/>
      <c r="M2" s="196"/>
      <c r="N2" s="198" t="s">
        <v>69</v>
      </c>
      <c r="O2" s="195" t="s">
        <v>70</v>
      </c>
      <c r="P2" s="196"/>
      <c r="Q2" s="196"/>
      <c r="R2" s="196"/>
      <c r="S2" s="197"/>
    </row>
    <row r="3" spans="1:20" s="1" customFormat="1" ht="21.95" customHeight="1">
      <c r="A3" s="11" t="s">
        <v>71</v>
      </c>
      <c r="B3" s="12"/>
      <c r="C3" s="13"/>
      <c r="D3" s="13"/>
      <c r="E3" s="13"/>
      <c r="F3" s="14"/>
      <c r="H3" s="199"/>
      <c r="I3" s="63" t="s">
        <v>62</v>
      </c>
      <c r="J3" s="64" t="s">
        <v>63</v>
      </c>
      <c r="K3" s="64" t="s">
        <v>64</v>
      </c>
      <c r="L3" s="64" t="s">
        <v>65</v>
      </c>
      <c r="M3" s="65" t="s">
        <v>66</v>
      </c>
      <c r="N3" s="199"/>
      <c r="O3" s="63" t="s">
        <v>62</v>
      </c>
      <c r="P3" s="64" t="s">
        <v>63</v>
      </c>
      <c r="Q3" s="94" t="s">
        <v>64</v>
      </c>
      <c r="R3" s="94" t="s">
        <v>65</v>
      </c>
      <c r="S3" s="95" t="s">
        <v>66</v>
      </c>
    </row>
    <row r="4" spans="1:20" s="1" customFormat="1" ht="21.95" customHeight="1">
      <c r="A4" s="11" t="s">
        <v>72</v>
      </c>
      <c r="B4" s="12">
        <v>0</v>
      </c>
      <c r="C4" s="13">
        <v>0</v>
      </c>
      <c r="D4" s="16">
        <v>0</v>
      </c>
      <c r="E4" s="16">
        <v>0</v>
      </c>
      <c r="F4" s="14">
        <v>0</v>
      </c>
      <c r="H4" s="17" t="str">
        <f t="array" ref="H4">IFERROR(INDEX(月シフト!$A$11:$A$50,MATCH(LARGE((月シフト!$I$11:$I$50&lt;&gt;"")*1/ROW(月シフト!$I$11:$I$50),T4),1/ROW(月シフト!$I$11:$I$50),0),1),"")</f>
        <v>矢代</v>
      </c>
      <c r="I4" s="66"/>
      <c r="J4" s="67"/>
      <c r="K4" s="68"/>
      <c r="L4" s="68"/>
      <c r="M4" s="69"/>
      <c r="N4" s="70"/>
      <c r="O4" s="71">
        <f t="shared" ref="O4:O18" si="0">I4*$N4</f>
        <v>0</v>
      </c>
      <c r="P4" s="72">
        <f t="shared" ref="P4:P18" si="1">J4*$N4</f>
        <v>0</v>
      </c>
      <c r="Q4" s="96">
        <f t="shared" ref="Q4:Q18" si="2">K4*$N4</f>
        <v>0</v>
      </c>
      <c r="R4" s="96">
        <f t="shared" ref="R4:R18" si="3">L4*$N4</f>
        <v>0</v>
      </c>
      <c r="S4" s="97">
        <f t="shared" ref="S4:S18" si="4">M4*$N4</f>
        <v>0</v>
      </c>
      <c r="T4" s="1">
        <v>1</v>
      </c>
    </row>
    <row r="5" spans="1:20" s="1" customFormat="1" ht="21.95" customHeight="1">
      <c r="A5" s="11" t="s">
        <v>73</v>
      </c>
      <c r="B5" s="12"/>
      <c r="C5" s="13"/>
      <c r="D5" s="16"/>
      <c r="E5" s="16"/>
      <c r="F5" s="14"/>
      <c r="H5" s="18" t="str">
        <f t="array" ref="H5">IFERROR(INDEX(月シフト!$A$11:$A$50,MATCH(LARGE((月シフト!$I$11:$I$50&lt;&gt;"")*1/ROW(月シフト!$I$11:$I$50),T5),1/ROW(月シフト!$I$11:$I$50),0),1),"")</f>
        <v>マーダワ</v>
      </c>
      <c r="I5" s="73"/>
      <c r="J5" s="74"/>
      <c r="K5" s="75"/>
      <c r="L5" s="75"/>
      <c r="M5" s="76"/>
      <c r="N5" s="77"/>
      <c r="O5" s="78">
        <f t="shared" si="0"/>
        <v>0</v>
      </c>
      <c r="P5" s="79">
        <f t="shared" si="1"/>
        <v>0</v>
      </c>
      <c r="Q5" s="98">
        <f t="shared" si="2"/>
        <v>0</v>
      </c>
      <c r="R5" s="98">
        <f t="shared" si="3"/>
        <v>0</v>
      </c>
      <c r="S5" s="97">
        <f t="shared" si="4"/>
        <v>0</v>
      </c>
      <c r="T5" s="1">
        <v>2</v>
      </c>
    </row>
    <row r="6" spans="1:20" s="1" customFormat="1" ht="21.95" customHeight="1">
      <c r="A6" s="11" t="s">
        <v>74</v>
      </c>
      <c r="B6" s="19" t="str">
        <f>IFERROR(B4/B3,"")</f>
        <v/>
      </c>
      <c r="C6" s="20" t="str">
        <f t="shared" ref="C6:F6" si="5">IFERROR(C4/C3,"")</f>
        <v/>
      </c>
      <c r="D6" s="20" t="str">
        <f t="shared" si="5"/>
        <v/>
      </c>
      <c r="E6" s="20" t="str">
        <f t="shared" si="5"/>
        <v/>
      </c>
      <c r="F6" s="21" t="str">
        <f t="shared" si="5"/>
        <v/>
      </c>
      <c r="H6" s="18" t="str">
        <f t="array" ref="H6">IFERROR(INDEX(月シフト!$A$11:$A$50,MATCH(LARGE((月シフト!$I$11:$I$50&lt;&gt;"")*1/ROW(月シフト!$I$11:$I$50),T6),1/ROW(月シフト!$I$11:$I$50),0),1),"")</f>
        <v>ディン コン ベト</v>
      </c>
      <c r="I6" s="73"/>
      <c r="J6" s="74"/>
      <c r="K6" s="75"/>
      <c r="L6" s="75"/>
      <c r="M6" s="76"/>
      <c r="N6" s="77"/>
      <c r="O6" s="78">
        <f t="shared" si="0"/>
        <v>0</v>
      </c>
      <c r="P6" s="79">
        <f t="shared" si="1"/>
        <v>0</v>
      </c>
      <c r="Q6" s="98">
        <f t="shared" si="2"/>
        <v>0</v>
      </c>
      <c r="R6" s="98">
        <f t="shared" si="3"/>
        <v>0</v>
      </c>
      <c r="S6" s="97">
        <f t="shared" si="4"/>
        <v>0</v>
      </c>
      <c r="T6" s="1">
        <v>3</v>
      </c>
    </row>
    <row r="7" spans="1:20" s="1" customFormat="1" ht="21.95" customHeight="1">
      <c r="A7" s="11" t="s">
        <v>75</v>
      </c>
      <c r="B7" s="22">
        <f>I19</f>
        <v>0</v>
      </c>
      <c r="C7" s="23">
        <f t="shared" ref="C7:F7" si="6">J19</f>
        <v>0</v>
      </c>
      <c r="D7" s="23">
        <f t="shared" si="6"/>
        <v>0</v>
      </c>
      <c r="E7" s="23">
        <f t="shared" si="6"/>
        <v>0</v>
      </c>
      <c r="F7" s="24">
        <f t="shared" si="6"/>
        <v>0</v>
      </c>
      <c r="H7" s="18" t="str">
        <f t="array" ref="H7">IFERROR(INDEX(月シフト!$A$11:$A$50,MATCH(LARGE((月シフト!$I$11:$I$50&lt;&gt;"")*1/ROW(月シフト!$I$11:$I$50),T7),1/ROW(月シフト!$I$11:$I$50),0),1),"")</f>
        <v>チャモ</v>
      </c>
      <c r="I7" s="73"/>
      <c r="J7" s="74"/>
      <c r="K7" s="75"/>
      <c r="L7" s="75"/>
      <c r="M7" s="76"/>
      <c r="N7" s="77"/>
      <c r="O7" s="78">
        <f t="shared" si="0"/>
        <v>0</v>
      </c>
      <c r="P7" s="79">
        <f t="shared" si="1"/>
        <v>0</v>
      </c>
      <c r="Q7" s="98">
        <f t="shared" si="2"/>
        <v>0</v>
      </c>
      <c r="R7" s="98">
        <f t="shared" si="3"/>
        <v>0</v>
      </c>
      <c r="S7" s="97">
        <f t="shared" si="4"/>
        <v>0</v>
      </c>
      <c r="T7" s="1">
        <v>4</v>
      </c>
    </row>
    <row r="8" spans="1:20" s="1" customFormat="1" ht="21.95" customHeight="1">
      <c r="A8" s="11" t="s">
        <v>2</v>
      </c>
      <c r="B8" s="25">
        <f>O19</f>
        <v>0</v>
      </c>
      <c r="C8" s="26">
        <f t="shared" ref="C8:F8" si="7">P19</f>
        <v>0</v>
      </c>
      <c r="D8" s="26">
        <f t="shared" si="7"/>
        <v>0</v>
      </c>
      <c r="E8" s="26">
        <f t="shared" si="7"/>
        <v>0</v>
      </c>
      <c r="F8" s="27">
        <f t="shared" si="7"/>
        <v>0</v>
      </c>
      <c r="H8" s="18" t="str">
        <f t="array" ref="H8">IFERROR(INDEX(月シフト!$A$11:$A$50,MATCH(LARGE((月シフト!$I$11:$I$50&lt;&gt;"")*1/ROW(月シフト!$I$11:$I$50),T8),1/ROW(月シフト!$I$11:$I$50),0),1),"")</f>
        <v>ホン ゴック</v>
      </c>
      <c r="I8" s="73"/>
      <c r="J8" s="74"/>
      <c r="K8" s="75"/>
      <c r="L8" s="75"/>
      <c r="M8" s="76"/>
      <c r="N8" s="77"/>
      <c r="O8" s="78">
        <f t="shared" si="0"/>
        <v>0</v>
      </c>
      <c r="P8" s="79">
        <f t="shared" si="1"/>
        <v>0</v>
      </c>
      <c r="Q8" s="98">
        <f t="shared" si="2"/>
        <v>0</v>
      </c>
      <c r="R8" s="98">
        <f t="shared" si="3"/>
        <v>0</v>
      </c>
      <c r="S8" s="97">
        <f t="shared" si="4"/>
        <v>0</v>
      </c>
      <c r="T8" s="1">
        <v>5</v>
      </c>
    </row>
    <row r="9" spans="1:20" s="1" customFormat="1" ht="21.95" customHeight="1">
      <c r="A9" s="11" t="s">
        <v>4</v>
      </c>
      <c r="B9" s="28"/>
      <c r="C9" s="29"/>
      <c r="D9" s="30">
        <f>IFERROR((D8/D4),0)</f>
        <v>0</v>
      </c>
      <c r="E9" s="30">
        <f>IFERROR((E8/E4),0)</f>
        <v>0</v>
      </c>
      <c r="F9" s="31"/>
      <c r="H9" s="18" t="str">
        <f t="array" ref="H9">IFERROR(INDEX(月シフト!$A$11:$A$50,MATCH(LARGE((月シフト!$I$11:$I$50&lt;&gt;"")*1/ROW(月シフト!$I$11:$I$50),T9),1/ROW(月シフト!$I$11:$I$50),0),1),"")</f>
        <v>サンミン</v>
      </c>
      <c r="I9" s="73"/>
      <c r="J9" s="74"/>
      <c r="K9" s="75"/>
      <c r="L9" s="75"/>
      <c r="M9" s="76"/>
      <c r="N9" s="77"/>
      <c r="O9" s="78">
        <f t="shared" si="0"/>
        <v>0</v>
      </c>
      <c r="P9" s="79">
        <f t="shared" si="1"/>
        <v>0</v>
      </c>
      <c r="Q9" s="98">
        <f t="shared" si="2"/>
        <v>0</v>
      </c>
      <c r="R9" s="98">
        <f t="shared" si="3"/>
        <v>0</v>
      </c>
      <c r="S9" s="97">
        <f t="shared" si="4"/>
        <v>0</v>
      </c>
      <c r="T9" s="1">
        <v>6</v>
      </c>
    </row>
    <row r="10" spans="1:20" s="1" customFormat="1" ht="21.95" customHeight="1">
      <c r="A10" s="32" t="s">
        <v>5</v>
      </c>
      <c r="B10" s="33">
        <f>IFERROR((B8/B4),0)</f>
        <v>0</v>
      </c>
      <c r="C10" s="34">
        <f>IFERROR((C8/C4),0)</f>
        <v>0</v>
      </c>
      <c r="D10" s="35"/>
      <c r="E10" s="35"/>
      <c r="F10" s="36"/>
      <c r="H10" s="18" t="str">
        <f t="array" ref="H10">IFERROR(INDEX(月シフト!$A$11:$A$50,MATCH(LARGE((月シフト!$I$11:$I$50&lt;&gt;"")*1/ROW(月シフト!$I$11:$I$50),T10),1/ROW(月シフト!$I$11:$I$50),0),1),"")</f>
        <v>イスリ</v>
      </c>
      <c r="I10" s="73"/>
      <c r="J10" s="74"/>
      <c r="K10" s="75"/>
      <c r="L10" s="75"/>
      <c r="M10" s="76"/>
      <c r="N10" s="77"/>
      <c r="O10" s="78">
        <f t="shared" si="0"/>
        <v>0</v>
      </c>
      <c r="P10" s="79">
        <f t="shared" si="1"/>
        <v>0</v>
      </c>
      <c r="Q10" s="98">
        <f t="shared" si="2"/>
        <v>0</v>
      </c>
      <c r="R10" s="98">
        <f t="shared" si="3"/>
        <v>0</v>
      </c>
      <c r="S10" s="97">
        <f t="shared" si="4"/>
        <v>0</v>
      </c>
      <c r="T10" s="1">
        <v>7</v>
      </c>
    </row>
    <row r="11" spans="1:20" s="1" customFormat="1" ht="21.95" customHeight="1">
      <c r="A11" s="32" t="s">
        <v>6</v>
      </c>
      <c r="B11" s="37"/>
      <c r="C11" s="38"/>
      <c r="D11" s="38"/>
      <c r="E11" s="38"/>
      <c r="F11" s="27">
        <f>IFERROR((F8/F4),0)</f>
        <v>0</v>
      </c>
      <c r="H11" s="18" t="str">
        <f t="array" ref="H11">IFERROR(INDEX(月シフト!$A$11:$A$50,MATCH(LARGE((月シフト!$I$11:$I$50&lt;&gt;"")*1/ROW(月シフト!$I$11:$I$50),T11),1/ROW(月シフト!$I$11:$I$50),0),1),"")</f>
        <v>ハルシャナ</v>
      </c>
      <c r="I11" s="73"/>
      <c r="J11" s="74"/>
      <c r="K11" s="75"/>
      <c r="L11" s="75"/>
      <c r="M11" s="76"/>
      <c r="N11" s="77"/>
      <c r="O11" s="78">
        <f t="shared" si="0"/>
        <v>0</v>
      </c>
      <c r="P11" s="79">
        <f t="shared" si="1"/>
        <v>0</v>
      </c>
      <c r="Q11" s="98">
        <f t="shared" si="2"/>
        <v>0</v>
      </c>
      <c r="R11" s="98">
        <f t="shared" si="3"/>
        <v>0</v>
      </c>
      <c r="S11" s="97">
        <f t="shared" si="4"/>
        <v>0</v>
      </c>
      <c r="T11" s="1">
        <v>8</v>
      </c>
    </row>
    <row r="12" spans="1:20" s="1" customFormat="1" ht="21.95" customHeight="1">
      <c r="A12" s="39" t="s">
        <v>7</v>
      </c>
      <c r="B12" s="40">
        <f>B10*4</f>
        <v>0</v>
      </c>
      <c r="C12" s="41">
        <f>C10*10</f>
        <v>0</v>
      </c>
      <c r="D12" s="41">
        <f>D9*40</f>
        <v>0</v>
      </c>
      <c r="E12" s="41">
        <f>E9*50</f>
        <v>0</v>
      </c>
      <c r="F12" s="42">
        <f>F11</f>
        <v>0</v>
      </c>
      <c r="H12" s="18" t="str">
        <f t="array" ref="H12">IFERROR(INDEX(月シフト!$A$11:$A$50,MATCH(LARGE((月シフト!$I$11:$I$50&lt;&gt;"")*1/ROW(月シフト!$I$11:$I$50),T12),1/ROW(月シフト!$I$11:$I$50),0),1),"")</f>
        <v>インディカ</v>
      </c>
      <c r="I12" s="73"/>
      <c r="J12" s="74"/>
      <c r="K12" s="75"/>
      <c r="L12" s="75"/>
      <c r="M12" s="76"/>
      <c r="N12" s="77"/>
      <c r="O12" s="78">
        <f t="shared" si="0"/>
        <v>0</v>
      </c>
      <c r="P12" s="79">
        <f t="shared" si="1"/>
        <v>0</v>
      </c>
      <c r="Q12" s="98">
        <f t="shared" si="2"/>
        <v>0</v>
      </c>
      <c r="R12" s="98">
        <f t="shared" si="3"/>
        <v>0</v>
      </c>
      <c r="S12" s="97">
        <f t="shared" si="4"/>
        <v>0</v>
      </c>
      <c r="T12" s="1">
        <v>9</v>
      </c>
    </row>
    <row r="13" spans="1:20" s="1" customFormat="1" ht="21.95" customHeight="1">
      <c r="A13" s="43"/>
      <c r="H13" s="18" t="str">
        <f t="array" ref="H13">IFERROR(INDEX(月シフト!$A$11:$A$50,MATCH(LARGE((月シフト!$I$11:$I$50&lt;&gt;"")*1/ROW(月シフト!$I$11:$I$50),T13),1/ROW(月シフト!$I$11:$I$50),0),1),"")</f>
        <v/>
      </c>
      <c r="I13" s="73"/>
      <c r="J13" s="74"/>
      <c r="K13" s="75"/>
      <c r="L13" s="75"/>
      <c r="M13" s="76"/>
      <c r="N13" s="77"/>
      <c r="O13" s="78">
        <f t="shared" si="0"/>
        <v>0</v>
      </c>
      <c r="P13" s="79">
        <f t="shared" si="1"/>
        <v>0</v>
      </c>
      <c r="Q13" s="98">
        <f t="shared" si="2"/>
        <v>0</v>
      </c>
      <c r="R13" s="98">
        <f t="shared" si="3"/>
        <v>0</v>
      </c>
      <c r="S13" s="97">
        <f t="shared" si="4"/>
        <v>0</v>
      </c>
      <c r="T13" s="1">
        <v>10</v>
      </c>
    </row>
    <row r="14" spans="1:20" s="1" customFormat="1" ht="21.95" customHeight="1">
      <c r="A14" s="44" t="s">
        <v>3</v>
      </c>
      <c r="B14" s="45" t="s">
        <v>62</v>
      </c>
      <c r="C14" s="45" t="s">
        <v>63</v>
      </c>
      <c r="D14" s="46" t="s">
        <v>64</v>
      </c>
      <c r="E14" s="46" t="s">
        <v>65</v>
      </c>
      <c r="F14" s="47" t="s">
        <v>66</v>
      </c>
      <c r="H14" s="18" t="str">
        <f t="array" ref="H14">IFERROR(INDEX(月シフト!$A$11:$A$50,MATCH(LARGE((月シフト!$I$11:$I$50&lt;&gt;"")*1/ROW(月シフト!$I$11:$I$50),T14),1/ROW(月シフト!$I$11:$I$50),0),1),"")</f>
        <v/>
      </c>
      <c r="I14" s="73"/>
      <c r="J14" s="74"/>
      <c r="K14" s="75"/>
      <c r="L14" s="75"/>
      <c r="M14" s="76"/>
      <c r="N14" s="77"/>
      <c r="O14" s="78">
        <f t="shared" si="0"/>
        <v>0</v>
      </c>
      <c r="P14" s="79">
        <f t="shared" si="1"/>
        <v>0</v>
      </c>
      <c r="Q14" s="98">
        <f t="shared" si="2"/>
        <v>0</v>
      </c>
      <c r="R14" s="98">
        <f t="shared" si="3"/>
        <v>0</v>
      </c>
      <c r="S14" s="97">
        <f t="shared" si="4"/>
        <v>0</v>
      </c>
      <c r="T14" s="1">
        <v>11</v>
      </c>
    </row>
    <row r="15" spans="1:20" s="1" customFormat="1" ht="21.95" customHeight="1">
      <c r="A15" s="11" t="s">
        <v>76</v>
      </c>
      <c r="B15" s="48">
        <v>69</v>
      </c>
      <c r="C15" s="49">
        <v>84</v>
      </c>
      <c r="D15" s="49">
        <v>69</v>
      </c>
      <c r="E15" s="49">
        <v>69</v>
      </c>
      <c r="F15" s="50">
        <v>84</v>
      </c>
      <c r="H15" s="18" t="str">
        <f t="array" ref="H15">IFERROR(INDEX(月シフト!$A$11:$A$50,MATCH(LARGE((月シフト!$I$11:$I$50&lt;&gt;"")*1/ROW(月シフト!$I$11:$I$50),T15),1/ROW(月シフト!$I$11:$I$50),0),1),"")</f>
        <v/>
      </c>
      <c r="I15" s="73"/>
      <c r="J15" s="74"/>
      <c r="K15" s="75"/>
      <c r="L15" s="75"/>
      <c r="M15" s="76"/>
      <c r="N15" s="77"/>
      <c r="O15" s="78">
        <f t="shared" si="0"/>
        <v>0</v>
      </c>
      <c r="P15" s="79">
        <f t="shared" si="1"/>
        <v>0</v>
      </c>
      <c r="Q15" s="98">
        <f t="shared" si="2"/>
        <v>0</v>
      </c>
      <c r="R15" s="98">
        <f t="shared" si="3"/>
        <v>0</v>
      </c>
      <c r="S15" s="97">
        <f t="shared" si="4"/>
        <v>0</v>
      </c>
      <c r="T15" s="1">
        <v>12</v>
      </c>
    </row>
    <row r="16" spans="1:20" s="1" customFormat="1" ht="21.95" customHeight="1">
      <c r="A16" s="11" t="s">
        <v>77</v>
      </c>
      <c r="B16" s="48">
        <v>6.2</v>
      </c>
      <c r="C16" s="49">
        <v>6.2</v>
      </c>
      <c r="D16" s="49">
        <v>6.2</v>
      </c>
      <c r="E16" s="49">
        <v>6.2</v>
      </c>
      <c r="F16" s="50">
        <v>6.2</v>
      </c>
      <c r="H16" s="51" t="str">
        <f t="array" ref="H16">IFERROR(INDEX(月シフト!$A$11:$A$50,MATCH(LARGE((月シフト!$I$11:$I$50&lt;&gt;"")*1/ROW(月シフト!$I$11:$I$50),T16),1/ROW(月シフト!$I$11:$I$50),0),1),"")</f>
        <v/>
      </c>
      <c r="I16" s="73"/>
      <c r="J16" s="74"/>
      <c r="K16" s="75"/>
      <c r="L16" s="75"/>
      <c r="M16" s="76"/>
      <c r="N16" s="77"/>
      <c r="O16" s="78">
        <f t="shared" si="0"/>
        <v>0</v>
      </c>
      <c r="P16" s="79">
        <f t="shared" si="1"/>
        <v>0</v>
      </c>
      <c r="Q16" s="98">
        <f t="shared" si="2"/>
        <v>0</v>
      </c>
      <c r="R16" s="98">
        <f t="shared" si="3"/>
        <v>0</v>
      </c>
      <c r="S16" s="97">
        <f t="shared" si="4"/>
        <v>0</v>
      </c>
      <c r="T16" s="1">
        <v>13</v>
      </c>
    </row>
    <row r="17" spans="1:20" s="1" customFormat="1" ht="21.95" customHeight="1">
      <c r="A17" s="11" t="s">
        <v>78</v>
      </c>
      <c r="B17" s="48">
        <v>1.71</v>
      </c>
      <c r="C17" s="49">
        <v>1.71</v>
      </c>
      <c r="D17" s="49">
        <v>1.71</v>
      </c>
      <c r="E17" s="49">
        <v>1.71</v>
      </c>
      <c r="F17" s="50">
        <v>1.71</v>
      </c>
      <c r="H17" s="51" t="str">
        <f t="array" ref="H17">IFERROR(INDEX(月シフト!$A$11:$A$50,MATCH(LARGE((月シフト!$I$11:$I$50&lt;&gt;"")*1/ROW(月シフト!$I$11:$I$50),T17),1/ROW(月シフト!$I$11:$I$50),0),1),"")</f>
        <v/>
      </c>
      <c r="I17" s="73"/>
      <c r="J17" s="74"/>
      <c r="K17" s="75"/>
      <c r="L17" s="75"/>
      <c r="M17" s="76"/>
      <c r="N17" s="77"/>
      <c r="O17" s="78">
        <f t="shared" si="0"/>
        <v>0</v>
      </c>
      <c r="P17" s="79">
        <f t="shared" si="1"/>
        <v>0</v>
      </c>
      <c r="Q17" s="98">
        <f t="shared" si="2"/>
        <v>0</v>
      </c>
      <c r="R17" s="98">
        <f t="shared" si="3"/>
        <v>0</v>
      </c>
      <c r="S17" s="97">
        <f t="shared" si="4"/>
        <v>0</v>
      </c>
      <c r="T17" s="1">
        <v>14</v>
      </c>
    </row>
    <row r="18" spans="1:20" s="1" customFormat="1" ht="21.95" customHeight="1">
      <c r="A18" s="52" t="s">
        <v>79</v>
      </c>
      <c r="B18" s="53">
        <f t="shared" ref="B18:F18" si="8">SUM(B15:B17)</f>
        <v>76.91</v>
      </c>
      <c r="C18" s="54">
        <f t="shared" si="8"/>
        <v>91.91</v>
      </c>
      <c r="D18" s="54">
        <f t="shared" si="8"/>
        <v>76.91</v>
      </c>
      <c r="E18" s="54">
        <f t="shared" si="8"/>
        <v>76.91</v>
      </c>
      <c r="F18" s="55">
        <f t="shared" si="8"/>
        <v>91.91</v>
      </c>
      <c r="G18" s="56"/>
      <c r="H18" s="51" t="str">
        <f t="array" ref="H18">IFERROR(INDEX(月シフト!$A$11:$A$50,MATCH(LARGE((月シフト!$I$11:$I$50&lt;&gt;"")*1/ROW(月シフト!$I$11:$I$50),T18),1/ROW(月シフト!$I$11:$I$50),0),1),"")</f>
        <v/>
      </c>
      <c r="I18" s="80"/>
      <c r="J18" s="81"/>
      <c r="K18" s="82"/>
      <c r="L18" s="82"/>
      <c r="M18" s="83"/>
      <c r="N18" s="84"/>
      <c r="O18" s="85">
        <f t="shared" si="0"/>
        <v>0</v>
      </c>
      <c r="P18" s="86">
        <f t="shared" si="1"/>
        <v>0</v>
      </c>
      <c r="Q18" s="99">
        <f t="shared" si="2"/>
        <v>0</v>
      </c>
      <c r="R18" s="99">
        <f t="shared" si="3"/>
        <v>0</v>
      </c>
      <c r="S18" s="100">
        <f t="shared" si="4"/>
        <v>0</v>
      </c>
      <c r="T18" s="1">
        <v>15</v>
      </c>
    </row>
    <row r="19" spans="1:20" s="1" customFormat="1" ht="21.95" customHeight="1">
      <c r="G19" s="56"/>
      <c r="H19" s="57" t="s">
        <v>75</v>
      </c>
      <c r="I19" s="87">
        <f>SUM(I4:I18)</f>
        <v>0</v>
      </c>
      <c r="J19" s="88">
        <f t="shared" ref="J19:M19" si="9">SUM(J4:J18)</f>
        <v>0</v>
      </c>
      <c r="K19" s="89">
        <f t="shared" si="9"/>
        <v>0</v>
      </c>
      <c r="L19" s="89">
        <f t="shared" si="9"/>
        <v>0</v>
      </c>
      <c r="M19" s="90">
        <f t="shared" si="9"/>
        <v>0</v>
      </c>
      <c r="N19" s="91" t="s">
        <v>80</v>
      </c>
      <c r="O19" s="92">
        <f>SUM(O4:O18)</f>
        <v>0</v>
      </c>
      <c r="P19" s="93">
        <f t="shared" ref="P19:S19" si="10">SUM(P4:P18)</f>
        <v>0</v>
      </c>
      <c r="Q19" s="101">
        <f t="shared" si="10"/>
        <v>0</v>
      </c>
      <c r="R19" s="101">
        <f t="shared" si="10"/>
        <v>0</v>
      </c>
      <c r="S19" s="102">
        <f t="shared" si="10"/>
        <v>0</v>
      </c>
    </row>
    <row r="20" spans="1:20" s="1" customFormat="1" ht="32.25">
      <c r="A20" s="58" t="s">
        <v>81</v>
      </c>
      <c r="B20" s="59" t="s">
        <v>82</v>
      </c>
      <c r="C20" s="59"/>
      <c r="D20" s="59"/>
      <c r="E20" s="59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20" s="1" customFormat="1" ht="32.25">
      <c r="A21" s="186"/>
      <c r="B21" s="187"/>
      <c r="C21" s="187"/>
      <c r="D21" s="187"/>
      <c r="E21" s="187"/>
      <c r="F21" s="188"/>
    </row>
    <row r="22" spans="1:20" s="1" customFormat="1" ht="32.25">
      <c r="A22" s="189"/>
      <c r="B22" s="190"/>
      <c r="C22" s="190"/>
      <c r="D22" s="190"/>
      <c r="E22" s="190"/>
      <c r="F22" s="191"/>
    </row>
    <row r="23" spans="1:20" s="1" customFormat="1" ht="32.25">
      <c r="A23" s="192"/>
      <c r="B23" s="193"/>
      <c r="C23" s="193"/>
      <c r="D23" s="193"/>
      <c r="E23" s="193"/>
      <c r="F23" s="194"/>
    </row>
    <row r="24" spans="1:20" s="1" customFormat="1" ht="32.25"/>
    <row r="25" spans="1:20" s="1" customFormat="1" ht="32.25"/>
    <row r="26" spans="1:20" s="1" customFormat="1" ht="32.25"/>
    <row r="27" spans="1:20" s="1" customFormat="1" ht="32.25"/>
    <row r="28" spans="1:20" s="1" customFormat="1" ht="32.25"/>
    <row r="29" spans="1:20" s="1" customFormat="1" ht="32.25">
      <c r="A29"/>
      <c r="B29"/>
      <c r="C29"/>
      <c r="D29"/>
      <c r="E29"/>
      <c r="F29"/>
    </row>
    <row r="30" spans="1:20" s="1" customFormat="1" ht="32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0" s="1" customFormat="1" ht="32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0" s="1" customFormat="1" ht="32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20" s="1" customFormat="1" ht="32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20" s="1" customFormat="1" ht="32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20" s="1" customFormat="1" ht="32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20" s="1" customFormat="1" ht="32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20" s="1" customFormat="1" ht="32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20" s="1" customFormat="1" ht="32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20" s="1" customFormat="1" ht="32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20" s="1" customFormat="1" ht="32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20" s="1" customFormat="1" ht="32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20" s="1" customFormat="1" ht="32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20" s="1" customFormat="1" ht="32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20" s="1" customFormat="1" ht="32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20" s="1" customFormat="1" ht="32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</sheetData>
  <sheetProtection selectLockedCells="1"/>
  <mergeCells count="7">
    <mergeCell ref="I2:M2"/>
    <mergeCell ref="O2:S2"/>
    <mergeCell ref="A21:F21"/>
    <mergeCell ref="A22:F22"/>
    <mergeCell ref="A23:F23"/>
    <mergeCell ref="H2:H3"/>
    <mergeCell ref="N2:N3"/>
  </mergeCells>
  <phoneticPr fontId="28"/>
  <pageMargins left="0.69930555555555596" right="0.69930555555555596" top="0.75" bottom="0.75" header="0.3" footer="0.3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/>
  <dimension ref="A1:T45"/>
  <sheetViews>
    <sheetView workbookViewId="0">
      <selection activeCell="G4" sqref="G4"/>
    </sheetView>
  </sheetViews>
  <sheetFormatPr defaultColWidth="9" defaultRowHeight="13.5"/>
  <cols>
    <col min="1" max="1" width="25.375" customWidth="1"/>
    <col min="2" max="6" width="18.625" customWidth="1"/>
    <col min="7" max="7" width="9.25" customWidth="1"/>
    <col min="8" max="8" width="19.75" customWidth="1"/>
    <col min="9" max="13" width="8.625" customWidth="1"/>
    <col min="14" max="14" width="11.625" customWidth="1"/>
    <col min="15" max="19" width="8.625" customWidth="1"/>
    <col min="20" max="20" width="9" hidden="1" customWidth="1"/>
  </cols>
  <sheetData>
    <row r="1" spans="1:20" ht="29.25" customHeight="1">
      <c r="A1" s="2">
        <v>44601</v>
      </c>
      <c r="C1" s="3"/>
      <c r="D1" t="s">
        <v>61</v>
      </c>
      <c r="H1" s="4"/>
      <c r="I1" s="4"/>
      <c r="J1" s="61"/>
      <c r="K1" s="62"/>
      <c r="L1" s="62"/>
    </row>
    <row r="2" spans="1:20" s="1" customFormat="1" ht="21.95" customHeight="1">
      <c r="A2" s="5"/>
      <c r="B2" s="6" t="s">
        <v>62</v>
      </c>
      <c r="C2" s="7" t="s">
        <v>63</v>
      </c>
      <c r="D2" s="8" t="s">
        <v>64</v>
      </c>
      <c r="E2" s="8" t="s">
        <v>65</v>
      </c>
      <c r="F2" s="9" t="s">
        <v>66</v>
      </c>
      <c r="H2" s="198" t="s">
        <v>67</v>
      </c>
      <c r="I2" s="195" t="s">
        <v>68</v>
      </c>
      <c r="J2" s="196"/>
      <c r="K2" s="196"/>
      <c r="L2" s="196"/>
      <c r="M2" s="196"/>
      <c r="N2" s="198" t="s">
        <v>69</v>
      </c>
      <c r="O2" s="195" t="s">
        <v>70</v>
      </c>
      <c r="P2" s="196"/>
      <c r="Q2" s="196"/>
      <c r="R2" s="196"/>
      <c r="S2" s="197"/>
    </row>
    <row r="3" spans="1:20" s="1" customFormat="1" ht="21.95" customHeight="1">
      <c r="A3" s="11" t="s">
        <v>71</v>
      </c>
      <c r="B3" s="12"/>
      <c r="C3" s="13"/>
      <c r="D3" s="13"/>
      <c r="E3" s="13"/>
      <c r="F3" s="14"/>
      <c r="H3" s="199"/>
      <c r="I3" s="63" t="s">
        <v>62</v>
      </c>
      <c r="J3" s="64" t="s">
        <v>63</v>
      </c>
      <c r="K3" s="64" t="s">
        <v>64</v>
      </c>
      <c r="L3" s="64" t="s">
        <v>65</v>
      </c>
      <c r="M3" s="65" t="s">
        <v>66</v>
      </c>
      <c r="N3" s="199"/>
      <c r="O3" s="63" t="s">
        <v>62</v>
      </c>
      <c r="P3" s="64" t="s">
        <v>63</v>
      </c>
      <c r="Q3" s="94" t="s">
        <v>64</v>
      </c>
      <c r="R3" s="94" t="s">
        <v>65</v>
      </c>
      <c r="S3" s="95" t="s">
        <v>66</v>
      </c>
    </row>
    <row r="4" spans="1:20" s="1" customFormat="1" ht="21.95" customHeight="1">
      <c r="A4" s="11" t="s">
        <v>72</v>
      </c>
      <c r="B4" s="12">
        <v>0</v>
      </c>
      <c r="C4" s="13">
        <v>0</v>
      </c>
      <c r="D4" s="16">
        <v>0</v>
      </c>
      <c r="E4" s="16">
        <v>0</v>
      </c>
      <c r="F4" s="14">
        <v>0</v>
      </c>
      <c r="H4" s="17" t="str">
        <f t="array" ref="H4">IFERROR(INDEX(月シフト!$A$11:$A$50,MATCH(LARGE((月シフト!$J$11:$J$50&lt;&gt;"")*1/ROW(月シフト!$J$11:$J$50),T4),1/ROW(月シフト!$J$11:$J$50),0),1),"")</f>
        <v>マーダワ</v>
      </c>
      <c r="I4" s="66"/>
      <c r="J4" s="67"/>
      <c r="K4" s="68"/>
      <c r="L4" s="68"/>
      <c r="M4" s="69"/>
      <c r="N4" s="70"/>
      <c r="O4" s="71">
        <f t="shared" ref="O4:O18" si="0">I4*$N4</f>
        <v>0</v>
      </c>
      <c r="P4" s="72">
        <f t="shared" ref="P4:P18" si="1">J4*$N4</f>
        <v>0</v>
      </c>
      <c r="Q4" s="96">
        <f t="shared" ref="Q4:Q18" si="2">K4*$N4</f>
        <v>0</v>
      </c>
      <c r="R4" s="96">
        <f t="shared" ref="R4:R18" si="3">L4*$N4</f>
        <v>0</v>
      </c>
      <c r="S4" s="97">
        <f t="shared" ref="S4:S18" si="4">M4*$N4</f>
        <v>0</v>
      </c>
      <c r="T4" s="1">
        <v>1</v>
      </c>
    </row>
    <row r="5" spans="1:20" s="1" customFormat="1" ht="21.95" customHeight="1">
      <c r="A5" s="11" t="s">
        <v>73</v>
      </c>
      <c r="B5" s="12"/>
      <c r="C5" s="13"/>
      <c r="D5" s="16"/>
      <c r="E5" s="16"/>
      <c r="F5" s="14"/>
      <c r="H5" s="18" t="str">
        <f t="array" ref="H5">IFERROR(INDEX(月シフト!$A$11:$A$50,MATCH(LARGE((月シフト!$J$11:$J$50&lt;&gt;"")*1/ROW(月シフト!$J$11:$J$50),T5),1/ROW(月シフト!$J$11:$J$50),0),1),"")</f>
        <v>ディン コン ベト</v>
      </c>
      <c r="I5" s="73"/>
      <c r="J5" s="74"/>
      <c r="K5" s="75"/>
      <c r="L5" s="75"/>
      <c r="M5" s="76"/>
      <c r="N5" s="77"/>
      <c r="O5" s="78">
        <f t="shared" si="0"/>
        <v>0</v>
      </c>
      <c r="P5" s="79">
        <f t="shared" si="1"/>
        <v>0</v>
      </c>
      <c r="Q5" s="98">
        <f t="shared" si="2"/>
        <v>0</v>
      </c>
      <c r="R5" s="98">
        <f t="shared" si="3"/>
        <v>0</v>
      </c>
      <c r="S5" s="97">
        <f t="shared" si="4"/>
        <v>0</v>
      </c>
      <c r="T5" s="1">
        <v>2</v>
      </c>
    </row>
    <row r="6" spans="1:20" s="1" customFormat="1" ht="21.95" customHeight="1">
      <c r="A6" s="11" t="s">
        <v>74</v>
      </c>
      <c r="B6" s="19" t="str">
        <f>IFERROR(B4/B3,"")</f>
        <v/>
      </c>
      <c r="C6" s="20" t="str">
        <f t="shared" ref="C6:F6" si="5">IFERROR(C4/C3,"")</f>
        <v/>
      </c>
      <c r="D6" s="20" t="str">
        <f t="shared" si="5"/>
        <v/>
      </c>
      <c r="E6" s="20" t="str">
        <f t="shared" si="5"/>
        <v/>
      </c>
      <c r="F6" s="21" t="str">
        <f t="shared" si="5"/>
        <v/>
      </c>
      <c r="H6" s="18" t="str">
        <f t="array" ref="H6">IFERROR(INDEX(月シフト!$A$11:$A$50,MATCH(LARGE((月シフト!$J$11:$J$50&lt;&gt;"")*1/ROW(月シフト!$J$11:$J$50),T6),1/ROW(月シフト!$J$11:$J$50),0),1),"")</f>
        <v>ホン ゴック</v>
      </c>
      <c r="I6" s="73"/>
      <c r="J6" s="74"/>
      <c r="K6" s="75"/>
      <c r="L6" s="75"/>
      <c r="M6" s="76"/>
      <c r="N6" s="77"/>
      <c r="O6" s="78">
        <f t="shared" si="0"/>
        <v>0</v>
      </c>
      <c r="P6" s="79">
        <f t="shared" si="1"/>
        <v>0</v>
      </c>
      <c r="Q6" s="98">
        <f t="shared" si="2"/>
        <v>0</v>
      </c>
      <c r="R6" s="98">
        <f t="shared" si="3"/>
        <v>0</v>
      </c>
      <c r="S6" s="97">
        <f t="shared" si="4"/>
        <v>0</v>
      </c>
      <c r="T6" s="1">
        <v>3</v>
      </c>
    </row>
    <row r="7" spans="1:20" s="1" customFormat="1" ht="21.95" customHeight="1">
      <c r="A7" s="11" t="s">
        <v>75</v>
      </c>
      <c r="B7" s="22">
        <f>I19</f>
        <v>0</v>
      </c>
      <c r="C7" s="23">
        <f t="shared" ref="C7:F7" si="6">J19</f>
        <v>0</v>
      </c>
      <c r="D7" s="23">
        <f t="shared" si="6"/>
        <v>0</v>
      </c>
      <c r="E7" s="23">
        <f t="shared" si="6"/>
        <v>0</v>
      </c>
      <c r="F7" s="24">
        <f t="shared" si="6"/>
        <v>0</v>
      </c>
      <c r="H7" s="18" t="str">
        <f t="array" ref="H7">IFERROR(INDEX(月シフト!$A$11:$A$50,MATCH(LARGE((月シフト!$J$11:$J$50&lt;&gt;"")*1/ROW(月シフト!$J$11:$J$50),T7),1/ROW(月シフト!$J$11:$J$50),0),1),"")</f>
        <v>ハルシャナ</v>
      </c>
      <c r="I7" s="73"/>
      <c r="J7" s="74"/>
      <c r="K7" s="75"/>
      <c r="L7" s="75"/>
      <c r="M7" s="76"/>
      <c r="N7" s="77"/>
      <c r="O7" s="78">
        <f t="shared" si="0"/>
        <v>0</v>
      </c>
      <c r="P7" s="79">
        <f t="shared" si="1"/>
        <v>0</v>
      </c>
      <c r="Q7" s="98">
        <f t="shared" si="2"/>
        <v>0</v>
      </c>
      <c r="R7" s="98">
        <f t="shared" si="3"/>
        <v>0</v>
      </c>
      <c r="S7" s="97">
        <f t="shared" si="4"/>
        <v>0</v>
      </c>
      <c r="T7" s="1">
        <v>4</v>
      </c>
    </row>
    <row r="8" spans="1:20" s="1" customFormat="1" ht="21.95" customHeight="1">
      <c r="A8" s="11" t="s">
        <v>2</v>
      </c>
      <c r="B8" s="25">
        <f>O19</f>
        <v>0</v>
      </c>
      <c r="C8" s="26">
        <f t="shared" ref="C8:F8" si="7">P19</f>
        <v>0</v>
      </c>
      <c r="D8" s="26">
        <f t="shared" si="7"/>
        <v>0</v>
      </c>
      <c r="E8" s="26">
        <f t="shared" si="7"/>
        <v>0</v>
      </c>
      <c r="F8" s="27">
        <f t="shared" si="7"/>
        <v>0</v>
      </c>
      <c r="H8" s="18" t="str">
        <f t="array" ref="H8">IFERROR(INDEX(月シフト!$A$11:$A$50,MATCH(LARGE((月シフト!$J$11:$J$50&lt;&gt;"")*1/ROW(月シフト!$J$11:$J$50),T8),1/ROW(月シフト!$J$11:$J$50),0),1),"")</f>
        <v>チャトランガ</v>
      </c>
      <c r="I8" s="73"/>
      <c r="J8" s="74"/>
      <c r="K8" s="75"/>
      <c r="L8" s="75"/>
      <c r="M8" s="76"/>
      <c r="N8" s="77"/>
      <c r="O8" s="78">
        <f t="shared" si="0"/>
        <v>0</v>
      </c>
      <c r="P8" s="79">
        <f t="shared" si="1"/>
        <v>0</v>
      </c>
      <c r="Q8" s="98">
        <f t="shared" si="2"/>
        <v>0</v>
      </c>
      <c r="R8" s="98">
        <f t="shared" si="3"/>
        <v>0</v>
      </c>
      <c r="S8" s="97">
        <f t="shared" si="4"/>
        <v>0</v>
      </c>
      <c r="T8" s="1">
        <v>5</v>
      </c>
    </row>
    <row r="9" spans="1:20" s="1" customFormat="1" ht="21.95" customHeight="1">
      <c r="A9" s="11" t="s">
        <v>4</v>
      </c>
      <c r="B9" s="28"/>
      <c r="C9" s="29"/>
      <c r="D9" s="30">
        <f>IFERROR((D8/D4),0)</f>
        <v>0</v>
      </c>
      <c r="E9" s="30">
        <f>IFERROR((E8/E4),0)</f>
        <v>0</v>
      </c>
      <c r="F9" s="31"/>
      <c r="H9" s="18" t="str">
        <f t="array" ref="H9">IFERROR(INDEX(月シフト!$A$11:$A$50,MATCH(LARGE((月シフト!$J$11:$J$50&lt;&gt;"")*1/ROW(月シフト!$J$11:$J$50),T9),1/ROW(月シフト!$J$11:$J$50),0),1),"")</f>
        <v>ユウ</v>
      </c>
      <c r="I9" s="73"/>
      <c r="J9" s="74"/>
      <c r="K9" s="75"/>
      <c r="L9" s="75"/>
      <c r="M9" s="76"/>
      <c r="N9" s="77"/>
      <c r="O9" s="78">
        <f t="shared" si="0"/>
        <v>0</v>
      </c>
      <c r="P9" s="79">
        <f t="shared" si="1"/>
        <v>0</v>
      </c>
      <c r="Q9" s="98">
        <f t="shared" si="2"/>
        <v>0</v>
      </c>
      <c r="R9" s="98">
        <f t="shared" si="3"/>
        <v>0</v>
      </c>
      <c r="S9" s="97">
        <f t="shared" si="4"/>
        <v>0</v>
      </c>
      <c r="T9" s="1">
        <v>6</v>
      </c>
    </row>
    <row r="10" spans="1:20" s="1" customFormat="1" ht="21.95" customHeight="1">
      <c r="A10" s="32" t="s">
        <v>5</v>
      </c>
      <c r="B10" s="33">
        <f>IFERROR((B8/B4),0)</f>
        <v>0</v>
      </c>
      <c r="C10" s="34">
        <f>IFERROR((C8/C4),0)</f>
        <v>0</v>
      </c>
      <c r="D10" s="35"/>
      <c r="E10" s="35"/>
      <c r="F10" s="36"/>
      <c r="H10" s="18" t="str">
        <f t="array" ref="H10">IFERROR(INDEX(月シフト!$A$11:$A$50,MATCH(LARGE((月シフト!$J$11:$J$50&lt;&gt;"")*1/ROW(月シフト!$J$11:$J$50),T10),1/ROW(月シフト!$J$11:$J$50),0),1),"")</f>
        <v/>
      </c>
      <c r="I10" s="73"/>
      <c r="J10" s="74"/>
      <c r="K10" s="75"/>
      <c r="L10" s="75"/>
      <c r="M10" s="76"/>
      <c r="N10" s="77"/>
      <c r="O10" s="78">
        <f t="shared" si="0"/>
        <v>0</v>
      </c>
      <c r="P10" s="79">
        <f t="shared" si="1"/>
        <v>0</v>
      </c>
      <c r="Q10" s="98">
        <f t="shared" si="2"/>
        <v>0</v>
      </c>
      <c r="R10" s="98">
        <f t="shared" si="3"/>
        <v>0</v>
      </c>
      <c r="S10" s="97">
        <f t="shared" si="4"/>
        <v>0</v>
      </c>
      <c r="T10" s="1">
        <v>7</v>
      </c>
    </row>
    <row r="11" spans="1:20" s="1" customFormat="1" ht="21.95" customHeight="1">
      <c r="A11" s="32" t="s">
        <v>6</v>
      </c>
      <c r="B11" s="37"/>
      <c r="C11" s="38"/>
      <c r="D11" s="38"/>
      <c r="E11" s="38"/>
      <c r="F11" s="27">
        <f>IFERROR((F8/F4),0)</f>
        <v>0</v>
      </c>
      <c r="H11" s="18" t="str">
        <f t="array" ref="H11">IFERROR(INDEX(月シフト!$A$11:$A$50,MATCH(LARGE((月シフト!$J$11:$J$50&lt;&gt;"")*1/ROW(月シフト!$J$11:$J$50),T11),1/ROW(月シフト!$J$11:$J$50),0),1),"")</f>
        <v/>
      </c>
      <c r="I11" s="73"/>
      <c r="J11" s="74"/>
      <c r="K11" s="75"/>
      <c r="L11" s="75"/>
      <c r="M11" s="76"/>
      <c r="N11" s="77"/>
      <c r="O11" s="78">
        <f t="shared" si="0"/>
        <v>0</v>
      </c>
      <c r="P11" s="79">
        <f t="shared" si="1"/>
        <v>0</v>
      </c>
      <c r="Q11" s="98">
        <f t="shared" si="2"/>
        <v>0</v>
      </c>
      <c r="R11" s="98">
        <f t="shared" si="3"/>
        <v>0</v>
      </c>
      <c r="S11" s="97">
        <f t="shared" si="4"/>
        <v>0</v>
      </c>
      <c r="T11" s="1">
        <v>8</v>
      </c>
    </row>
    <row r="12" spans="1:20" s="1" customFormat="1" ht="21.95" customHeight="1">
      <c r="A12" s="39" t="s">
        <v>7</v>
      </c>
      <c r="B12" s="40">
        <f>B10*4</f>
        <v>0</v>
      </c>
      <c r="C12" s="41">
        <f>C10*10</f>
        <v>0</v>
      </c>
      <c r="D12" s="41">
        <f>D9*40</f>
        <v>0</v>
      </c>
      <c r="E12" s="41">
        <f>E9*50</f>
        <v>0</v>
      </c>
      <c r="F12" s="42">
        <f>F11</f>
        <v>0</v>
      </c>
      <c r="H12" s="18" t="str">
        <f t="array" ref="H12">IFERROR(INDEX(月シフト!$A$11:$A$50,MATCH(LARGE((月シフト!$J$11:$J$50&lt;&gt;"")*1/ROW(月シフト!$J$11:$J$50),T12),1/ROW(月シフト!$J$11:$J$50),0),1),"")</f>
        <v/>
      </c>
      <c r="I12" s="73"/>
      <c r="J12" s="74"/>
      <c r="K12" s="75"/>
      <c r="L12" s="75"/>
      <c r="M12" s="76"/>
      <c r="N12" s="77"/>
      <c r="O12" s="78">
        <f t="shared" si="0"/>
        <v>0</v>
      </c>
      <c r="P12" s="79">
        <f t="shared" si="1"/>
        <v>0</v>
      </c>
      <c r="Q12" s="98">
        <f t="shared" si="2"/>
        <v>0</v>
      </c>
      <c r="R12" s="98">
        <f t="shared" si="3"/>
        <v>0</v>
      </c>
      <c r="S12" s="97">
        <f t="shared" si="4"/>
        <v>0</v>
      </c>
      <c r="T12" s="1">
        <v>9</v>
      </c>
    </row>
    <row r="13" spans="1:20" s="1" customFormat="1" ht="21.95" customHeight="1">
      <c r="A13" s="43"/>
      <c r="H13" s="18" t="str">
        <f t="array" ref="H13">IFERROR(INDEX(月シフト!$A$11:$A$50,MATCH(LARGE((月シフト!$J$11:$J$50&lt;&gt;"")*1/ROW(月シフト!$J$11:$J$50),T13),1/ROW(月シフト!$J$11:$J$50),0),1),"")</f>
        <v/>
      </c>
      <c r="I13" s="73"/>
      <c r="J13" s="74"/>
      <c r="K13" s="75"/>
      <c r="L13" s="75"/>
      <c r="M13" s="76"/>
      <c r="N13" s="77"/>
      <c r="O13" s="78">
        <f t="shared" si="0"/>
        <v>0</v>
      </c>
      <c r="P13" s="79">
        <f t="shared" si="1"/>
        <v>0</v>
      </c>
      <c r="Q13" s="98">
        <f t="shared" si="2"/>
        <v>0</v>
      </c>
      <c r="R13" s="98">
        <f t="shared" si="3"/>
        <v>0</v>
      </c>
      <c r="S13" s="97">
        <f t="shared" si="4"/>
        <v>0</v>
      </c>
      <c r="T13" s="1">
        <v>10</v>
      </c>
    </row>
    <row r="14" spans="1:20" s="1" customFormat="1" ht="21.95" customHeight="1">
      <c r="A14" s="44" t="s">
        <v>3</v>
      </c>
      <c r="B14" s="45" t="s">
        <v>62</v>
      </c>
      <c r="C14" s="45" t="s">
        <v>63</v>
      </c>
      <c r="D14" s="46" t="s">
        <v>64</v>
      </c>
      <c r="E14" s="46" t="s">
        <v>65</v>
      </c>
      <c r="F14" s="47" t="s">
        <v>66</v>
      </c>
      <c r="H14" s="18" t="str">
        <f t="array" ref="H14">IFERROR(INDEX(月シフト!$A$11:$A$50,MATCH(LARGE((月シフト!$J$11:$J$50&lt;&gt;"")*1/ROW(月シフト!$J$11:$J$50),T14),1/ROW(月シフト!$J$11:$J$50),0),1),"")</f>
        <v/>
      </c>
      <c r="I14" s="73"/>
      <c r="J14" s="74"/>
      <c r="K14" s="75"/>
      <c r="L14" s="75"/>
      <c r="M14" s="76"/>
      <c r="N14" s="77"/>
      <c r="O14" s="78">
        <f t="shared" si="0"/>
        <v>0</v>
      </c>
      <c r="P14" s="79">
        <f t="shared" si="1"/>
        <v>0</v>
      </c>
      <c r="Q14" s="98">
        <f t="shared" si="2"/>
        <v>0</v>
      </c>
      <c r="R14" s="98">
        <f t="shared" si="3"/>
        <v>0</v>
      </c>
      <c r="S14" s="97">
        <f t="shared" si="4"/>
        <v>0</v>
      </c>
      <c r="T14" s="1">
        <v>11</v>
      </c>
    </row>
    <row r="15" spans="1:20" s="1" customFormat="1" ht="21.95" customHeight="1">
      <c r="A15" s="11" t="s">
        <v>76</v>
      </c>
      <c r="B15" s="48">
        <v>69</v>
      </c>
      <c r="C15" s="49">
        <v>84</v>
      </c>
      <c r="D15" s="49">
        <v>69</v>
      </c>
      <c r="E15" s="49">
        <v>69</v>
      </c>
      <c r="F15" s="50">
        <v>84</v>
      </c>
      <c r="H15" s="18" t="str">
        <f t="array" ref="H15">IFERROR(INDEX(月シフト!$A$11:$A$50,MATCH(LARGE((月シフト!$J$11:$J$50&lt;&gt;"")*1/ROW(月シフト!$J$11:$J$50),T15),1/ROW(月シフト!$J$11:$J$50),0),1),"")</f>
        <v/>
      </c>
      <c r="I15" s="73"/>
      <c r="J15" s="74"/>
      <c r="K15" s="75"/>
      <c r="L15" s="75"/>
      <c r="M15" s="76"/>
      <c r="N15" s="77"/>
      <c r="O15" s="78">
        <f t="shared" si="0"/>
        <v>0</v>
      </c>
      <c r="P15" s="79">
        <f t="shared" si="1"/>
        <v>0</v>
      </c>
      <c r="Q15" s="98">
        <f t="shared" si="2"/>
        <v>0</v>
      </c>
      <c r="R15" s="98">
        <f t="shared" si="3"/>
        <v>0</v>
      </c>
      <c r="S15" s="97">
        <f t="shared" si="4"/>
        <v>0</v>
      </c>
      <c r="T15" s="1">
        <v>12</v>
      </c>
    </row>
    <row r="16" spans="1:20" s="1" customFormat="1" ht="21.95" customHeight="1">
      <c r="A16" s="11" t="s">
        <v>77</v>
      </c>
      <c r="B16" s="48">
        <v>6.2</v>
      </c>
      <c r="C16" s="49">
        <v>6.2</v>
      </c>
      <c r="D16" s="49">
        <v>6.2</v>
      </c>
      <c r="E16" s="49">
        <v>6.2</v>
      </c>
      <c r="F16" s="50">
        <v>6.2</v>
      </c>
      <c r="H16" s="51" t="str">
        <f t="array" ref="H16">IFERROR(INDEX(月シフト!$A$11:$A$50,MATCH(LARGE((月シフト!$J$11:$J$50&lt;&gt;"")*1/ROW(月シフト!$J$11:$J$50),T16),1/ROW(月シフト!$J$11:$J$50),0),1),"")</f>
        <v/>
      </c>
      <c r="I16" s="73"/>
      <c r="J16" s="74"/>
      <c r="K16" s="75"/>
      <c r="L16" s="75"/>
      <c r="M16" s="76"/>
      <c r="N16" s="77"/>
      <c r="O16" s="78">
        <f t="shared" si="0"/>
        <v>0</v>
      </c>
      <c r="P16" s="79">
        <f t="shared" si="1"/>
        <v>0</v>
      </c>
      <c r="Q16" s="98">
        <f t="shared" si="2"/>
        <v>0</v>
      </c>
      <c r="R16" s="98">
        <f t="shared" si="3"/>
        <v>0</v>
      </c>
      <c r="S16" s="97">
        <f t="shared" si="4"/>
        <v>0</v>
      </c>
      <c r="T16" s="1">
        <v>13</v>
      </c>
    </row>
    <row r="17" spans="1:20" s="1" customFormat="1" ht="21.95" customHeight="1">
      <c r="A17" s="11" t="s">
        <v>78</v>
      </c>
      <c r="B17" s="48">
        <v>1.71</v>
      </c>
      <c r="C17" s="49">
        <v>1.71</v>
      </c>
      <c r="D17" s="49">
        <v>1.71</v>
      </c>
      <c r="E17" s="49">
        <v>1.71</v>
      </c>
      <c r="F17" s="50">
        <v>1.71</v>
      </c>
      <c r="H17" s="51" t="str">
        <f t="array" ref="H17">IFERROR(INDEX(月シフト!$A$11:$A$50,MATCH(LARGE((月シフト!$J$11:$J$50&lt;&gt;"")*1/ROW(月シフト!$J$11:$J$50),T17),1/ROW(月シフト!$J$11:$J$50),0),1),"")</f>
        <v/>
      </c>
      <c r="I17" s="73"/>
      <c r="J17" s="74"/>
      <c r="K17" s="75"/>
      <c r="L17" s="75"/>
      <c r="M17" s="76"/>
      <c r="N17" s="77"/>
      <c r="O17" s="78">
        <f t="shared" si="0"/>
        <v>0</v>
      </c>
      <c r="P17" s="79">
        <f t="shared" si="1"/>
        <v>0</v>
      </c>
      <c r="Q17" s="98">
        <f t="shared" si="2"/>
        <v>0</v>
      </c>
      <c r="R17" s="98">
        <f t="shared" si="3"/>
        <v>0</v>
      </c>
      <c r="S17" s="97">
        <f t="shared" si="4"/>
        <v>0</v>
      </c>
      <c r="T17" s="1">
        <v>14</v>
      </c>
    </row>
    <row r="18" spans="1:20" s="1" customFormat="1" ht="21.95" customHeight="1">
      <c r="A18" s="52" t="s">
        <v>79</v>
      </c>
      <c r="B18" s="53">
        <f t="shared" ref="B18:F18" si="8">SUM(B15:B17)</f>
        <v>76.91</v>
      </c>
      <c r="C18" s="54">
        <f t="shared" si="8"/>
        <v>91.91</v>
      </c>
      <c r="D18" s="54">
        <f t="shared" si="8"/>
        <v>76.91</v>
      </c>
      <c r="E18" s="54">
        <f t="shared" si="8"/>
        <v>76.91</v>
      </c>
      <c r="F18" s="55">
        <f t="shared" si="8"/>
        <v>91.91</v>
      </c>
      <c r="G18" s="56"/>
      <c r="H18" s="51" t="str">
        <f t="array" ref="H18">IFERROR(INDEX(月シフト!$A$11:$A$50,MATCH(LARGE((月シフト!$J$11:$J$50&lt;&gt;"")*1/ROW(月シフト!$J$11:$J$50),T18),1/ROW(月シフト!$J$11:$J$50),0),1),"")</f>
        <v/>
      </c>
      <c r="I18" s="80"/>
      <c r="J18" s="81"/>
      <c r="K18" s="82"/>
      <c r="L18" s="82"/>
      <c r="M18" s="83"/>
      <c r="N18" s="84"/>
      <c r="O18" s="85">
        <f t="shared" si="0"/>
        <v>0</v>
      </c>
      <c r="P18" s="86">
        <f t="shared" si="1"/>
        <v>0</v>
      </c>
      <c r="Q18" s="99">
        <f t="shared" si="2"/>
        <v>0</v>
      </c>
      <c r="R18" s="99">
        <f t="shared" si="3"/>
        <v>0</v>
      </c>
      <c r="S18" s="100">
        <f t="shared" si="4"/>
        <v>0</v>
      </c>
      <c r="T18" s="1">
        <v>15</v>
      </c>
    </row>
    <row r="19" spans="1:20" s="1" customFormat="1" ht="21.95" customHeight="1">
      <c r="G19" s="56"/>
      <c r="H19" s="57" t="s">
        <v>75</v>
      </c>
      <c r="I19" s="87">
        <f>SUM(I4:I18)</f>
        <v>0</v>
      </c>
      <c r="J19" s="88">
        <f t="shared" ref="J19:M19" si="9">SUM(J4:J18)</f>
        <v>0</v>
      </c>
      <c r="K19" s="89">
        <f t="shared" si="9"/>
        <v>0</v>
      </c>
      <c r="L19" s="89">
        <f t="shared" si="9"/>
        <v>0</v>
      </c>
      <c r="M19" s="90">
        <f t="shared" si="9"/>
        <v>0</v>
      </c>
      <c r="N19" s="91" t="s">
        <v>80</v>
      </c>
      <c r="O19" s="92">
        <f>SUM(O4:O18)</f>
        <v>0</v>
      </c>
      <c r="P19" s="93">
        <f t="shared" ref="P19:S19" si="10">SUM(P4:P18)</f>
        <v>0</v>
      </c>
      <c r="Q19" s="101">
        <f t="shared" si="10"/>
        <v>0</v>
      </c>
      <c r="R19" s="101">
        <f t="shared" si="10"/>
        <v>0</v>
      </c>
      <c r="S19" s="102">
        <f t="shared" si="10"/>
        <v>0</v>
      </c>
    </row>
    <row r="20" spans="1:20" s="1" customFormat="1" ht="32.25">
      <c r="A20" s="58" t="s">
        <v>81</v>
      </c>
      <c r="B20" s="59" t="s">
        <v>82</v>
      </c>
      <c r="C20" s="59"/>
      <c r="D20" s="59"/>
      <c r="E20" s="59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20" s="1" customFormat="1" ht="32.25">
      <c r="A21" s="186"/>
      <c r="B21" s="187"/>
      <c r="C21" s="187"/>
      <c r="D21" s="187"/>
      <c r="E21" s="187"/>
      <c r="F21" s="188"/>
    </row>
    <row r="22" spans="1:20" s="1" customFormat="1" ht="32.25">
      <c r="A22" s="189"/>
      <c r="B22" s="190"/>
      <c r="C22" s="190"/>
      <c r="D22" s="190"/>
      <c r="E22" s="190"/>
      <c r="F22" s="191"/>
    </row>
    <row r="23" spans="1:20" s="1" customFormat="1" ht="32.25">
      <c r="A23" s="192"/>
      <c r="B23" s="193"/>
      <c r="C23" s="193"/>
      <c r="D23" s="193"/>
      <c r="E23" s="193"/>
      <c r="F23" s="194"/>
    </row>
    <row r="24" spans="1:20" s="1" customFormat="1" ht="32.25"/>
    <row r="25" spans="1:20" s="1" customFormat="1" ht="32.25"/>
    <row r="26" spans="1:20" s="1" customFormat="1" ht="32.25"/>
    <row r="27" spans="1:20" s="1" customFormat="1" ht="32.25"/>
    <row r="28" spans="1:20" s="1" customFormat="1" ht="32.25"/>
    <row r="29" spans="1:20" s="1" customFormat="1" ht="32.25">
      <c r="A29"/>
      <c r="B29"/>
      <c r="C29"/>
      <c r="D29"/>
      <c r="E29"/>
      <c r="F29"/>
    </row>
    <row r="30" spans="1:20" s="1" customFormat="1" ht="32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0" s="1" customFormat="1" ht="32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0" s="1" customFormat="1" ht="32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20" s="1" customFormat="1" ht="32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20" s="1" customFormat="1" ht="32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20" s="1" customFormat="1" ht="32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20" s="1" customFormat="1" ht="32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20" s="1" customFormat="1" ht="32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20" s="1" customFormat="1" ht="32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20" s="1" customFormat="1" ht="32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20" s="1" customFormat="1" ht="32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20" s="1" customFormat="1" ht="32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20" s="1" customFormat="1" ht="32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20" s="1" customFormat="1" ht="32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20" s="1" customFormat="1" ht="32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20" s="1" customFormat="1" ht="32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</sheetData>
  <sheetProtection selectLockedCells="1"/>
  <mergeCells count="7">
    <mergeCell ref="I2:M2"/>
    <mergeCell ref="O2:S2"/>
    <mergeCell ref="A21:F21"/>
    <mergeCell ref="A22:F22"/>
    <mergeCell ref="A23:F23"/>
    <mergeCell ref="H2:H3"/>
    <mergeCell ref="N2:N3"/>
  </mergeCells>
  <phoneticPr fontId="28"/>
  <pageMargins left="0.69930555555555596" right="0.69930555555555596" top="0.75" bottom="0.75" header="0.3" footer="0.3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/>
  <dimension ref="A1:T45"/>
  <sheetViews>
    <sheetView workbookViewId="0">
      <selection activeCell="G4" sqref="G4"/>
    </sheetView>
  </sheetViews>
  <sheetFormatPr defaultColWidth="9" defaultRowHeight="13.5"/>
  <cols>
    <col min="1" max="1" width="25.375" customWidth="1"/>
    <col min="2" max="6" width="18.625" customWidth="1"/>
    <col min="7" max="7" width="9.25" customWidth="1"/>
    <col min="8" max="8" width="19.75" customWidth="1"/>
    <col min="9" max="13" width="8.625" customWidth="1"/>
    <col min="14" max="14" width="11.625" customWidth="1"/>
    <col min="15" max="19" width="8.625" customWidth="1"/>
    <col min="20" max="20" width="9" hidden="1" customWidth="1"/>
  </cols>
  <sheetData>
    <row r="1" spans="1:20" ht="29.25" customHeight="1">
      <c r="A1" s="2">
        <v>44602</v>
      </c>
      <c r="C1" s="3"/>
      <c r="D1" t="s">
        <v>61</v>
      </c>
      <c r="H1" s="4"/>
      <c r="I1" s="4"/>
      <c r="J1" s="61"/>
      <c r="K1" s="62"/>
      <c r="L1" s="62"/>
    </row>
    <row r="2" spans="1:20" s="1" customFormat="1" ht="21.95" customHeight="1">
      <c r="A2" s="5"/>
      <c r="B2" s="6" t="s">
        <v>62</v>
      </c>
      <c r="C2" s="7" t="s">
        <v>63</v>
      </c>
      <c r="D2" s="8" t="s">
        <v>64</v>
      </c>
      <c r="E2" s="8" t="s">
        <v>65</v>
      </c>
      <c r="F2" s="9" t="s">
        <v>66</v>
      </c>
      <c r="H2" s="198" t="s">
        <v>67</v>
      </c>
      <c r="I2" s="195" t="s">
        <v>68</v>
      </c>
      <c r="J2" s="196"/>
      <c r="K2" s="196"/>
      <c r="L2" s="196"/>
      <c r="M2" s="196"/>
      <c r="N2" s="198" t="s">
        <v>69</v>
      </c>
      <c r="O2" s="195" t="s">
        <v>70</v>
      </c>
      <c r="P2" s="196"/>
      <c r="Q2" s="196"/>
      <c r="R2" s="196"/>
      <c r="S2" s="197"/>
    </row>
    <row r="3" spans="1:20" s="1" customFormat="1" ht="21.95" customHeight="1">
      <c r="A3" s="11" t="s">
        <v>71</v>
      </c>
      <c r="B3" s="12"/>
      <c r="C3" s="13"/>
      <c r="D3" s="13"/>
      <c r="E3" s="13"/>
      <c r="F3" s="14"/>
      <c r="H3" s="199"/>
      <c r="I3" s="63" t="s">
        <v>62</v>
      </c>
      <c r="J3" s="64" t="s">
        <v>63</v>
      </c>
      <c r="K3" s="64" t="s">
        <v>64</v>
      </c>
      <c r="L3" s="64" t="s">
        <v>65</v>
      </c>
      <c r="M3" s="65" t="s">
        <v>66</v>
      </c>
      <c r="N3" s="199"/>
      <c r="O3" s="63" t="s">
        <v>62</v>
      </c>
      <c r="P3" s="64" t="s">
        <v>63</v>
      </c>
      <c r="Q3" s="94" t="s">
        <v>64</v>
      </c>
      <c r="R3" s="94" t="s">
        <v>65</v>
      </c>
      <c r="S3" s="95" t="s">
        <v>66</v>
      </c>
    </row>
    <row r="4" spans="1:20" s="1" customFormat="1" ht="21.95" customHeight="1">
      <c r="A4" s="11" t="s">
        <v>72</v>
      </c>
      <c r="B4" s="12">
        <v>0</v>
      </c>
      <c r="C4" s="13">
        <v>0</v>
      </c>
      <c r="D4" s="16">
        <v>0</v>
      </c>
      <c r="E4" s="16">
        <v>0</v>
      </c>
      <c r="F4" s="14">
        <v>0</v>
      </c>
      <c r="H4" s="17" t="str">
        <f t="array" ref="H4">IFERROR(INDEX(月シフト!$A$11:$A$50,MATCH(LARGE((月シフト!$K$11:$K$50&lt;&gt;"")*1/ROW(月シフト!$K$11:$K$50),T4),1/ROW(月シフト!$K$11:$K$50),0),1),"")</f>
        <v>高橋</v>
      </c>
      <c r="I4" s="66"/>
      <c r="J4" s="67"/>
      <c r="K4" s="68"/>
      <c r="L4" s="68"/>
      <c r="M4" s="69"/>
      <c r="N4" s="70"/>
      <c r="O4" s="71">
        <f t="shared" ref="O4:O18" si="0">I4*$N4</f>
        <v>0</v>
      </c>
      <c r="P4" s="72">
        <f t="shared" ref="P4:P18" si="1">J4*$N4</f>
        <v>0</v>
      </c>
      <c r="Q4" s="96">
        <f t="shared" ref="Q4:Q18" si="2">K4*$N4</f>
        <v>0</v>
      </c>
      <c r="R4" s="96">
        <f t="shared" ref="R4:R18" si="3">L4*$N4</f>
        <v>0</v>
      </c>
      <c r="S4" s="97">
        <f t="shared" ref="S4:S18" si="4">M4*$N4</f>
        <v>0</v>
      </c>
      <c r="T4" s="1">
        <v>1</v>
      </c>
    </row>
    <row r="5" spans="1:20" s="1" customFormat="1" ht="21.95" customHeight="1">
      <c r="A5" s="11" t="s">
        <v>73</v>
      </c>
      <c r="B5" s="12"/>
      <c r="C5" s="13"/>
      <c r="D5" s="16"/>
      <c r="E5" s="16"/>
      <c r="F5" s="14"/>
      <c r="H5" s="18" t="str">
        <f t="array" ref="H5">IFERROR(INDEX(月シフト!$A$11:$A$50,MATCH(LARGE((月シフト!$K$11:$K$50&lt;&gt;"")*1/ROW(月シフト!$K$11:$K$50),T5),1/ROW(月シフト!$K$11:$K$50),0),1),"")</f>
        <v>マーダワ</v>
      </c>
      <c r="I5" s="73"/>
      <c r="J5" s="74"/>
      <c r="K5" s="75"/>
      <c r="L5" s="75"/>
      <c r="M5" s="76"/>
      <c r="N5" s="77"/>
      <c r="O5" s="78">
        <f t="shared" si="0"/>
        <v>0</v>
      </c>
      <c r="P5" s="79">
        <f t="shared" si="1"/>
        <v>0</v>
      </c>
      <c r="Q5" s="98">
        <f t="shared" si="2"/>
        <v>0</v>
      </c>
      <c r="R5" s="98">
        <f t="shared" si="3"/>
        <v>0</v>
      </c>
      <c r="S5" s="97">
        <f t="shared" si="4"/>
        <v>0</v>
      </c>
      <c r="T5" s="1">
        <v>2</v>
      </c>
    </row>
    <row r="6" spans="1:20" s="1" customFormat="1" ht="21.95" customHeight="1">
      <c r="A6" s="11" t="s">
        <v>74</v>
      </c>
      <c r="B6" s="19" t="str">
        <f>IFERROR(B4/B3,"")</f>
        <v/>
      </c>
      <c r="C6" s="20" t="str">
        <f t="shared" ref="C6:F6" si="5">IFERROR(C4/C3,"")</f>
        <v/>
      </c>
      <c r="D6" s="20" t="str">
        <f t="shared" si="5"/>
        <v/>
      </c>
      <c r="E6" s="20" t="str">
        <f t="shared" si="5"/>
        <v/>
      </c>
      <c r="F6" s="21" t="str">
        <f t="shared" si="5"/>
        <v/>
      </c>
      <c r="H6" s="18" t="str">
        <f t="array" ref="H6">IFERROR(INDEX(月シフト!$A$11:$A$50,MATCH(LARGE((月シフト!$K$11:$K$50&lt;&gt;"")*1/ROW(月シフト!$K$11:$K$50),T6),1/ROW(月シフト!$K$11:$K$50),0),1),"")</f>
        <v>チャモ</v>
      </c>
      <c r="I6" s="73"/>
      <c r="J6" s="74"/>
      <c r="K6" s="75"/>
      <c r="L6" s="75"/>
      <c r="M6" s="76"/>
      <c r="N6" s="77"/>
      <c r="O6" s="78">
        <f t="shared" si="0"/>
        <v>0</v>
      </c>
      <c r="P6" s="79">
        <f t="shared" si="1"/>
        <v>0</v>
      </c>
      <c r="Q6" s="98">
        <f t="shared" si="2"/>
        <v>0</v>
      </c>
      <c r="R6" s="98">
        <f t="shared" si="3"/>
        <v>0</v>
      </c>
      <c r="S6" s="97">
        <f t="shared" si="4"/>
        <v>0</v>
      </c>
      <c r="T6" s="1">
        <v>3</v>
      </c>
    </row>
    <row r="7" spans="1:20" s="1" customFormat="1" ht="21.95" customHeight="1">
      <c r="A7" s="11" t="s">
        <v>75</v>
      </c>
      <c r="B7" s="22">
        <f>I19</f>
        <v>0</v>
      </c>
      <c r="C7" s="23">
        <f t="shared" ref="C7:F7" si="6">J19</f>
        <v>0</v>
      </c>
      <c r="D7" s="23">
        <f t="shared" si="6"/>
        <v>0</v>
      </c>
      <c r="E7" s="23">
        <f t="shared" si="6"/>
        <v>0</v>
      </c>
      <c r="F7" s="24">
        <f t="shared" si="6"/>
        <v>0</v>
      </c>
      <c r="H7" s="18" t="str">
        <f t="array" ref="H7">IFERROR(INDEX(月シフト!$A$11:$A$50,MATCH(LARGE((月シフト!$K$11:$K$50&lt;&gt;"")*1/ROW(月シフト!$K$11:$K$50),T7),1/ROW(月シフト!$K$11:$K$50),0),1),"")</f>
        <v>ホン ゴック</v>
      </c>
      <c r="I7" s="73"/>
      <c r="J7" s="74"/>
      <c r="K7" s="75"/>
      <c r="L7" s="75"/>
      <c r="M7" s="76"/>
      <c r="N7" s="77"/>
      <c r="O7" s="78">
        <f t="shared" si="0"/>
        <v>0</v>
      </c>
      <c r="P7" s="79">
        <f t="shared" si="1"/>
        <v>0</v>
      </c>
      <c r="Q7" s="98">
        <f t="shared" si="2"/>
        <v>0</v>
      </c>
      <c r="R7" s="98">
        <f t="shared" si="3"/>
        <v>0</v>
      </c>
      <c r="S7" s="97">
        <f t="shared" si="4"/>
        <v>0</v>
      </c>
      <c r="T7" s="1">
        <v>4</v>
      </c>
    </row>
    <row r="8" spans="1:20" s="1" customFormat="1" ht="21.95" customHeight="1">
      <c r="A8" s="11" t="s">
        <v>2</v>
      </c>
      <c r="B8" s="25">
        <f>O19</f>
        <v>0</v>
      </c>
      <c r="C8" s="26">
        <f t="shared" ref="C8:F8" si="7">P19</f>
        <v>0</v>
      </c>
      <c r="D8" s="26">
        <f t="shared" si="7"/>
        <v>0</v>
      </c>
      <c r="E8" s="26">
        <f t="shared" si="7"/>
        <v>0</v>
      </c>
      <c r="F8" s="27">
        <f t="shared" si="7"/>
        <v>0</v>
      </c>
      <c r="H8" s="18" t="str">
        <f t="array" ref="H8">IFERROR(INDEX(月シフト!$A$11:$A$50,MATCH(LARGE((月シフト!$K$11:$K$50&lt;&gt;"")*1/ROW(月シフト!$K$11:$K$50),T8),1/ROW(月シフト!$K$11:$K$50),0),1),"")</f>
        <v>サンミン</v>
      </c>
      <c r="I8" s="73"/>
      <c r="J8" s="74"/>
      <c r="K8" s="75"/>
      <c r="L8" s="75"/>
      <c r="M8" s="76"/>
      <c r="N8" s="77"/>
      <c r="O8" s="78">
        <f t="shared" si="0"/>
        <v>0</v>
      </c>
      <c r="P8" s="79">
        <f t="shared" si="1"/>
        <v>0</v>
      </c>
      <c r="Q8" s="98">
        <f t="shared" si="2"/>
        <v>0</v>
      </c>
      <c r="R8" s="98">
        <f t="shared" si="3"/>
        <v>0</v>
      </c>
      <c r="S8" s="97">
        <f t="shared" si="4"/>
        <v>0</v>
      </c>
      <c r="T8" s="1">
        <v>5</v>
      </c>
    </row>
    <row r="9" spans="1:20" s="1" customFormat="1" ht="21.95" customHeight="1">
      <c r="A9" s="11" t="s">
        <v>4</v>
      </c>
      <c r="B9" s="28"/>
      <c r="C9" s="29"/>
      <c r="D9" s="30">
        <f>IFERROR((D8/D4),0)</f>
        <v>0</v>
      </c>
      <c r="E9" s="30">
        <f>IFERROR((E8/E4),0)</f>
        <v>0</v>
      </c>
      <c r="F9" s="31"/>
      <c r="H9" s="18" t="str">
        <f t="array" ref="H9">IFERROR(INDEX(月シフト!$A$11:$A$50,MATCH(LARGE((月シフト!$K$11:$K$50&lt;&gt;"")*1/ROW(月シフト!$K$11:$K$50),T9),1/ROW(月シフト!$K$11:$K$50),0),1),"")</f>
        <v>イスリ</v>
      </c>
      <c r="I9" s="73"/>
      <c r="J9" s="74"/>
      <c r="K9" s="75"/>
      <c r="L9" s="75"/>
      <c r="M9" s="76"/>
      <c r="N9" s="77"/>
      <c r="O9" s="78">
        <f t="shared" si="0"/>
        <v>0</v>
      </c>
      <c r="P9" s="79">
        <f t="shared" si="1"/>
        <v>0</v>
      </c>
      <c r="Q9" s="98">
        <f t="shared" si="2"/>
        <v>0</v>
      </c>
      <c r="R9" s="98">
        <f t="shared" si="3"/>
        <v>0</v>
      </c>
      <c r="S9" s="97">
        <f t="shared" si="4"/>
        <v>0</v>
      </c>
      <c r="T9" s="1">
        <v>6</v>
      </c>
    </row>
    <row r="10" spans="1:20" s="1" customFormat="1" ht="21.95" customHeight="1">
      <c r="A10" s="32" t="s">
        <v>5</v>
      </c>
      <c r="B10" s="33">
        <f>IFERROR((B8/B4),0)</f>
        <v>0</v>
      </c>
      <c r="C10" s="34">
        <f>IFERROR((C8/C4),0)</f>
        <v>0</v>
      </c>
      <c r="D10" s="35"/>
      <c r="E10" s="35"/>
      <c r="F10" s="36"/>
      <c r="H10" s="18" t="str">
        <f t="array" ref="H10">IFERROR(INDEX(月シフト!$A$11:$A$50,MATCH(LARGE((月シフト!$K$11:$K$50&lt;&gt;"")*1/ROW(月シフト!$K$11:$K$50),T10),1/ROW(月シフト!$K$11:$K$50),0),1),"")</f>
        <v>ハルシャナ</v>
      </c>
      <c r="I10" s="73"/>
      <c r="J10" s="74"/>
      <c r="K10" s="75"/>
      <c r="L10" s="75"/>
      <c r="M10" s="76"/>
      <c r="N10" s="77"/>
      <c r="O10" s="78">
        <f t="shared" si="0"/>
        <v>0</v>
      </c>
      <c r="P10" s="79">
        <f t="shared" si="1"/>
        <v>0</v>
      </c>
      <c r="Q10" s="98">
        <f t="shared" si="2"/>
        <v>0</v>
      </c>
      <c r="R10" s="98">
        <f t="shared" si="3"/>
        <v>0</v>
      </c>
      <c r="S10" s="97">
        <f t="shared" si="4"/>
        <v>0</v>
      </c>
      <c r="T10" s="1">
        <v>7</v>
      </c>
    </row>
    <row r="11" spans="1:20" s="1" customFormat="1" ht="21.95" customHeight="1">
      <c r="A11" s="32" t="s">
        <v>6</v>
      </c>
      <c r="B11" s="37"/>
      <c r="C11" s="38"/>
      <c r="D11" s="38"/>
      <c r="E11" s="38"/>
      <c r="F11" s="27">
        <f>IFERROR((F8/F4),0)</f>
        <v>0</v>
      </c>
      <c r="H11" s="18" t="str">
        <f t="array" ref="H11">IFERROR(INDEX(月シフト!$A$11:$A$50,MATCH(LARGE((月シフト!$K$11:$K$50&lt;&gt;"")*1/ROW(月シフト!$K$11:$K$50),T11),1/ROW(月シフト!$K$11:$K$50),0),1),"")</f>
        <v/>
      </c>
      <c r="I11" s="73"/>
      <c r="J11" s="74"/>
      <c r="K11" s="75"/>
      <c r="L11" s="75"/>
      <c r="M11" s="76"/>
      <c r="N11" s="77"/>
      <c r="O11" s="78">
        <f t="shared" si="0"/>
        <v>0</v>
      </c>
      <c r="P11" s="79">
        <f t="shared" si="1"/>
        <v>0</v>
      </c>
      <c r="Q11" s="98">
        <f t="shared" si="2"/>
        <v>0</v>
      </c>
      <c r="R11" s="98">
        <f t="shared" si="3"/>
        <v>0</v>
      </c>
      <c r="S11" s="97">
        <f t="shared" si="4"/>
        <v>0</v>
      </c>
      <c r="T11" s="1">
        <v>8</v>
      </c>
    </row>
    <row r="12" spans="1:20" s="1" customFormat="1" ht="21.95" customHeight="1">
      <c r="A12" s="39" t="s">
        <v>7</v>
      </c>
      <c r="B12" s="40">
        <f>B10*4</f>
        <v>0</v>
      </c>
      <c r="C12" s="41">
        <f>C10*10</f>
        <v>0</v>
      </c>
      <c r="D12" s="41">
        <f>D9*40</f>
        <v>0</v>
      </c>
      <c r="E12" s="41">
        <f>E9*50</f>
        <v>0</v>
      </c>
      <c r="F12" s="42">
        <f>F11</f>
        <v>0</v>
      </c>
      <c r="H12" s="18" t="str">
        <f t="array" ref="H12">IFERROR(INDEX(月シフト!$A$11:$A$50,MATCH(LARGE((月シフト!$K$11:$K$50&lt;&gt;"")*1/ROW(月シフト!$K$11:$K$50),T12),1/ROW(月シフト!$K$11:$K$50),0),1),"")</f>
        <v/>
      </c>
      <c r="I12" s="73"/>
      <c r="J12" s="74"/>
      <c r="K12" s="75"/>
      <c r="L12" s="75"/>
      <c r="M12" s="76"/>
      <c r="N12" s="77"/>
      <c r="O12" s="78">
        <f t="shared" si="0"/>
        <v>0</v>
      </c>
      <c r="P12" s="79">
        <f t="shared" si="1"/>
        <v>0</v>
      </c>
      <c r="Q12" s="98">
        <f t="shared" si="2"/>
        <v>0</v>
      </c>
      <c r="R12" s="98">
        <f t="shared" si="3"/>
        <v>0</v>
      </c>
      <c r="S12" s="97">
        <f t="shared" si="4"/>
        <v>0</v>
      </c>
      <c r="T12" s="1">
        <v>9</v>
      </c>
    </row>
    <row r="13" spans="1:20" s="1" customFormat="1" ht="21.95" customHeight="1">
      <c r="A13" s="43"/>
      <c r="H13" s="18" t="str">
        <f t="array" ref="H13">IFERROR(INDEX(月シフト!$A$11:$A$50,MATCH(LARGE((月シフト!$K$11:$K$50&lt;&gt;"")*1/ROW(月シフト!$K$11:$K$50),T13),1/ROW(月シフト!$K$11:$K$50),0),1),"")</f>
        <v/>
      </c>
      <c r="I13" s="73"/>
      <c r="J13" s="74"/>
      <c r="K13" s="75"/>
      <c r="L13" s="75"/>
      <c r="M13" s="76"/>
      <c r="N13" s="77"/>
      <c r="O13" s="78">
        <f t="shared" si="0"/>
        <v>0</v>
      </c>
      <c r="P13" s="79">
        <f t="shared" si="1"/>
        <v>0</v>
      </c>
      <c r="Q13" s="98">
        <f t="shared" si="2"/>
        <v>0</v>
      </c>
      <c r="R13" s="98">
        <f t="shared" si="3"/>
        <v>0</v>
      </c>
      <c r="S13" s="97">
        <f t="shared" si="4"/>
        <v>0</v>
      </c>
      <c r="T13" s="1">
        <v>10</v>
      </c>
    </row>
    <row r="14" spans="1:20" s="1" customFormat="1" ht="21.95" customHeight="1">
      <c r="A14" s="44" t="s">
        <v>3</v>
      </c>
      <c r="B14" s="45" t="s">
        <v>62</v>
      </c>
      <c r="C14" s="45" t="s">
        <v>63</v>
      </c>
      <c r="D14" s="46" t="s">
        <v>64</v>
      </c>
      <c r="E14" s="46" t="s">
        <v>65</v>
      </c>
      <c r="F14" s="47" t="s">
        <v>66</v>
      </c>
      <c r="H14" s="18" t="str">
        <f t="array" ref="H14">IFERROR(INDEX(月シフト!$A$11:$A$50,MATCH(LARGE((月シフト!$K$11:$K$50&lt;&gt;"")*1/ROW(月シフト!$K$11:$K$50),T14),1/ROW(月シフト!$K$11:$K$50),0),1),"")</f>
        <v/>
      </c>
      <c r="I14" s="73"/>
      <c r="J14" s="74"/>
      <c r="K14" s="75"/>
      <c r="L14" s="75"/>
      <c r="M14" s="76"/>
      <c r="N14" s="77"/>
      <c r="O14" s="78">
        <f t="shared" si="0"/>
        <v>0</v>
      </c>
      <c r="P14" s="79">
        <f t="shared" si="1"/>
        <v>0</v>
      </c>
      <c r="Q14" s="98">
        <f t="shared" si="2"/>
        <v>0</v>
      </c>
      <c r="R14" s="98">
        <f t="shared" si="3"/>
        <v>0</v>
      </c>
      <c r="S14" s="97">
        <f t="shared" si="4"/>
        <v>0</v>
      </c>
      <c r="T14" s="1">
        <v>11</v>
      </c>
    </row>
    <row r="15" spans="1:20" s="1" customFormat="1" ht="21.95" customHeight="1">
      <c r="A15" s="11" t="s">
        <v>76</v>
      </c>
      <c r="B15" s="48">
        <v>69</v>
      </c>
      <c r="C15" s="49">
        <v>84</v>
      </c>
      <c r="D15" s="49">
        <v>69</v>
      </c>
      <c r="E15" s="49">
        <v>69</v>
      </c>
      <c r="F15" s="50">
        <v>84</v>
      </c>
      <c r="H15" s="18" t="str">
        <f t="array" ref="H15">IFERROR(INDEX(月シフト!$A$11:$A$50,MATCH(LARGE((月シフト!$K$11:$K$50&lt;&gt;"")*1/ROW(月シフト!$K$11:$K$50),T15),1/ROW(月シフト!$K$11:$K$50),0),1),"")</f>
        <v/>
      </c>
      <c r="I15" s="73"/>
      <c r="J15" s="74"/>
      <c r="K15" s="75"/>
      <c r="L15" s="75"/>
      <c r="M15" s="76"/>
      <c r="N15" s="77"/>
      <c r="O15" s="78">
        <f t="shared" si="0"/>
        <v>0</v>
      </c>
      <c r="P15" s="79">
        <f t="shared" si="1"/>
        <v>0</v>
      </c>
      <c r="Q15" s="98">
        <f t="shared" si="2"/>
        <v>0</v>
      </c>
      <c r="R15" s="98">
        <f t="shared" si="3"/>
        <v>0</v>
      </c>
      <c r="S15" s="97">
        <f t="shared" si="4"/>
        <v>0</v>
      </c>
      <c r="T15" s="1">
        <v>12</v>
      </c>
    </row>
    <row r="16" spans="1:20" s="1" customFormat="1" ht="21.95" customHeight="1">
      <c r="A16" s="11" t="s">
        <v>77</v>
      </c>
      <c r="B16" s="48">
        <v>6.2</v>
      </c>
      <c r="C16" s="49">
        <v>6.2</v>
      </c>
      <c r="D16" s="49">
        <v>6.2</v>
      </c>
      <c r="E16" s="49">
        <v>6.2</v>
      </c>
      <c r="F16" s="50">
        <v>6.2</v>
      </c>
      <c r="H16" s="51" t="str">
        <f t="array" ref="H16">IFERROR(INDEX(月シフト!$A$11:$A$50,MATCH(LARGE((月シフト!$K$11:$K$50&lt;&gt;"")*1/ROW(月シフト!$K$11:$K$50),T16),1/ROW(月シフト!$K$11:$K$50),0),1),"")</f>
        <v/>
      </c>
      <c r="I16" s="73"/>
      <c r="J16" s="74"/>
      <c r="K16" s="75"/>
      <c r="L16" s="75"/>
      <c r="M16" s="76"/>
      <c r="N16" s="77"/>
      <c r="O16" s="78">
        <f t="shared" si="0"/>
        <v>0</v>
      </c>
      <c r="P16" s="79">
        <f t="shared" si="1"/>
        <v>0</v>
      </c>
      <c r="Q16" s="98">
        <f t="shared" si="2"/>
        <v>0</v>
      </c>
      <c r="R16" s="98">
        <f t="shared" si="3"/>
        <v>0</v>
      </c>
      <c r="S16" s="97">
        <f t="shared" si="4"/>
        <v>0</v>
      </c>
      <c r="T16" s="1">
        <v>13</v>
      </c>
    </row>
    <row r="17" spans="1:20" s="1" customFormat="1" ht="21.95" customHeight="1">
      <c r="A17" s="11" t="s">
        <v>78</v>
      </c>
      <c r="B17" s="48">
        <v>1.71</v>
      </c>
      <c r="C17" s="49">
        <v>1.71</v>
      </c>
      <c r="D17" s="49">
        <v>1.71</v>
      </c>
      <c r="E17" s="49">
        <v>1.71</v>
      </c>
      <c r="F17" s="50">
        <v>1.71</v>
      </c>
      <c r="H17" s="51" t="str">
        <f t="array" ref="H17">IFERROR(INDEX(月シフト!$A$11:$A$50,MATCH(LARGE((月シフト!$K$11:$K$50&lt;&gt;"")*1/ROW(月シフト!$K$11:$K$50),T17),1/ROW(月シフト!$K$11:$K$50),0),1),"")</f>
        <v/>
      </c>
      <c r="I17" s="73"/>
      <c r="J17" s="74"/>
      <c r="K17" s="75"/>
      <c r="L17" s="75"/>
      <c r="M17" s="76"/>
      <c r="N17" s="77"/>
      <c r="O17" s="78">
        <f t="shared" si="0"/>
        <v>0</v>
      </c>
      <c r="P17" s="79">
        <f t="shared" si="1"/>
        <v>0</v>
      </c>
      <c r="Q17" s="98">
        <f t="shared" si="2"/>
        <v>0</v>
      </c>
      <c r="R17" s="98">
        <f t="shared" si="3"/>
        <v>0</v>
      </c>
      <c r="S17" s="97">
        <f t="shared" si="4"/>
        <v>0</v>
      </c>
      <c r="T17" s="1">
        <v>14</v>
      </c>
    </row>
    <row r="18" spans="1:20" s="1" customFormat="1" ht="21.95" customHeight="1">
      <c r="A18" s="52" t="s">
        <v>79</v>
      </c>
      <c r="B18" s="53">
        <f t="shared" ref="B18:F18" si="8">SUM(B15:B17)</f>
        <v>76.91</v>
      </c>
      <c r="C18" s="54">
        <f t="shared" si="8"/>
        <v>91.91</v>
      </c>
      <c r="D18" s="54">
        <f t="shared" si="8"/>
        <v>76.91</v>
      </c>
      <c r="E18" s="54">
        <f t="shared" si="8"/>
        <v>76.91</v>
      </c>
      <c r="F18" s="55">
        <f t="shared" si="8"/>
        <v>91.91</v>
      </c>
      <c r="G18" s="56"/>
      <c r="H18" s="51" t="str">
        <f t="array" ref="H18">IFERROR(INDEX(月シフト!$A$11:$A$50,MATCH(LARGE((月シフト!$K$11:$K$50&lt;&gt;"")*1/ROW(月シフト!$K$11:$K$50),T18),1/ROW(月シフト!$K$11:$K$50),0),1),"")</f>
        <v/>
      </c>
      <c r="I18" s="80"/>
      <c r="J18" s="81"/>
      <c r="K18" s="82"/>
      <c r="L18" s="82"/>
      <c r="M18" s="83"/>
      <c r="N18" s="84"/>
      <c r="O18" s="85">
        <f t="shared" si="0"/>
        <v>0</v>
      </c>
      <c r="P18" s="86">
        <f t="shared" si="1"/>
        <v>0</v>
      </c>
      <c r="Q18" s="99">
        <f t="shared" si="2"/>
        <v>0</v>
      </c>
      <c r="R18" s="99">
        <f t="shared" si="3"/>
        <v>0</v>
      </c>
      <c r="S18" s="100">
        <f t="shared" si="4"/>
        <v>0</v>
      </c>
      <c r="T18" s="1">
        <v>15</v>
      </c>
    </row>
    <row r="19" spans="1:20" s="1" customFormat="1" ht="21.95" customHeight="1">
      <c r="G19" s="56"/>
      <c r="H19" s="57" t="s">
        <v>75</v>
      </c>
      <c r="I19" s="87">
        <f>SUM(I4:I18)</f>
        <v>0</v>
      </c>
      <c r="J19" s="88">
        <f t="shared" ref="J19:M19" si="9">SUM(J4:J18)</f>
        <v>0</v>
      </c>
      <c r="K19" s="89">
        <f t="shared" si="9"/>
        <v>0</v>
      </c>
      <c r="L19" s="89">
        <f t="shared" si="9"/>
        <v>0</v>
      </c>
      <c r="M19" s="90">
        <f t="shared" si="9"/>
        <v>0</v>
      </c>
      <c r="N19" s="91" t="s">
        <v>80</v>
      </c>
      <c r="O19" s="92">
        <f>SUM(O4:O18)</f>
        <v>0</v>
      </c>
      <c r="P19" s="93">
        <f t="shared" ref="P19:S19" si="10">SUM(P4:P18)</f>
        <v>0</v>
      </c>
      <c r="Q19" s="101">
        <f t="shared" si="10"/>
        <v>0</v>
      </c>
      <c r="R19" s="101">
        <f t="shared" si="10"/>
        <v>0</v>
      </c>
      <c r="S19" s="102">
        <f t="shared" si="10"/>
        <v>0</v>
      </c>
    </row>
    <row r="20" spans="1:20" s="1" customFormat="1" ht="32.25">
      <c r="A20" s="58" t="s">
        <v>81</v>
      </c>
      <c r="B20" s="59" t="s">
        <v>82</v>
      </c>
      <c r="C20" s="59"/>
      <c r="D20" s="59"/>
      <c r="E20" s="59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20" s="1" customFormat="1" ht="32.25">
      <c r="A21" s="186"/>
      <c r="B21" s="187"/>
      <c r="C21" s="187"/>
      <c r="D21" s="187"/>
      <c r="E21" s="187"/>
      <c r="F21" s="188"/>
    </row>
    <row r="22" spans="1:20" s="1" customFormat="1" ht="32.25">
      <c r="A22" s="189"/>
      <c r="B22" s="190"/>
      <c r="C22" s="190"/>
      <c r="D22" s="190"/>
      <c r="E22" s="190"/>
      <c r="F22" s="191"/>
    </row>
    <row r="23" spans="1:20" s="1" customFormat="1" ht="32.25">
      <c r="A23" s="192"/>
      <c r="B23" s="193"/>
      <c r="C23" s="193"/>
      <c r="D23" s="193"/>
      <c r="E23" s="193"/>
      <c r="F23" s="194"/>
    </row>
    <row r="24" spans="1:20" s="1" customFormat="1" ht="32.25"/>
    <row r="25" spans="1:20" s="1" customFormat="1" ht="32.25"/>
    <row r="26" spans="1:20" s="1" customFormat="1" ht="32.25"/>
    <row r="27" spans="1:20" s="1" customFormat="1" ht="32.25"/>
    <row r="28" spans="1:20" s="1" customFormat="1" ht="32.25"/>
    <row r="29" spans="1:20" s="1" customFormat="1" ht="32.25">
      <c r="A29"/>
      <c r="B29"/>
      <c r="C29"/>
      <c r="D29"/>
      <c r="E29"/>
      <c r="F29"/>
    </row>
    <row r="30" spans="1:20" s="1" customFormat="1" ht="32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0" s="1" customFormat="1" ht="32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0" s="1" customFormat="1" ht="32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20" s="1" customFormat="1" ht="32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20" s="1" customFormat="1" ht="32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20" s="1" customFormat="1" ht="32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20" s="1" customFormat="1" ht="32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20" s="1" customFormat="1" ht="32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20" s="1" customFormat="1" ht="32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20" s="1" customFormat="1" ht="32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20" s="1" customFormat="1" ht="32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20" s="1" customFormat="1" ht="32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20" s="1" customFormat="1" ht="32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20" s="1" customFormat="1" ht="32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20" s="1" customFormat="1" ht="32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20" s="1" customFormat="1" ht="32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</sheetData>
  <sheetProtection selectLockedCells="1"/>
  <mergeCells count="7">
    <mergeCell ref="I2:M2"/>
    <mergeCell ref="O2:S2"/>
    <mergeCell ref="A21:F21"/>
    <mergeCell ref="A22:F22"/>
    <mergeCell ref="A23:F23"/>
    <mergeCell ref="H2:H3"/>
    <mergeCell ref="N2:N3"/>
  </mergeCells>
  <phoneticPr fontId="28"/>
  <pageMargins left="0.69930555555555596" right="0.69930555555555596" top="0.75" bottom="0.75" header="0.3" footer="0.3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/>
  <dimension ref="A1:T45"/>
  <sheetViews>
    <sheetView topLeftCell="B1" workbookViewId="0">
      <selection activeCell="M11" sqref="M11:M13"/>
    </sheetView>
  </sheetViews>
  <sheetFormatPr defaultColWidth="9" defaultRowHeight="13.5"/>
  <cols>
    <col min="1" max="1" width="25.375" customWidth="1"/>
    <col min="2" max="6" width="18.625" customWidth="1"/>
    <col min="7" max="7" width="9.25" customWidth="1"/>
    <col min="8" max="8" width="19.75" customWidth="1"/>
    <col min="9" max="13" width="8.625" customWidth="1"/>
    <col min="14" max="14" width="11.625" customWidth="1"/>
    <col min="15" max="19" width="8.625" customWidth="1"/>
    <col min="20" max="20" width="9" hidden="1" customWidth="1"/>
  </cols>
  <sheetData>
    <row r="1" spans="1:20" ht="29.25" customHeight="1">
      <c r="A1" s="2">
        <v>44603</v>
      </c>
      <c r="C1" s="3"/>
      <c r="D1" t="s">
        <v>61</v>
      </c>
      <c r="H1" s="4"/>
      <c r="I1" s="4"/>
      <c r="J1" s="61"/>
      <c r="K1" s="62"/>
      <c r="L1" s="62"/>
    </row>
    <row r="2" spans="1:20" s="1" customFormat="1" ht="21.95" customHeight="1">
      <c r="A2" s="5"/>
      <c r="B2" s="6" t="s">
        <v>62</v>
      </c>
      <c r="C2" s="7" t="s">
        <v>63</v>
      </c>
      <c r="D2" s="8" t="s">
        <v>64</v>
      </c>
      <c r="E2" s="8" t="s">
        <v>65</v>
      </c>
      <c r="F2" s="9" t="s">
        <v>66</v>
      </c>
      <c r="H2" s="198" t="s">
        <v>67</v>
      </c>
      <c r="I2" s="195" t="s">
        <v>68</v>
      </c>
      <c r="J2" s="196"/>
      <c r="K2" s="196"/>
      <c r="L2" s="196"/>
      <c r="M2" s="196"/>
      <c r="N2" s="198" t="s">
        <v>69</v>
      </c>
      <c r="O2" s="195" t="s">
        <v>70</v>
      </c>
      <c r="P2" s="196"/>
      <c r="Q2" s="196"/>
      <c r="R2" s="196"/>
      <c r="S2" s="197"/>
    </row>
    <row r="3" spans="1:20" s="1" customFormat="1" ht="21.95" customHeight="1">
      <c r="A3" s="11" t="s">
        <v>71</v>
      </c>
      <c r="B3" s="12"/>
      <c r="C3" s="13"/>
      <c r="D3" s="13"/>
      <c r="E3" s="13"/>
      <c r="F3" s="14"/>
      <c r="H3" s="199"/>
      <c r="I3" s="63" t="s">
        <v>62</v>
      </c>
      <c r="J3" s="64" t="s">
        <v>63</v>
      </c>
      <c r="K3" s="64" t="s">
        <v>64</v>
      </c>
      <c r="L3" s="64" t="s">
        <v>65</v>
      </c>
      <c r="M3" s="65" t="s">
        <v>66</v>
      </c>
      <c r="N3" s="199"/>
      <c r="O3" s="63" t="s">
        <v>62</v>
      </c>
      <c r="P3" s="64" t="s">
        <v>63</v>
      </c>
      <c r="Q3" s="94" t="s">
        <v>64</v>
      </c>
      <c r="R3" s="94" t="s">
        <v>65</v>
      </c>
      <c r="S3" s="95" t="s">
        <v>66</v>
      </c>
    </row>
    <row r="4" spans="1:20" s="1" customFormat="1" ht="21.95" customHeight="1">
      <c r="A4" s="11" t="s">
        <v>72</v>
      </c>
      <c r="B4" s="12">
        <v>0</v>
      </c>
      <c r="C4" s="13">
        <v>0</v>
      </c>
      <c r="D4" s="16">
        <v>0</v>
      </c>
      <c r="E4" s="16">
        <v>0</v>
      </c>
      <c r="F4" s="14">
        <v>0</v>
      </c>
      <c r="H4" s="17" t="str">
        <f t="array" ref="H4">IFERROR(INDEX(月シフト!$A$11:$A$50,MATCH(LARGE((月シフト!$L$11:$L$50&lt;&gt;"")*1/ROW(月シフト!$L$11:$L$50),T4),1/ROW(月シフト!$L$11:$L$50),0),1),"")</f>
        <v>矢代</v>
      </c>
      <c r="I4" s="66"/>
      <c r="J4" s="67"/>
      <c r="K4" s="68"/>
      <c r="L4" s="68"/>
      <c r="M4" s="69"/>
      <c r="N4" s="70">
        <v>17.5</v>
      </c>
      <c r="O4" s="71">
        <f t="shared" ref="O4:O18" si="0">I4*$N4</f>
        <v>0</v>
      </c>
      <c r="P4" s="72">
        <f t="shared" ref="P4:P18" si="1">J4*$N4</f>
        <v>0</v>
      </c>
      <c r="Q4" s="96">
        <f t="shared" ref="Q4:Q18" si="2">K4*$N4</f>
        <v>0</v>
      </c>
      <c r="R4" s="96">
        <f t="shared" ref="R4:R18" si="3">L4*$N4</f>
        <v>0</v>
      </c>
      <c r="S4" s="97">
        <f t="shared" ref="S4:S18" si="4">M4*$N4</f>
        <v>0</v>
      </c>
      <c r="T4" s="1">
        <v>1</v>
      </c>
    </row>
    <row r="5" spans="1:20" s="1" customFormat="1" ht="21.95" customHeight="1">
      <c r="A5" s="11" t="s">
        <v>73</v>
      </c>
      <c r="B5" s="12"/>
      <c r="C5" s="13"/>
      <c r="D5" s="16"/>
      <c r="E5" s="16"/>
      <c r="F5" s="14"/>
      <c r="H5" s="18" t="str">
        <f t="array" ref="H5">IFERROR(INDEX(月シフト!$A$11:$A$50,MATCH(LARGE((月シフト!$L$11:$L$50&lt;&gt;"")*1/ROW(月シフト!$L$11:$L$50),T5),1/ROW(月シフト!$L$11:$L$50),0),1),"")</f>
        <v>高橋</v>
      </c>
      <c r="I5" s="73"/>
      <c r="J5" s="74"/>
      <c r="K5" s="75"/>
      <c r="L5" s="75"/>
      <c r="M5" s="76"/>
      <c r="N5" s="70">
        <v>17.5</v>
      </c>
      <c r="O5" s="78">
        <f t="shared" si="0"/>
        <v>0</v>
      </c>
      <c r="P5" s="79">
        <f t="shared" si="1"/>
        <v>0</v>
      </c>
      <c r="Q5" s="98">
        <f t="shared" si="2"/>
        <v>0</v>
      </c>
      <c r="R5" s="98">
        <f t="shared" si="3"/>
        <v>0</v>
      </c>
      <c r="S5" s="97">
        <f t="shared" si="4"/>
        <v>0</v>
      </c>
      <c r="T5" s="1">
        <v>2</v>
      </c>
    </row>
    <row r="6" spans="1:20" s="1" customFormat="1" ht="21.95" customHeight="1">
      <c r="A6" s="11" t="s">
        <v>74</v>
      </c>
      <c r="B6" s="19" t="str">
        <f>IFERROR(B4/B3,"")</f>
        <v/>
      </c>
      <c r="C6" s="20" t="str">
        <f t="shared" ref="C6:F6" si="5">IFERROR(C4/C3,"")</f>
        <v/>
      </c>
      <c r="D6" s="20" t="str">
        <f t="shared" si="5"/>
        <v/>
      </c>
      <c r="E6" s="20" t="str">
        <f t="shared" si="5"/>
        <v/>
      </c>
      <c r="F6" s="21" t="str">
        <f t="shared" si="5"/>
        <v/>
      </c>
      <c r="H6" s="18" t="str">
        <f t="array" ref="H6">IFERROR(INDEX(月シフト!$A$11:$A$50,MATCH(LARGE((月シフト!$L$11:$L$50&lt;&gt;"")*1/ROW(月シフト!$L$11:$L$50),T6),1/ROW(月シフト!$L$11:$L$50),0),1),"")</f>
        <v>マーダワ</v>
      </c>
      <c r="I6" s="73"/>
      <c r="J6" s="74"/>
      <c r="K6" s="75"/>
      <c r="L6" s="75"/>
      <c r="M6" s="76"/>
      <c r="N6" s="70">
        <v>17.5</v>
      </c>
      <c r="O6" s="78">
        <f t="shared" si="0"/>
        <v>0</v>
      </c>
      <c r="P6" s="79">
        <f t="shared" si="1"/>
        <v>0</v>
      </c>
      <c r="Q6" s="98">
        <f t="shared" si="2"/>
        <v>0</v>
      </c>
      <c r="R6" s="98">
        <f t="shared" si="3"/>
        <v>0</v>
      </c>
      <c r="S6" s="97">
        <f t="shared" si="4"/>
        <v>0</v>
      </c>
      <c r="T6" s="1">
        <v>3</v>
      </c>
    </row>
    <row r="7" spans="1:20" s="1" customFormat="1" ht="21.95" customHeight="1">
      <c r="A7" s="11" t="s">
        <v>75</v>
      </c>
      <c r="B7" s="22">
        <f>I19</f>
        <v>0</v>
      </c>
      <c r="C7" s="23">
        <f t="shared" ref="C7:F7" si="6">J19</f>
        <v>0</v>
      </c>
      <c r="D7" s="23">
        <f t="shared" si="6"/>
        <v>0</v>
      </c>
      <c r="E7" s="23">
        <f t="shared" si="6"/>
        <v>0</v>
      </c>
      <c r="F7" s="24">
        <f t="shared" si="6"/>
        <v>0</v>
      </c>
      <c r="H7" s="18" t="str">
        <f t="array" ref="H7">IFERROR(INDEX(月シフト!$A$11:$A$50,MATCH(LARGE((月シフト!$L$11:$L$50&lt;&gt;"")*1/ROW(月シフト!$L$11:$L$50),T7),1/ROW(月シフト!$L$11:$L$50),0),1),"")</f>
        <v>ズオン バン フン</v>
      </c>
      <c r="I7" s="73"/>
      <c r="J7" s="74"/>
      <c r="K7" s="75"/>
      <c r="L7" s="75"/>
      <c r="M7" s="76"/>
      <c r="N7" s="70">
        <v>17.5</v>
      </c>
      <c r="O7" s="78">
        <f t="shared" si="0"/>
        <v>0</v>
      </c>
      <c r="P7" s="79">
        <f t="shared" si="1"/>
        <v>0</v>
      </c>
      <c r="Q7" s="98">
        <f t="shared" si="2"/>
        <v>0</v>
      </c>
      <c r="R7" s="98">
        <f t="shared" si="3"/>
        <v>0</v>
      </c>
      <c r="S7" s="97">
        <f t="shared" si="4"/>
        <v>0</v>
      </c>
      <c r="T7" s="1">
        <v>4</v>
      </c>
    </row>
    <row r="8" spans="1:20" s="1" customFormat="1" ht="21.95" customHeight="1">
      <c r="A8" s="11" t="s">
        <v>2</v>
      </c>
      <c r="B8" s="25">
        <f>O19</f>
        <v>0</v>
      </c>
      <c r="C8" s="26">
        <f t="shared" ref="C8:F8" si="7">P19</f>
        <v>0</v>
      </c>
      <c r="D8" s="26">
        <f t="shared" si="7"/>
        <v>0</v>
      </c>
      <c r="E8" s="26">
        <f t="shared" si="7"/>
        <v>0</v>
      </c>
      <c r="F8" s="27">
        <f t="shared" si="7"/>
        <v>0</v>
      </c>
      <c r="H8" s="18" t="str">
        <f t="array" ref="H8">IFERROR(INDEX(月シフト!$A$11:$A$50,MATCH(LARGE((月シフト!$L$11:$L$50&lt;&gt;"")*1/ROW(月シフト!$L$11:$L$50),T8),1/ROW(月シフト!$L$11:$L$50),0),1),"")</f>
        <v>チャモ</v>
      </c>
      <c r="I8" s="73"/>
      <c r="J8" s="74"/>
      <c r="K8" s="75"/>
      <c r="L8" s="75"/>
      <c r="M8" s="76"/>
      <c r="N8" s="70">
        <v>17.5</v>
      </c>
      <c r="O8" s="78">
        <f t="shared" si="0"/>
        <v>0</v>
      </c>
      <c r="P8" s="79">
        <f t="shared" si="1"/>
        <v>0</v>
      </c>
      <c r="Q8" s="98">
        <f t="shared" si="2"/>
        <v>0</v>
      </c>
      <c r="R8" s="98">
        <f t="shared" si="3"/>
        <v>0</v>
      </c>
      <c r="S8" s="97">
        <f t="shared" si="4"/>
        <v>0</v>
      </c>
      <c r="T8" s="1">
        <v>5</v>
      </c>
    </row>
    <row r="9" spans="1:20" s="1" customFormat="1" ht="21.95" customHeight="1">
      <c r="A9" s="11" t="s">
        <v>4</v>
      </c>
      <c r="B9" s="28"/>
      <c r="C9" s="29"/>
      <c r="D9" s="30">
        <f>IFERROR((D8/D4),0)</f>
        <v>0</v>
      </c>
      <c r="E9" s="30">
        <f>IFERROR((E8/E4),0)</f>
        <v>0</v>
      </c>
      <c r="F9" s="31"/>
      <c r="H9" s="18" t="str">
        <f t="array" ref="H9">IFERROR(INDEX(月シフト!$A$11:$A$50,MATCH(LARGE((月シフト!$L$11:$L$50&lt;&gt;"")*1/ROW(月シフト!$L$11:$L$50),T9),1/ROW(月シフト!$L$11:$L$50),0),1),"")</f>
        <v>サンミン</v>
      </c>
      <c r="I9" s="73"/>
      <c r="J9" s="74"/>
      <c r="K9" s="75"/>
      <c r="L9" s="75"/>
      <c r="M9" s="76"/>
      <c r="N9" s="70">
        <v>17.5</v>
      </c>
      <c r="O9" s="78">
        <f t="shared" si="0"/>
        <v>0</v>
      </c>
      <c r="P9" s="79">
        <f t="shared" si="1"/>
        <v>0</v>
      </c>
      <c r="Q9" s="98">
        <f t="shared" si="2"/>
        <v>0</v>
      </c>
      <c r="R9" s="98">
        <f t="shared" si="3"/>
        <v>0</v>
      </c>
      <c r="S9" s="97">
        <f t="shared" si="4"/>
        <v>0</v>
      </c>
      <c r="T9" s="1">
        <v>6</v>
      </c>
    </row>
    <row r="10" spans="1:20" s="1" customFormat="1" ht="21.95" customHeight="1">
      <c r="A10" s="32" t="s">
        <v>5</v>
      </c>
      <c r="B10" s="33">
        <f>IFERROR((B8/B4),0)</f>
        <v>0</v>
      </c>
      <c r="C10" s="34">
        <f>IFERROR((C8/C4),0)</f>
        <v>0</v>
      </c>
      <c r="D10" s="35"/>
      <c r="E10" s="35"/>
      <c r="F10" s="36"/>
      <c r="H10" s="18" t="str">
        <f t="array" ref="H10">IFERROR(INDEX(月シフト!$A$11:$A$50,MATCH(LARGE((月シフト!$L$11:$L$50&lt;&gt;"")*1/ROW(月シフト!$L$11:$L$50),T10),1/ROW(月シフト!$L$11:$L$50),0),1),"")</f>
        <v>イスリ</v>
      </c>
      <c r="I10" s="73"/>
      <c r="J10" s="74"/>
      <c r="K10" s="75"/>
      <c r="L10" s="75"/>
      <c r="M10" s="76"/>
      <c r="N10" s="70">
        <v>17.5</v>
      </c>
      <c r="O10" s="78">
        <f t="shared" si="0"/>
        <v>0</v>
      </c>
      <c r="P10" s="79">
        <f t="shared" si="1"/>
        <v>0</v>
      </c>
      <c r="Q10" s="98">
        <f t="shared" si="2"/>
        <v>0</v>
      </c>
      <c r="R10" s="98">
        <f t="shared" si="3"/>
        <v>0</v>
      </c>
      <c r="S10" s="97">
        <f t="shared" si="4"/>
        <v>0</v>
      </c>
      <c r="T10" s="1">
        <v>7</v>
      </c>
    </row>
    <row r="11" spans="1:20" s="1" customFormat="1" ht="21.95" customHeight="1">
      <c r="A11" s="32" t="s">
        <v>6</v>
      </c>
      <c r="B11" s="37"/>
      <c r="C11" s="38"/>
      <c r="D11" s="38"/>
      <c r="E11" s="38"/>
      <c r="F11" s="27">
        <f>IFERROR((F8/F4),0)</f>
        <v>0</v>
      </c>
      <c r="H11" s="18" t="str">
        <f t="array" ref="H11">IFERROR(INDEX(月シフト!$A$11:$A$50,MATCH(LARGE((月シフト!$L$11:$L$50&lt;&gt;"")*1/ROW(月シフト!$L$11:$L$50),T11),1/ROW(月シフト!$L$11:$L$50),0),1),"")</f>
        <v>ハルシャナ</v>
      </c>
      <c r="I11" s="73"/>
      <c r="J11" s="74"/>
      <c r="K11" s="75"/>
      <c r="L11" s="75"/>
      <c r="M11" s="76"/>
      <c r="N11" s="70">
        <v>17.5</v>
      </c>
      <c r="O11" s="78">
        <f t="shared" si="0"/>
        <v>0</v>
      </c>
      <c r="P11" s="79">
        <f t="shared" si="1"/>
        <v>0</v>
      </c>
      <c r="Q11" s="98">
        <f t="shared" si="2"/>
        <v>0</v>
      </c>
      <c r="R11" s="98">
        <f t="shared" si="3"/>
        <v>0</v>
      </c>
      <c r="S11" s="97">
        <f t="shared" si="4"/>
        <v>0</v>
      </c>
      <c r="T11" s="1">
        <v>8</v>
      </c>
    </row>
    <row r="12" spans="1:20" s="1" customFormat="1" ht="21.95" customHeight="1">
      <c r="A12" s="39" t="s">
        <v>7</v>
      </c>
      <c r="B12" s="40">
        <f>B10*4</f>
        <v>0</v>
      </c>
      <c r="C12" s="41">
        <f>C10*10</f>
        <v>0</v>
      </c>
      <c r="D12" s="41">
        <f>D9*40</f>
        <v>0</v>
      </c>
      <c r="E12" s="41">
        <f>E9*50</f>
        <v>0</v>
      </c>
      <c r="F12" s="42">
        <f>F11</f>
        <v>0</v>
      </c>
      <c r="H12" s="18" t="str">
        <f t="array" ref="H12">IFERROR(INDEX(月シフト!$A$11:$A$50,MATCH(LARGE((月シフト!$L$11:$L$50&lt;&gt;"")*1/ROW(月シフト!$L$11:$L$50),T12),1/ROW(月シフト!$L$11:$L$50),0),1),"")</f>
        <v>インディカ</v>
      </c>
      <c r="I12" s="73"/>
      <c r="J12" s="74"/>
      <c r="K12" s="75"/>
      <c r="L12" s="75"/>
      <c r="M12" s="76"/>
      <c r="N12" s="70">
        <v>17.5</v>
      </c>
      <c r="O12" s="78">
        <f t="shared" si="0"/>
        <v>0</v>
      </c>
      <c r="P12" s="79">
        <f t="shared" si="1"/>
        <v>0</v>
      </c>
      <c r="Q12" s="98">
        <f t="shared" si="2"/>
        <v>0</v>
      </c>
      <c r="R12" s="98">
        <f t="shared" si="3"/>
        <v>0</v>
      </c>
      <c r="S12" s="97">
        <f t="shared" si="4"/>
        <v>0</v>
      </c>
      <c r="T12" s="1">
        <v>9</v>
      </c>
    </row>
    <row r="13" spans="1:20" s="1" customFormat="1" ht="21.95" customHeight="1">
      <c r="A13" s="43"/>
      <c r="H13" s="18" t="str">
        <f t="array" ref="H13">IFERROR(INDEX(月シフト!$A$11:$A$50,MATCH(LARGE((月シフト!$L$11:$L$50&lt;&gt;"")*1/ROW(月シフト!$L$11:$L$50),T13),1/ROW(月シフト!$L$11:$L$50),0),1),"")</f>
        <v>チャトランガ</v>
      </c>
      <c r="I13" s="73"/>
      <c r="J13" s="74"/>
      <c r="K13" s="75"/>
      <c r="L13" s="75"/>
      <c r="M13" s="76"/>
      <c r="N13" s="70">
        <v>17.5</v>
      </c>
      <c r="O13" s="78">
        <f t="shared" si="0"/>
        <v>0</v>
      </c>
      <c r="P13" s="79">
        <f t="shared" si="1"/>
        <v>0</v>
      </c>
      <c r="Q13" s="98">
        <f t="shared" si="2"/>
        <v>0</v>
      </c>
      <c r="R13" s="98">
        <f t="shared" si="3"/>
        <v>0</v>
      </c>
      <c r="S13" s="97">
        <f t="shared" si="4"/>
        <v>0</v>
      </c>
      <c r="T13" s="1">
        <v>10</v>
      </c>
    </row>
    <row r="14" spans="1:20" s="1" customFormat="1" ht="21.95" customHeight="1">
      <c r="A14" s="44" t="s">
        <v>3</v>
      </c>
      <c r="B14" s="45" t="s">
        <v>62</v>
      </c>
      <c r="C14" s="45" t="s">
        <v>63</v>
      </c>
      <c r="D14" s="46" t="s">
        <v>64</v>
      </c>
      <c r="E14" s="46" t="s">
        <v>65</v>
      </c>
      <c r="F14" s="47" t="s">
        <v>66</v>
      </c>
      <c r="H14" s="18" t="str">
        <f t="array" ref="H14">IFERROR(INDEX(月シフト!$A$11:$A$50,MATCH(LARGE((月シフト!$L$11:$L$50&lt;&gt;"")*1/ROW(月シフト!$L$11:$L$50),T14),1/ROW(月シフト!$L$11:$L$50),0),1),"")</f>
        <v/>
      </c>
      <c r="I14" s="73"/>
      <c r="J14" s="74"/>
      <c r="K14" s="75"/>
      <c r="L14" s="75"/>
      <c r="M14" s="76"/>
      <c r="N14" s="70">
        <v>17.5</v>
      </c>
      <c r="O14" s="78">
        <f t="shared" si="0"/>
        <v>0</v>
      </c>
      <c r="P14" s="79">
        <f t="shared" si="1"/>
        <v>0</v>
      </c>
      <c r="Q14" s="98">
        <f t="shared" si="2"/>
        <v>0</v>
      </c>
      <c r="R14" s="98">
        <f t="shared" si="3"/>
        <v>0</v>
      </c>
      <c r="S14" s="97">
        <f t="shared" si="4"/>
        <v>0</v>
      </c>
      <c r="T14" s="1">
        <v>11</v>
      </c>
    </row>
    <row r="15" spans="1:20" s="1" customFormat="1" ht="21.95" customHeight="1">
      <c r="A15" s="11" t="s">
        <v>76</v>
      </c>
      <c r="B15" s="48">
        <v>69</v>
      </c>
      <c r="C15" s="49">
        <v>84</v>
      </c>
      <c r="D15" s="49">
        <v>69</v>
      </c>
      <c r="E15" s="49">
        <v>69</v>
      </c>
      <c r="F15" s="50">
        <v>84</v>
      </c>
      <c r="H15" s="18" t="str">
        <f t="array" ref="H15">IFERROR(INDEX(月シフト!$A$11:$A$50,MATCH(LARGE((月シフト!$L$11:$L$50&lt;&gt;"")*1/ROW(月シフト!$L$11:$L$50),T15),1/ROW(月シフト!$L$11:$L$50),0),1),"")</f>
        <v/>
      </c>
      <c r="I15" s="73"/>
      <c r="J15" s="74"/>
      <c r="K15" s="75"/>
      <c r="L15" s="75"/>
      <c r="M15" s="76"/>
      <c r="N15" s="70">
        <v>17.5</v>
      </c>
      <c r="O15" s="78">
        <f t="shared" si="0"/>
        <v>0</v>
      </c>
      <c r="P15" s="79">
        <f t="shared" si="1"/>
        <v>0</v>
      </c>
      <c r="Q15" s="98">
        <f t="shared" si="2"/>
        <v>0</v>
      </c>
      <c r="R15" s="98">
        <f t="shared" si="3"/>
        <v>0</v>
      </c>
      <c r="S15" s="97">
        <f t="shared" si="4"/>
        <v>0</v>
      </c>
      <c r="T15" s="1">
        <v>12</v>
      </c>
    </row>
    <row r="16" spans="1:20" s="1" customFormat="1" ht="21.95" customHeight="1">
      <c r="A16" s="11" t="s">
        <v>77</v>
      </c>
      <c r="B16" s="48">
        <v>6.2</v>
      </c>
      <c r="C16" s="49">
        <v>6.2</v>
      </c>
      <c r="D16" s="49">
        <v>6.2</v>
      </c>
      <c r="E16" s="49">
        <v>6.2</v>
      </c>
      <c r="F16" s="50">
        <v>6.2</v>
      </c>
      <c r="H16" s="51" t="str">
        <f t="array" ref="H16">IFERROR(INDEX(月シフト!$A$11:$A$50,MATCH(LARGE((月シフト!$L$11:$L$50&lt;&gt;"")*1/ROW(月シフト!$L$11:$L$50),T16),1/ROW(月シフト!$L$11:$L$50),0),1),"")</f>
        <v/>
      </c>
      <c r="I16" s="73"/>
      <c r="J16" s="74"/>
      <c r="K16" s="75"/>
      <c r="L16" s="75"/>
      <c r="M16" s="76"/>
      <c r="N16" s="70">
        <v>17.5</v>
      </c>
      <c r="O16" s="78">
        <f t="shared" si="0"/>
        <v>0</v>
      </c>
      <c r="P16" s="79">
        <f t="shared" si="1"/>
        <v>0</v>
      </c>
      <c r="Q16" s="98">
        <f t="shared" si="2"/>
        <v>0</v>
      </c>
      <c r="R16" s="98">
        <f t="shared" si="3"/>
        <v>0</v>
      </c>
      <c r="S16" s="97">
        <f t="shared" si="4"/>
        <v>0</v>
      </c>
      <c r="T16" s="1">
        <v>13</v>
      </c>
    </row>
    <row r="17" spans="1:20" s="1" customFormat="1" ht="21.95" customHeight="1">
      <c r="A17" s="11" t="s">
        <v>78</v>
      </c>
      <c r="B17" s="48">
        <v>1.71</v>
      </c>
      <c r="C17" s="49">
        <v>1.71</v>
      </c>
      <c r="D17" s="49">
        <v>1.71</v>
      </c>
      <c r="E17" s="49">
        <v>1.71</v>
      </c>
      <c r="F17" s="50">
        <v>1.71</v>
      </c>
      <c r="H17" s="51" t="str">
        <f t="array" ref="H17">IFERROR(INDEX(月シフト!$A$11:$A$50,MATCH(LARGE((月シフト!$L$11:$L$50&lt;&gt;"")*1/ROW(月シフト!$L$11:$L$50),T17),1/ROW(月シフト!$L$11:$L$50),0),1),"")</f>
        <v/>
      </c>
      <c r="I17" s="73"/>
      <c r="J17" s="74"/>
      <c r="K17" s="75"/>
      <c r="L17" s="75"/>
      <c r="M17" s="76"/>
      <c r="N17" s="70">
        <v>17.5</v>
      </c>
      <c r="O17" s="78">
        <f t="shared" si="0"/>
        <v>0</v>
      </c>
      <c r="P17" s="79">
        <f t="shared" si="1"/>
        <v>0</v>
      </c>
      <c r="Q17" s="98">
        <f t="shared" si="2"/>
        <v>0</v>
      </c>
      <c r="R17" s="98">
        <f t="shared" si="3"/>
        <v>0</v>
      </c>
      <c r="S17" s="97">
        <f t="shared" si="4"/>
        <v>0</v>
      </c>
      <c r="T17" s="1">
        <v>14</v>
      </c>
    </row>
    <row r="18" spans="1:20" s="1" customFormat="1" ht="21.95" customHeight="1">
      <c r="A18" s="52" t="s">
        <v>79</v>
      </c>
      <c r="B18" s="53">
        <f t="shared" ref="B18:F18" si="8">SUM(B15:B17)</f>
        <v>76.91</v>
      </c>
      <c r="C18" s="54">
        <f t="shared" si="8"/>
        <v>91.91</v>
      </c>
      <c r="D18" s="54">
        <f t="shared" si="8"/>
        <v>76.91</v>
      </c>
      <c r="E18" s="54">
        <f t="shared" si="8"/>
        <v>76.91</v>
      </c>
      <c r="F18" s="55">
        <f t="shared" si="8"/>
        <v>91.91</v>
      </c>
      <c r="G18" s="56"/>
      <c r="H18" s="51" t="str">
        <f t="array" ref="H18">IFERROR(INDEX(月シフト!$A$11:$A$50,MATCH(LARGE((月シフト!$L$11:$L$50&lt;&gt;"")*1/ROW(月シフト!$L$11:$L$50),T18),1/ROW(月シフト!$L$11:$L$50),0),1),"")</f>
        <v/>
      </c>
      <c r="I18" s="80"/>
      <c r="J18" s="81"/>
      <c r="K18" s="82"/>
      <c r="L18" s="82"/>
      <c r="M18" s="83"/>
      <c r="N18" s="70">
        <v>17.5</v>
      </c>
      <c r="O18" s="85">
        <f t="shared" si="0"/>
        <v>0</v>
      </c>
      <c r="P18" s="86">
        <f t="shared" si="1"/>
        <v>0</v>
      </c>
      <c r="Q18" s="99">
        <f t="shared" si="2"/>
        <v>0</v>
      </c>
      <c r="R18" s="99">
        <f t="shared" si="3"/>
        <v>0</v>
      </c>
      <c r="S18" s="100">
        <f t="shared" si="4"/>
        <v>0</v>
      </c>
      <c r="T18" s="1">
        <v>15</v>
      </c>
    </row>
    <row r="19" spans="1:20" s="1" customFormat="1" ht="21.95" customHeight="1">
      <c r="G19" s="56"/>
      <c r="H19" s="57" t="s">
        <v>75</v>
      </c>
      <c r="I19" s="87">
        <f>SUM(I4:I18)</f>
        <v>0</v>
      </c>
      <c r="J19" s="88">
        <f t="shared" ref="J19:M19" si="9">SUM(J4:J18)</f>
        <v>0</v>
      </c>
      <c r="K19" s="89">
        <f t="shared" si="9"/>
        <v>0</v>
      </c>
      <c r="L19" s="89">
        <f t="shared" si="9"/>
        <v>0</v>
      </c>
      <c r="M19" s="90">
        <f t="shared" si="9"/>
        <v>0</v>
      </c>
      <c r="N19" s="91" t="s">
        <v>80</v>
      </c>
      <c r="O19" s="92">
        <f>SUM(O4:O18)</f>
        <v>0</v>
      </c>
      <c r="P19" s="93">
        <f t="shared" ref="P19:S19" si="10">SUM(P4:P18)</f>
        <v>0</v>
      </c>
      <c r="Q19" s="101">
        <f t="shared" si="10"/>
        <v>0</v>
      </c>
      <c r="R19" s="101">
        <f t="shared" si="10"/>
        <v>0</v>
      </c>
      <c r="S19" s="102">
        <f t="shared" si="10"/>
        <v>0</v>
      </c>
    </row>
    <row r="20" spans="1:20" s="1" customFormat="1" ht="32.25">
      <c r="A20" s="58" t="s">
        <v>81</v>
      </c>
      <c r="B20" s="59" t="s">
        <v>82</v>
      </c>
      <c r="C20" s="59"/>
      <c r="D20" s="59"/>
      <c r="E20" s="59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20" s="1" customFormat="1" ht="32.25">
      <c r="A21" s="186"/>
      <c r="B21" s="187"/>
      <c r="C21" s="187"/>
      <c r="D21" s="187"/>
      <c r="E21" s="187"/>
      <c r="F21" s="188"/>
    </row>
    <row r="22" spans="1:20" s="1" customFormat="1" ht="32.25">
      <c r="A22" s="189"/>
      <c r="B22" s="190"/>
      <c r="C22" s="190"/>
      <c r="D22" s="190"/>
      <c r="E22" s="190"/>
      <c r="F22" s="191"/>
    </row>
    <row r="23" spans="1:20" s="1" customFormat="1" ht="32.25">
      <c r="A23" s="192"/>
      <c r="B23" s="193"/>
      <c r="C23" s="193"/>
      <c r="D23" s="193"/>
      <c r="E23" s="193"/>
      <c r="F23" s="194"/>
    </row>
    <row r="24" spans="1:20" s="1" customFormat="1" ht="32.25"/>
    <row r="25" spans="1:20" s="1" customFormat="1" ht="32.25"/>
    <row r="26" spans="1:20" s="1" customFormat="1" ht="32.25"/>
    <row r="27" spans="1:20" s="1" customFormat="1" ht="32.25"/>
    <row r="28" spans="1:20" s="1" customFormat="1" ht="32.25"/>
    <row r="29" spans="1:20" s="1" customFormat="1" ht="32.25">
      <c r="A29"/>
      <c r="B29"/>
      <c r="C29"/>
      <c r="D29"/>
      <c r="E29"/>
      <c r="F29"/>
    </row>
    <row r="30" spans="1:20" s="1" customFormat="1" ht="32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0" s="1" customFormat="1" ht="32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0" s="1" customFormat="1" ht="32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20" s="1" customFormat="1" ht="32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20" s="1" customFormat="1" ht="32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20" s="1" customFormat="1" ht="32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20" s="1" customFormat="1" ht="32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20" s="1" customFormat="1" ht="32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20" s="1" customFormat="1" ht="32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20" s="1" customFormat="1" ht="32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20" s="1" customFormat="1" ht="32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20" s="1" customFormat="1" ht="32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20" s="1" customFormat="1" ht="32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20" s="1" customFormat="1" ht="32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20" s="1" customFormat="1" ht="32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20" s="1" customFormat="1" ht="32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</sheetData>
  <sheetProtection selectLockedCells="1"/>
  <mergeCells count="7">
    <mergeCell ref="I2:M2"/>
    <mergeCell ref="O2:S2"/>
    <mergeCell ref="A21:F21"/>
    <mergeCell ref="A22:F22"/>
    <mergeCell ref="A23:F23"/>
    <mergeCell ref="H2:H3"/>
    <mergeCell ref="N2:N3"/>
  </mergeCells>
  <phoneticPr fontId="28"/>
  <pageMargins left="0.69930555555555596" right="0.69930555555555596" top="0.75" bottom="0.75" header="0.3" footer="0.3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/>
  <dimension ref="A1:T45"/>
  <sheetViews>
    <sheetView topLeftCell="B1" workbookViewId="0">
      <selection activeCell="M7" sqref="M7:M12"/>
    </sheetView>
  </sheetViews>
  <sheetFormatPr defaultColWidth="9" defaultRowHeight="13.5"/>
  <cols>
    <col min="1" max="1" width="25.375" customWidth="1"/>
    <col min="2" max="6" width="18.625" customWidth="1"/>
    <col min="7" max="7" width="9.25" customWidth="1"/>
    <col min="8" max="8" width="19.75" customWidth="1"/>
    <col min="9" max="13" width="8.625" customWidth="1"/>
    <col min="14" max="14" width="11.625" customWidth="1"/>
    <col min="15" max="19" width="8.625" customWidth="1"/>
    <col min="20" max="20" width="9" hidden="1" customWidth="1"/>
  </cols>
  <sheetData>
    <row r="1" spans="1:20" ht="29.25" customHeight="1">
      <c r="A1" s="2">
        <v>44604</v>
      </c>
      <c r="C1" s="3"/>
      <c r="D1" t="s">
        <v>61</v>
      </c>
      <c r="H1" s="4"/>
      <c r="I1" s="4"/>
      <c r="J1" s="61"/>
      <c r="K1" s="62"/>
      <c r="L1" s="62"/>
    </row>
    <row r="2" spans="1:20" s="1" customFormat="1" ht="21.95" customHeight="1">
      <c r="A2" s="5"/>
      <c r="B2" s="6" t="s">
        <v>62</v>
      </c>
      <c r="C2" s="7" t="s">
        <v>63</v>
      </c>
      <c r="D2" s="8" t="s">
        <v>64</v>
      </c>
      <c r="E2" s="8" t="s">
        <v>65</v>
      </c>
      <c r="F2" s="9" t="s">
        <v>66</v>
      </c>
      <c r="H2" s="198" t="s">
        <v>67</v>
      </c>
      <c r="I2" s="195" t="s">
        <v>68</v>
      </c>
      <c r="J2" s="196"/>
      <c r="K2" s="196"/>
      <c r="L2" s="196"/>
      <c r="M2" s="196"/>
      <c r="N2" s="198" t="s">
        <v>69</v>
      </c>
      <c r="O2" s="195" t="s">
        <v>70</v>
      </c>
      <c r="P2" s="196"/>
      <c r="Q2" s="196"/>
      <c r="R2" s="196"/>
      <c r="S2" s="197"/>
    </row>
    <row r="3" spans="1:20" s="1" customFormat="1" ht="21.95" customHeight="1">
      <c r="A3" s="11" t="s">
        <v>71</v>
      </c>
      <c r="B3" s="12"/>
      <c r="C3" s="13"/>
      <c r="D3" s="13"/>
      <c r="E3" s="13"/>
      <c r="F3" s="14"/>
      <c r="H3" s="199"/>
      <c r="I3" s="63" t="s">
        <v>62</v>
      </c>
      <c r="J3" s="64" t="s">
        <v>63</v>
      </c>
      <c r="K3" s="64" t="s">
        <v>64</v>
      </c>
      <c r="L3" s="64" t="s">
        <v>65</v>
      </c>
      <c r="M3" s="65" t="s">
        <v>66</v>
      </c>
      <c r="N3" s="199"/>
      <c r="O3" s="63" t="s">
        <v>62</v>
      </c>
      <c r="P3" s="64" t="s">
        <v>63</v>
      </c>
      <c r="Q3" s="94" t="s">
        <v>64</v>
      </c>
      <c r="R3" s="94" t="s">
        <v>65</v>
      </c>
      <c r="S3" s="95" t="s">
        <v>66</v>
      </c>
    </row>
    <row r="4" spans="1:20" s="1" customFormat="1" ht="21.95" customHeight="1">
      <c r="A4" s="11" t="s">
        <v>72</v>
      </c>
      <c r="B4" s="12">
        <v>0</v>
      </c>
      <c r="C4" s="13">
        <v>0</v>
      </c>
      <c r="D4" s="16">
        <v>0</v>
      </c>
      <c r="E4" s="16">
        <v>0</v>
      </c>
      <c r="F4" s="14">
        <v>0</v>
      </c>
      <c r="H4" s="17" t="str">
        <f t="array" ref="H4">IFERROR(INDEX(月シフト!$A$11:$A$50,MATCH(LARGE((月シフト!$M$11:$M$50&lt;&gt;"")*1/ROW(月シフト!$M$11:$M$50),T4),1/ROW(月シフト!$M$11:$M$50),0),1),"")</f>
        <v>矢代</v>
      </c>
      <c r="I4" s="66"/>
      <c r="J4" s="67"/>
      <c r="K4" s="68"/>
      <c r="L4" s="68"/>
      <c r="M4" s="69"/>
      <c r="N4" s="70">
        <v>20</v>
      </c>
      <c r="O4" s="71">
        <f t="shared" ref="O4:O18" si="0">I4*$N4</f>
        <v>0</v>
      </c>
      <c r="P4" s="72">
        <f t="shared" ref="P4:P18" si="1">J4*$N4</f>
        <v>0</v>
      </c>
      <c r="Q4" s="96">
        <f t="shared" ref="Q4:Q18" si="2">K4*$N4</f>
        <v>0</v>
      </c>
      <c r="R4" s="96">
        <f t="shared" ref="R4:R18" si="3">L4*$N4</f>
        <v>0</v>
      </c>
      <c r="S4" s="97">
        <f t="shared" ref="S4:S18" si="4">M4*$N4</f>
        <v>0</v>
      </c>
      <c r="T4" s="1">
        <v>1</v>
      </c>
    </row>
    <row r="5" spans="1:20" s="1" customFormat="1" ht="21.95" customHeight="1">
      <c r="A5" s="11" t="s">
        <v>73</v>
      </c>
      <c r="B5" s="12"/>
      <c r="C5" s="13"/>
      <c r="D5" s="16"/>
      <c r="E5" s="16"/>
      <c r="F5" s="14"/>
      <c r="H5" s="18" t="str">
        <f t="array" ref="H5">IFERROR(INDEX(月シフト!$A$11:$A$50,MATCH(LARGE((月シフト!$M$11:$M$50&lt;&gt;"")*1/ROW(月シフト!$M$11:$M$50),T5),1/ROW(月シフト!$M$11:$M$50),0),1),"")</f>
        <v>マーダワ</v>
      </c>
      <c r="I5" s="73"/>
      <c r="J5" s="74"/>
      <c r="K5" s="75"/>
      <c r="L5" s="75"/>
      <c r="M5" s="76"/>
      <c r="N5" s="70">
        <v>20</v>
      </c>
      <c r="O5" s="78">
        <f t="shared" si="0"/>
        <v>0</v>
      </c>
      <c r="P5" s="79">
        <f t="shared" si="1"/>
        <v>0</v>
      </c>
      <c r="Q5" s="98">
        <f t="shared" si="2"/>
        <v>0</v>
      </c>
      <c r="R5" s="98">
        <f t="shared" si="3"/>
        <v>0</v>
      </c>
      <c r="S5" s="97">
        <f t="shared" si="4"/>
        <v>0</v>
      </c>
      <c r="T5" s="1">
        <v>2</v>
      </c>
    </row>
    <row r="6" spans="1:20" s="1" customFormat="1" ht="21.95" customHeight="1">
      <c r="A6" s="11" t="s">
        <v>74</v>
      </c>
      <c r="B6" s="19" t="str">
        <f>IFERROR(B4/B3,"")</f>
        <v/>
      </c>
      <c r="C6" s="20" t="str">
        <f t="shared" ref="C6:F6" si="5">IFERROR(C4/C3,"")</f>
        <v/>
      </c>
      <c r="D6" s="20" t="str">
        <f t="shared" si="5"/>
        <v/>
      </c>
      <c r="E6" s="20" t="str">
        <f t="shared" si="5"/>
        <v/>
      </c>
      <c r="F6" s="21" t="str">
        <f t="shared" si="5"/>
        <v/>
      </c>
      <c r="H6" s="18" t="str">
        <f t="array" ref="H6">IFERROR(INDEX(月シフト!$A$11:$A$50,MATCH(LARGE((月シフト!$M$11:$M$50&lt;&gt;"")*1/ROW(月シフト!$M$11:$M$50),T6),1/ROW(月シフト!$M$11:$M$50),0),1),"")</f>
        <v>ズオン バン フン</v>
      </c>
      <c r="I6" s="73"/>
      <c r="J6" s="74"/>
      <c r="K6" s="75"/>
      <c r="L6" s="75"/>
      <c r="M6" s="76"/>
      <c r="N6" s="70">
        <v>20</v>
      </c>
      <c r="O6" s="78">
        <f t="shared" si="0"/>
        <v>0</v>
      </c>
      <c r="P6" s="79">
        <f t="shared" si="1"/>
        <v>0</v>
      </c>
      <c r="Q6" s="98">
        <f t="shared" si="2"/>
        <v>0</v>
      </c>
      <c r="R6" s="98">
        <f t="shared" si="3"/>
        <v>0</v>
      </c>
      <c r="S6" s="97">
        <f t="shared" si="4"/>
        <v>0</v>
      </c>
      <c r="T6" s="1">
        <v>3</v>
      </c>
    </row>
    <row r="7" spans="1:20" s="1" customFormat="1" ht="21.95" customHeight="1">
      <c r="A7" s="11" t="s">
        <v>75</v>
      </c>
      <c r="B7" s="22">
        <f>I19</f>
        <v>0</v>
      </c>
      <c r="C7" s="23">
        <f t="shared" ref="C7:F7" si="6">J19</f>
        <v>0</v>
      </c>
      <c r="D7" s="23">
        <f t="shared" si="6"/>
        <v>0</v>
      </c>
      <c r="E7" s="23">
        <f t="shared" si="6"/>
        <v>0</v>
      </c>
      <c r="F7" s="24">
        <f t="shared" si="6"/>
        <v>0</v>
      </c>
      <c r="H7" s="18" t="str">
        <f t="array" ref="H7">IFERROR(INDEX(月シフト!$A$11:$A$50,MATCH(LARGE((月シフト!$M$11:$M$50&lt;&gt;"")*1/ROW(月シフト!$M$11:$M$50),T7),1/ROW(月シフト!$M$11:$M$50),0),1),"")</f>
        <v>チャモ</v>
      </c>
      <c r="I7" s="73"/>
      <c r="J7" s="74"/>
      <c r="K7" s="75"/>
      <c r="L7" s="75"/>
      <c r="M7" s="76"/>
      <c r="N7" s="70">
        <v>20</v>
      </c>
      <c r="O7" s="78">
        <f t="shared" si="0"/>
        <v>0</v>
      </c>
      <c r="P7" s="79">
        <f t="shared" si="1"/>
        <v>0</v>
      </c>
      <c r="Q7" s="98">
        <f t="shared" si="2"/>
        <v>0</v>
      </c>
      <c r="R7" s="98">
        <f t="shared" si="3"/>
        <v>0</v>
      </c>
      <c r="S7" s="97">
        <f t="shared" si="4"/>
        <v>0</v>
      </c>
      <c r="T7" s="1">
        <v>4</v>
      </c>
    </row>
    <row r="8" spans="1:20" s="1" customFormat="1" ht="21.95" customHeight="1">
      <c r="A8" s="11" t="s">
        <v>2</v>
      </c>
      <c r="B8" s="25">
        <f>O19</f>
        <v>0</v>
      </c>
      <c r="C8" s="26">
        <f t="shared" ref="C8:F8" si="7">P19</f>
        <v>0</v>
      </c>
      <c r="D8" s="26">
        <f t="shared" si="7"/>
        <v>0</v>
      </c>
      <c r="E8" s="26">
        <f t="shared" si="7"/>
        <v>0</v>
      </c>
      <c r="F8" s="27">
        <f t="shared" si="7"/>
        <v>0</v>
      </c>
      <c r="H8" s="18" t="str">
        <f t="array" ref="H8">IFERROR(INDEX(月シフト!$A$11:$A$50,MATCH(LARGE((月シフト!$M$11:$M$50&lt;&gt;"")*1/ROW(月シフト!$M$11:$M$50),T8),1/ROW(月シフト!$M$11:$M$50),0),1),"")</f>
        <v>サンミン</v>
      </c>
      <c r="I8" s="73"/>
      <c r="J8" s="74"/>
      <c r="K8" s="75"/>
      <c r="L8" s="75"/>
      <c r="M8" s="76"/>
      <c r="N8" s="70">
        <v>20</v>
      </c>
      <c r="O8" s="78">
        <f t="shared" si="0"/>
        <v>0</v>
      </c>
      <c r="P8" s="79">
        <f t="shared" si="1"/>
        <v>0</v>
      </c>
      <c r="Q8" s="98">
        <f t="shared" si="2"/>
        <v>0</v>
      </c>
      <c r="R8" s="98">
        <f t="shared" si="3"/>
        <v>0</v>
      </c>
      <c r="S8" s="97">
        <f t="shared" si="4"/>
        <v>0</v>
      </c>
      <c r="T8" s="1">
        <v>5</v>
      </c>
    </row>
    <row r="9" spans="1:20" s="1" customFormat="1" ht="21.95" customHeight="1">
      <c r="A9" s="11" t="s">
        <v>4</v>
      </c>
      <c r="B9" s="28"/>
      <c r="C9" s="29"/>
      <c r="D9" s="30">
        <f>IFERROR((D8/D4),0)</f>
        <v>0</v>
      </c>
      <c r="E9" s="30">
        <f>IFERROR((E8/E4),0)</f>
        <v>0</v>
      </c>
      <c r="F9" s="31"/>
      <c r="H9" s="18" t="str">
        <f t="array" ref="H9">IFERROR(INDEX(月シフト!$A$11:$A$50,MATCH(LARGE((月シフト!$M$11:$M$50&lt;&gt;"")*1/ROW(月シフト!$M$11:$M$50),T9),1/ROW(月シフト!$M$11:$M$50),0),1),"")</f>
        <v>イスリ</v>
      </c>
      <c r="I9" s="73"/>
      <c r="J9" s="74"/>
      <c r="K9" s="75"/>
      <c r="L9" s="75"/>
      <c r="M9" s="76"/>
      <c r="N9" s="70">
        <v>20</v>
      </c>
      <c r="O9" s="78">
        <f t="shared" si="0"/>
        <v>0</v>
      </c>
      <c r="P9" s="79">
        <f t="shared" si="1"/>
        <v>0</v>
      </c>
      <c r="Q9" s="98">
        <f t="shared" si="2"/>
        <v>0</v>
      </c>
      <c r="R9" s="98">
        <f t="shared" si="3"/>
        <v>0</v>
      </c>
      <c r="S9" s="97">
        <f t="shared" si="4"/>
        <v>0</v>
      </c>
      <c r="T9" s="1">
        <v>6</v>
      </c>
    </row>
    <row r="10" spans="1:20" s="1" customFormat="1" ht="21.95" customHeight="1">
      <c r="A10" s="32" t="s">
        <v>5</v>
      </c>
      <c r="B10" s="33">
        <f>IFERROR((B8/B4),0)</f>
        <v>0</v>
      </c>
      <c r="C10" s="34">
        <f>IFERROR((C8/C4),0)</f>
        <v>0</v>
      </c>
      <c r="D10" s="35"/>
      <c r="E10" s="35"/>
      <c r="F10" s="36"/>
      <c r="H10" s="18" t="str">
        <f t="array" ref="H10">IFERROR(INDEX(月シフト!$A$11:$A$50,MATCH(LARGE((月シフト!$M$11:$M$50&lt;&gt;"")*1/ROW(月シフト!$M$11:$M$50),T10),1/ROW(月シフト!$M$11:$M$50),0),1),"")</f>
        <v>インディカ</v>
      </c>
      <c r="I10" s="73"/>
      <c r="J10" s="74"/>
      <c r="K10" s="75"/>
      <c r="L10" s="75"/>
      <c r="M10" s="76"/>
      <c r="N10" s="70">
        <v>20</v>
      </c>
      <c r="O10" s="78">
        <f t="shared" si="0"/>
        <v>0</v>
      </c>
      <c r="P10" s="79">
        <f t="shared" si="1"/>
        <v>0</v>
      </c>
      <c r="Q10" s="98">
        <f t="shared" si="2"/>
        <v>0</v>
      </c>
      <c r="R10" s="98">
        <f t="shared" si="3"/>
        <v>0</v>
      </c>
      <c r="S10" s="97">
        <f t="shared" si="4"/>
        <v>0</v>
      </c>
      <c r="T10" s="1">
        <v>7</v>
      </c>
    </row>
    <row r="11" spans="1:20" s="1" customFormat="1" ht="21.95" customHeight="1">
      <c r="A11" s="32" t="s">
        <v>6</v>
      </c>
      <c r="B11" s="37"/>
      <c r="C11" s="38"/>
      <c r="D11" s="38"/>
      <c r="E11" s="38"/>
      <c r="F11" s="27">
        <f>IFERROR((F8/F4),0)</f>
        <v>0</v>
      </c>
      <c r="H11" s="18" t="str">
        <f t="array" ref="H11">IFERROR(INDEX(月シフト!$A$11:$A$50,MATCH(LARGE((月シフト!$M$11:$M$50&lt;&gt;"")*1/ROW(月シフト!$M$11:$M$50),T11),1/ROW(月シフト!$M$11:$M$50),0),1),"")</f>
        <v>チャトランガ</v>
      </c>
      <c r="I11" s="73"/>
      <c r="J11" s="74"/>
      <c r="K11" s="75"/>
      <c r="L11" s="75"/>
      <c r="M11" s="76"/>
      <c r="N11" s="70">
        <v>20</v>
      </c>
      <c r="O11" s="78">
        <f t="shared" si="0"/>
        <v>0</v>
      </c>
      <c r="P11" s="79">
        <f t="shared" si="1"/>
        <v>0</v>
      </c>
      <c r="Q11" s="98">
        <f t="shared" si="2"/>
        <v>0</v>
      </c>
      <c r="R11" s="98">
        <f t="shared" si="3"/>
        <v>0</v>
      </c>
      <c r="S11" s="97">
        <f t="shared" si="4"/>
        <v>0</v>
      </c>
      <c r="T11" s="1">
        <v>8</v>
      </c>
    </row>
    <row r="12" spans="1:20" s="1" customFormat="1" ht="21.95" customHeight="1">
      <c r="A12" s="39" t="s">
        <v>7</v>
      </c>
      <c r="B12" s="40">
        <f>B10*4</f>
        <v>0</v>
      </c>
      <c r="C12" s="41">
        <f>C10*10</f>
        <v>0</v>
      </c>
      <c r="D12" s="41">
        <f>D9*40</f>
        <v>0</v>
      </c>
      <c r="E12" s="41">
        <f>E9*50</f>
        <v>0</v>
      </c>
      <c r="F12" s="42">
        <f>F11</f>
        <v>0</v>
      </c>
      <c r="H12" s="18" t="str">
        <f t="array" ref="H12">IFERROR(INDEX(月シフト!$A$11:$A$50,MATCH(LARGE((月シフト!$M$11:$M$50&lt;&gt;"")*1/ROW(月シフト!$M$11:$M$50),T12),1/ROW(月シフト!$M$11:$M$50),0),1),"")</f>
        <v>ユウ</v>
      </c>
      <c r="I12" s="73"/>
      <c r="J12" s="74"/>
      <c r="K12" s="75"/>
      <c r="L12" s="75"/>
      <c r="M12" s="76"/>
      <c r="N12" s="70">
        <v>20</v>
      </c>
      <c r="O12" s="78">
        <f t="shared" si="0"/>
        <v>0</v>
      </c>
      <c r="P12" s="79">
        <f t="shared" si="1"/>
        <v>0</v>
      </c>
      <c r="Q12" s="98">
        <f t="shared" si="2"/>
        <v>0</v>
      </c>
      <c r="R12" s="98">
        <f t="shared" si="3"/>
        <v>0</v>
      </c>
      <c r="S12" s="97">
        <f t="shared" si="4"/>
        <v>0</v>
      </c>
      <c r="T12" s="1">
        <v>9</v>
      </c>
    </row>
    <row r="13" spans="1:20" s="1" customFormat="1" ht="21.95" customHeight="1">
      <c r="A13" s="43"/>
      <c r="H13" s="18" t="str">
        <f t="array" ref="H13">IFERROR(INDEX(月シフト!$A$11:$A$50,MATCH(LARGE((月シフト!$M$11:$M$50&lt;&gt;"")*1/ROW(月シフト!$M$11:$M$50),T13),1/ROW(月シフト!$M$11:$M$50),0),1),"")</f>
        <v/>
      </c>
      <c r="I13" s="73"/>
      <c r="J13" s="74"/>
      <c r="K13" s="75"/>
      <c r="L13" s="75"/>
      <c r="M13" s="76"/>
      <c r="N13" s="70">
        <v>20</v>
      </c>
      <c r="O13" s="78">
        <f t="shared" si="0"/>
        <v>0</v>
      </c>
      <c r="P13" s="79">
        <f t="shared" si="1"/>
        <v>0</v>
      </c>
      <c r="Q13" s="98">
        <f t="shared" si="2"/>
        <v>0</v>
      </c>
      <c r="R13" s="98">
        <f t="shared" si="3"/>
        <v>0</v>
      </c>
      <c r="S13" s="97">
        <f t="shared" si="4"/>
        <v>0</v>
      </c>
      <c r="T13" s="1">
        <v>10</v>
      </c>
    </row>
    <row r="14" spans="1:20" s="1" customFormat="1" ht="21.95" customHeight="1">
      <c r="A14" s="44" t="s">
        <v>3</v>
      </c>
      <c r="B14" s="45" t="s">
        <v>62</v>
      </c>
      <c r="C14" s="45" t="s">
        <v>63</v>
      </c>
      <c r="D14" s="46" t="s">
        <v>64</v>
      </c>
      <c r="E14" s="46" t="s">
        <v>65</v>
      </c>
      <c r="F14" s="47" t="s">
        <v>66</v>
      </c>
      <c r="H14" s="18" t="str">
        <f t="array" ref="H14">IFERROR(INDEX(月シフト!$A$11:$A$50,MATCH(LARGE((月シフト!$M$11:$M$50&lt;&gt;"")*1/ROW(月シフト!$M$11:$M$50),T14),1/ROW(月シフト!$M$11:$M$50),0),1),"")</f>
        <v/>
      </c>
      <c r="I14" s="73"/>
      <c r="J14" s="74"/>
      <c r="K14" s="75"/>
      <c r="L14" s="75"/>
      <c r="M14" s="76"/>
      <c r="N14" s="70">
        <v>20</v>
      </c>
      <c r="O14" s="78">
        <f t="shared" si="0"/>
        <v>0</v>
      </c>
      <c r="P14" s="79">
        <f t="shared" si="1"/>
        <v>0</v>
      </c>
      <c r="Q14" s="98">
        <f t="shared" si="2"/>
        <v>0</v>
      </c>
      <c r="R14" s="98">
        <f t="shared" si="3"/>
        <v>0</v>
      </c>
      <c r="S14" s="97">
        <f t="shared" si="4"/>
        <v>0</v>
      </c>
      <c r="T14" s="1">
        <v>11</v>
      </c>
    </row>
    <row r="15" spans="1:20" s="1" customFormat="1" ht="21.95" customHeight="1">
      <c r="A15" s="11" t="s">
        <v>76</v>
      </c>
      <c r="B15" s="48">
        <v>69</v>
      </c>
      <c r="C15" s="49">
        <v>84</v>
      </c>
      <c r="D15" s="49">
        <v>69</v>
      </c>
      <c r="E15" s="49">
        <v>69</v>
      </c>
      <c r="F15" s="50">
        <v>84</v>
      </c>
      <c r="H15" s="18" t="str">
        <f t="array" ref="H15">IFERROR(INDEX(月シフト!$A$11:$A$50,MATCH(LARGE((月シフト!$M$11:$M$50&lt;&gt;"")*1/ROW(月シフト!$M$11:$M$50),T15),1/ROW(月シフト!$M$11:$M$50),0),1),"")</f>
        <v/>
      </c>
      <c r="I15" s="73"/>
      <c r="J15" s="74"/>
      <c r="K15" s="75"/>
      <c r="L15" s="75"/>
      <c r="M15" s="76"/>
      <c r="N15" s="70">
        <v>20</v>
      </c>
      <c r="O15" s="78">
        <f t="shared" si="0"/>
        <v>0</v>
      </c>
      <c r="P15" s="79">
        <f t="shared" si="1"/>
        <v>0</v>
      </c>
      <c r="Q15" s="98">
        <f t="shared" si="2"/>
        <v>0</v>
      </c>
      <c r="R15" s="98">
        <f t="shared" si="3"/>
        <v>0</v>
      </c>
      <c r="S15" s="97">
        <f t="shared" si="4"/>
        <v>0</v>
      </c>
      <c r="T15" s="1">
        <v>12</v>
      </c>
    </row>
    <row r="16" spans="1:20" s="1" customFormat="1" ht="21.95" customHeight="1">
      <c r="A16" s="11" t="s">
        <v>77</v>
      </c>
      <c r="B16" s="48">
        <v>6.2</v>
      </c>
      <c r="C16" s="49">
        <v>6.2</v>
      </c>
      <c r="D16" s="49">
        <v>6.2</v>
      </c>
      <c r="E16" s="49">
        <v>6.2</v>
      </c>
      <c r="F16" s="50">
        <v>6.2</v>
      </c>
      <c r="H16" s="51" t="str">
        <f t="array" ref="H16">IFERROR(INDEX(月シフト!$A$11:$A$50,MATCH(LARGE((月シフト!$M$11:$M$50&lt;&gt;"")*1/ROW(月シフト!$M$11:$M$50),T16),1/ROW(月シフト!$M$11:$M$50),0),1),"")</f>
        <v/>
      </c>
      <c r="I16" s="73"/>
      <c r="J16" s="74"/>
      <c r="K16" s="75"/>
      <c r="L16" s="75"/>
      <c r="M16" s="76"/>
      <c r="N16" s="70">
        <v>20</v>
      </c>
      <c r="O16" s="78">
        <f t="shared" si="0"/>
        <v>0</v>
      </c>
      <c r="P16" s="79">
        <f t="shared" si="1"/>
        <v>0</v>
      </c>
      <c r="Q16" s="98">
        <f t="shared" si="2"/>
        <v>0</v>
      </c>
      <c r="R16" s="98">
        <f t="shared" si="3"/>
        <v>0</v>
      </c>
      <c r="S16" s="97">
        <f t="shared" si="4"/>
        <v>0</v>
      </c>
      <c r="T16" s="1">
        <v>13</v>
      </c>
    </row>
    <row r="17" spans="1:20" s="1" customFormat="1" ht="21.95" customHeight="1">
      <c r="A17" s="11" t="s">
        <v>78</v>
      </c>
      <c r="B17" s="48">
        <v>1.71</v>
      </c>
      <c r="C17" s="49">
        <v>1.71</v>
      </c>
      <c r="D17" s="49">
        <v>1.71</v>
      </c>
      <c r="E17" s="49">
        <v>1.71</v>
      </c>
      <c r="F17" s="50">
        <v>1.71</v>
      </c>
      <c r="H17" s="51" t="str">
        <f t="array" ref="H17">IFERROR(INDEX(月シフト!$A$11:$A$50,MATCH(LARGE((月シフト!$M$11:$M$50&lt;&gt;"")*1/ROW(月シフト!$M$11:$M$50),T17),1/ROW(月シフト!$M$11:$M$50),0),1),"")</f>
        <v/>
      </c>
      <c r="I17" s="73"/>
      <c r="J17" s="74"/>
      <c r="K17" s="75"/>
      <c r="L17" s="75"/>
      <c r="M17" s="76"/>
      <c r="N17" s="70">
        <v>20</v>
      </c>
      <c r="O17" s="78">
        <f t="shared" si="0"/>
        <v>0</v>
      </c>
      <c r="P17" s="79">
        <f t="shared" si="1"/>
        <v>0</v>
      </c>
      <c r="Q17" s="98">
        <f t="shared" si="2"/>
        <v>0</v>
      </c>
      <c r="R17" s="98">
        <f t="shared" si="3"/>
        <v>0</v>
      </c>
      <c r="S17" s="97">
        <f t="shared" si="4"/>
        <v>0</v>
      </c>
      <c r="T17" s="1">
        <v>14</v>
      </c>
    </row>
    <row r="18" spans="1:20" s="1" customFormat="1" ht="21.95" customHeight="1">
      <c r="A18" s="52" t="s">
        <v>79</v>
      </c>
      <c r="B18" s="53">
        <f t="shared" ref="B18:F18" si="8">SUM(B15:B17)</f>
        <v>76.91</v>
      </c>
      <c r="C18" s="54">
        <f t="shared" si="8"/>
        <v>91.91</v>
      </c>
      <c r="D18" s="54">
        <f t="shared" si="8"/>
        <v>76.91</v>
      </c>
      <c r="E18" s="54">
        <f t="shared" si="8"/>
        <v>76.91</v>
      </c>
      <c r="F18" s="55">
        <f t="shared" si="8"/>
        <v>91.91</v>
      </c>
      <c r="G18" s="56"/>
      <c r="H18" s="51" t="str">
        <f t="array" ref="H18">IFERROR(INDEX(月シフト!$A$11:$A$50,MATCH(LARGE((月シフト!$M$11:$M$50&lt;&gt;"")*1/ROW(月シフト!$M$11:$M$50),T18),1/ROW(月シフト!$M$11:$M$50),0),1),"")</f>
        <v/>
      </c>
      <c r="I18" s="80"/>
      <c r="J18" s="81"/>
      <c r="K18" s="82"/>
      <c r="L18" s="82"/>
      <c r="M18" s="83"/>
      <c r="N18" s="70">
        <v>20</v>
      </c>
      <c r="O18" s="85">
        <f t="shared" si="0"/>
        <v>0</v>
      </c>
      <c r="P18" s="86">
        <f t="shared" si="1"/>
        <v>0</v>
      </c>
      <c r="Q18" s="99">
        <f t="shared" si="2"/>
        <v>0</v>
      </c>
      <c r="R18" s="99">
        <f t="shared" si="3"/>
        <v>0</v>
      </c>
      <c r="S18" s="100">
        <f t="shared" si="4"/>
        <v>0</v>
      </c>
      <c r="T18" s="1">
        <v>15</v>
      </c>
    </row>
    <row r="19" spans="1:20" s="1" customFormat="1" ht="21.95" customHeight="1">
      <c r="G19" s="56"/>
      <c r="H19" s="57" t="s">
        <v>75</v>
      </c>
      <c r="I19" s="87">
        <f>SUM(I4:I18)</f>
        <v>0</v>
      </c>
      <c r="J19" s="88">
        <f t="shared" ref="J19:M19" si="9">SUM(J4:J18)</f>
        <v>0</v>
      </c>
      <c r="K19" s="89">
        <f t="shared" si="9"/>
        <v>0</v>
      </c>
      <c r="L19" s="89">
        <f t="shared" si="9"/>
        <v>0</v>
      </c>
      <c r="M19" s="90">
        <f t="shared" si="9"/>
        <v>0</v>
      </c>
      <c r="N19" s="91" t="s">
        <v>80</v>
      </c>
      <c r="O19" s="92">
        <f>SUM(O4:O18)</f>
        <v>0</v>
      </c>
      <c r="P19" s="93">
        <f t="shared" ref="P19:S19" si="10">SUM(P4:P18)</f>
        <v>0</v>
      </c>
      <c r="Q19" s="101">
        <f t="shared" si="10"/>
        <v>0</v>
      </c>
      <c r="R19" s="101">
        <f t="shared" si="10"/>
        <v>0</v>
      </c>
      <c r="S19" s="102">
        <f t="shared" si="10"/>
        <v>0</v>
      </c>
    </row>
    <row r="20" spans="1:20" s="1" customFormat="1" ht="32.25">
      <c r="A20" s="58" t="s">
        <v>81</v>
      </c>
      <c r="B20" s="59" t="s">
        <v>82</v>
      </c>
      <c r="C20" s="59"/>
      <c r="D20" s="59"/>
      <c r="E20" s="59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20" s="1" customFormat="1" ht="32.25">
      <c r="A21" s="186"/>
      <c r="B21" s="187"/>
      <c r="C21" s="187"/>
      <c r="D21" s="187"/>
      <c r="E21" s="187"/>
      <c r="F21" s="188"/>
    </row>
    <row r="22" spans="1:20" s="1" customFormat="1" ht="32.25">
      <c r="A22" s="189"/>
      <c r="B22" s="190"/>
      <c r="C22" s="190"/>
      <c r="D22" s="190"/>
      <c r="E22" s="190"/>
      <c r="F22" s="191"/>
    </row>
    <row r="23" spans="1:20" s="1" customFormat="1" ht="32.25">
      <c r="A23" s="192"/>
      <c r="B23" s="193"/>
      <c r="C23" s="193"/>
      <c r="D23" s="193"/>
      <c r="E23" s="193"/>
      <c r="F23" s="194"/>
    </row>
    <row r="24" spans="1:20" s="1" customFormat="1" ht="32.25"/>
    <row r="25" spans="1:20" s="1" customFormat="1" ht="32.25"/>
    <row r="26" spans="1:20" s="1" customFormat="1" ht="32.25"/>
    <row r="27" spans="1:20" s="1" customFormat="1" ht="32.25"/>
    <row r="28" spans="1:20" s="1" customFormat="1" ht="32.25"/>
    <row r="29" spans="1:20" s="1" customFormat="1" ht="32.25">
      <c r="A29"/>
      <c r="B29"/>
      <c r="C29"/>
      <c r="D29"/>
      <c r="E29"/>
      <c r="F29"/>
    </row>
    <row r="30" spans="1:20" s="1" customFormat="1" ht="32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0" s="1" customFormat="1" ht="32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0" s="1" customFormat="1" ht="32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20" s="1" customFormat="1" ht="32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20" s="1" customFormat="1" ht="32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20" s="1" customFormat="1" ht="32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20" s="1" customFormat="1" ht="32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20" s="1" customFormat="1" ht="32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20" s="1" customFormat="1" ht="32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20" s="1" customFormat="1" ht="32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20" s="1" customFormat="1" ht="32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20" s="1" customFormat="1" ht="32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20" s="1" customFormat="1" ht="32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20" s="1" customFormat="1" ht="32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20" s="1" customFormat="1" ht="32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20" s="1" customFormat="1" ht="32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</sheetData>
  <sheetProtection selectLockedCells="1"/>
  <mergeCells count="7">
    <mergeCell ref="I2:M2"/>
    <mergeCell ref="O2:S2"/>
    <mergeCell ref="A21:F21"/>
    <mergeCell ref="A22:F22"/>
    <mergeCell ref="A23:F23"/>
    <mergeCell ref="H2:H3"/>
    <mergeCell ref="N2:N3"/>
  </mergeCells>
  <phoneticPr fontId="28"/>
  <pageMargins left="0.69930555555555596" right="0.69930555555555596" top="0.75" bottom="0.75" header="0.3" footer="0.3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/>
  <dimension ref="A1:T45"/>
  <sheetViews>
    <sheetView topLeftCell="B1" workbookViewId="0">
      <selection activeCell="M7" sqref="M7:M12"/>
    </sheetView>
  </sheetViews>
  <sheetFormatPr defaultColWidth="9" defaultRowHeight="13.5"/>
  <cols>
    <col min="1" max="1" width="25.375" customWidth="1"/>
    <col min="2" max="6" width="18.625" customWidth="1"/>
    <col min="7" max="7" width="9.25" customWidth="1"/>
    <col min="8" max="8" width="19.75" customWidth="1"/>
    <col min="9" max="13" width="8.625" customWidth="1"/>
    <col min="14" max="14" width="11.625" customWidth="1"/>
    <col min="15" max="19" width="8.625" customWidth="1"/>
    <col min="20" max="20" width="9" hidden="1" customWidth="1"/>
  </cols>
  <sheetData>
    <row r="1" spans="1:20" ht="29.25" customHeight="1">
      <c r="A1" s="2">
        <v>44605</v>
      </c>
      <c r="C1" s="3"/>
      <c r="D1" t="s">
        <v>61</v>
      </c>
      <c r="H1" s="4"/>
      <c r="I1" s="4"/>
      <c r="J1" s="61"/>
      <c r="K1" s="62"/>
      <c r="L1" s="62"/>
    </row>
    <row r="2" spans="1:20" s="1" customFormat="1" ht="21.95" customHeight="1">
      <c r="A2" s="5"/>
      <c r="B2" s="6" t="s">
        <v>62</v>
      </c>
      <c r="C2" s="7" t="s">
        <v>63</v>
      </c>
      <c r="D2" s="8" t="s">
        <v>64</v>
      </c>
      <c r="E2" s="8" t="s">
        <v>65</v>
      </c>
      <c r="F2" s="9" t="s">
        <v>66</v>
      </c>
      <c r="H2" s="198" t="s">
        <v>67</v>
      </c>
      <c r="I2" s="195" t="s">
        <v>68</v>
      </c>
      <c r="J2" s="196"/>
      <c r="K2" s="196"/>
      <c r="L2" s="196"/>
      <c r="M2" s="196"/>
      <c r="N2" s="198" t="s">
        <v>69</v>
      </c>
      <c r="O2" s="195" t="s">
        <v>70</v>
      </c>
      <c r="P2" s="196"/>
      <c r="Q2" s="196"/>
      <c r="R2" s="196"/>
      <c r="S2" s="197"/>
    </row>
    <row r="3" spans="1:20" s="1" customFormat="1" ht="21.95" customHeight="1">
      <c r="A3" s="11" t="s">
        <v>71</v>
      </c>
      <c r="B3" s="12"/>
      <c r="C3" s="13"/>
      <c r="D3" s="13"/>
      <c r="E3" s="13"/>
      <c r="F3" s="14"/>
      <c r="H3" s="199"/>
      <c r="I3" s="63" t="s">
        <v>62</v>
      </c>
      <c r="J3" s="64" t="s">
        <v>63</v>
      </c>
      <c r="K3" s="64" t="s">
        <v>64</v>
      </c>
      <c r="L3" s="64" t="s">
        <v>65</v>
      </c>
      <c r="M3" s="65" t="s">
        <v>66</v>
      </c>
      <c r="N3" s="199"/>
      <c r="O3" s="63" t="s">
        <v>62</v>
      </c>
      <c r="P3" s="64" t="s">
        <v>63</v>
      </c>
      <c r="Q3" s="94" t="s">
        <v>64</v>
      </c>
      <c r="R3" s="94" t="s">
        <v>65</v>
      </c>
      <c r="S3" s="95" t="s">
        <v>66</v>
      </c>
    </row>
    <row r="4" spans="1:20" s="1" customFormat="1" ht="21.95" customHeight="1">
      <c r="A4" s="11" t="s">
        <v>72</v>
      </c>
      <c r="B4" s="12">
        <v>0</v>
      </c>
      <c r="C4" s="13">
        <v>0</v>
      </c>
      <c r="D4" s="16">
        <v>0</v>
      </c>
      <c r="E4" s="16">
        <v>0</v>
      </c>
      <c r="F4" s="14">
        <v>0</v>
      </c>
      <c r="H4" s="17" t="str">
        <f t="array" ref="H4">IFERROR(INDEX(月シフト!$A$11:$A$50,MATCH(LARGE((月シフト!$N$11:$N$50&lt;&gt;"")*1/ROW(月シフト!$N$11:$N$50),T4),1/ROW(月シフト!$N$11:$N$50),0),1),"")</f>
        <v>矢代</v>
      </c>
      <c r="I4" s="66"/>
      <c r="J4" s="67"/>
      <c r="K4" s="68"/>
      <c r="L4" s="68"/>
      <c r="M4" s="69"/>
      <c r="N4" s="70">
        <v>17.5</v>
      </c>
      <c r="O4" s="71">
        <f t="shared" ref="O4:O18" si="0">I4*$N4</f>
        <v>0</v>
      </c>
      <c r="P4" s="72">
        <f t="shared" ref="P4:P18" si="1">J4*$N4</f>
        <v>0</v>
      </c>
      <c r="Q4" s="96">
        <f t="shared" ref="Q4:Q18" si="2">K4*$N4</f>
        <v>0</v>
      </c>
      <c r="R4" s="96">
        <f t="shared" ref="R4:R18" si="3">L4*$N4</f>
        <v>0</v>
      </c>
      <c r="S4" s="97">
        <f t="shared" ref="S4:S18" si="4">M4*$N4</f>
        <v>0</v>
      </c>
      <c r="T4" s="1">
        <v>1</v>
      </c>
    </row>
    <row r="5" spans="1:20" s="1" customFormat="1" ht="21.95" customHeight="1">
      <c r="A5" s="11" t="s">
        <v>73</v>
      </c>
      <c r="B5" s="12"/>
      <c r="C5" s="13"/>
      <c r="D5" s="16"/>
      <c r="E5" s="16"/>
      <c r="F5" s="14"/>
      <c r="H5" s="18" t="str">
        <f t="array" ref="H5">IFERROR(INDEX(月シフト!$A$11:$A$50,MATCH(LARGE((月シフト!$N$11:$N$50&lt;&gt;"")*1/ROW(月シフト!$N$11:$N$50),T5),1/ROW(月シフト!$N$11:$N$50),0),1),"")</f>
        <v>ズオン バン フン</v>
      </c>
      <c r="I5" s="73"/>
      <c r="J5" s="74"/>
      <c r="K5" s="75"/>
      <c r="L5" s="75"/>
      <c r="M5" s="76"/>
      <c r="N5" s="70">
        <v>17.5</v>
      </c>
      <c r="O5" s="78">
        <f t="shared" si="0"/>
        <v>0</v>
      </c>
      <c r="P5" s="79">
        <f t="shared" si="1"/>
        <v>0</v>
      </c>
      <c r="Q5" s="98">
        <f t="shared" si="2"/>
        <v>0</v>
      </c>
      <c r="R5" s="98">
        <f t="shared" si="3"/>
        <v>0</v>
      </c>
      <c r="S5" s="97">
        <f t="shared" si="4"/>
        <v>0</v>
      </c>
      <c r="T5" s="1">
        <v>2</v>
      </c>
    </row>
    <row r="6" spans="1:20" s="1" customFormat="1" ht="21.95" customHeight="1">
      <c r="A6" s="11" t="s">
        <v>74</v>
      </c>
      <c r="B6" s="19" t="str">
        <f>IFERROR(B4/B3,"")</f>
        <v/>
      </c>
      <c r="C6" s="20" t="str">
        <f t="shared" ref="C6:F6" si="5">IFERROR(C4/C3,"")</f>
        <v/>
      </c>
      <c r="D6" s="20" t="str">
        <f t="shared" si="5"/>
        <v/>
      </c>
      <c r="E6" s="20" t="str">
        <f t="shared" si="5"/>
        <v/>
      </c>
      <c r="F6" s="21" t="str">
        <f t="shared" si="5"/>
        <v/>
      </c>
      <c r="H6" s="18" t="str">
        <f t="array" ref="H6">IFERROR(INDEX(月シフト!$A$11:$A$50,MATCH(LARGE((月シフト!$N$11:$N$50&lt;&gt;"")*1/ROW(月シフト!$N$11:$N$50),T6),1/ROW(月シフト!$N$11:$N$50),0),1),"")</f>
        <v>チャモ</v>
      </c>
      <c r="I6" s="73"/>
      <c r="J6" s="74"/>
      <c r="K6" s="75"/>
      <c r="L6" s="75"/>
      <c r="M6" s="76"/>
      <c r="N6" s="70">
        <v>17.5</v>
      </c>
      <c r="O6" s="78">
        <f t="shared" si="0"/>
        <v>0</v>
      </c>
      <c r="P6" s="79">
        <f t="shared" si="1"/>
        <v>0</v>
      </c>
      <c r="Q6" s="98">
        <f t="shared" si="2"/>
        <v>0</v>
      </c>
      <c r="R6" s="98">
        <f t="shared" si="3"/>
        <v>0</v>
      </c>
      <c r="S6" s="97">
        <f t="shared" si="4"/>
        <v>0</v>
      </c>
      <c r="T6" s="1">
        <v>3</v>
      </c>
    </row>
    <row r="7" spans="1:20" s="1" customFormat="1" ht="21.95" customHeight="1">
      <c r="A7" s="11" t="s">
        <v>75</v>
      </c>
      <c r="B7" s="22">
        <f>I19</f>
        <v>0</v>
      </c>
      <c r="C7" s="23">
        <f t="shared" ref="C7:F7" si="6">J19</f>
        <v>0</v>
      </c>
      <c r="D7" s="23">
        <f t="shared" si="6"/>
        <v>0</v>
      </c>
      <c r="E7" s="23">
        <f t="shared" si="6"/>
        <v>0</v>
      </c>
      <c r="F7" s="24">
        <f t="shared" si="6"/>
        <v>0</v>
      </c>
      <c r="H7" s="18" t="str">
        <f t="array" ref="H7">IFERROR(INDEX(月シフト!$A$11:$A$50,MATCH(LARGE((月シフト!$N$11:$N$50&lt;&gt;"")*1/ROW(月シフト!$N$11:$N$50),T7),1/ROW(月シフト!$N$11:$N$50),0),1),"")</f>
        <v>サンミン</v>
      </c>
      <c r="I7" s="73"/>
      <c r="J7" s="74"/>
      <c r="K7" s="75"/>
      <c r="L7" s="75"/>
      <c r="M7" s="76"/>
      <c r="N7" s="70">
        <v>17.5</v>
      </c>
      <c r="O7" s="78">
        <f t="shared" si="0"/>
        <v>0</v>
      </c>
      <c r="P7" s="79">
        <f t="shared" si="1"/>
        <v>0</v>
      </c>
      <c r="Q7" s="98">
        <f t="shared" si="2"/>
        <v>0</v>
      </c>
      <c r="R7" s="98">
        <f t="shared" si="3"/>
        <v>0</v>
      </c>
      <c r="S7" s="97">
        <f t="shared" si="4"/>
        <v>0</v>
      </c>
      <c r="T7" s="1">
        <v>4</v>
      </c>
    </row>
    <row r="8" spans="1:20" s="1" customFormat="1" ht="21.95" customHeight="1">
      <c r="A8" s="11" t="s">
        <v>2</v>
      </c>
      <c r="B8" s="25">
        <f>O19</f>
        <v>0</v>
      </c>
      <c r="C8" s="26">
        <f t="shared" ref="C8:F8" si="7">P19</f>
        <v>0</v>
      </c>
      <c r="D8" s="26">
        <f t="shared" si="7"/>
        <v>0</v>
      </c>
      <c r="E8" s="26">
        <f t="shared" si="7"/>
        <v>0</v>
      </c>
      <c r="F8" s="27">
        <f t="shared" si="7"/>
        <v>0</v>
      </c>
      <c r="H8" s="18" t="str">
        <f t="array" ref="H8">IFERROR(INDEX(月シフト!$A$11:$A$50,MATCH(LARGE((月シフト!$N$11:$N$50&lt;&gt;"")*1/ROW(月シフト!$N$11:$N$50),T8),1/ROW(月シフト!$N$11:$N$50),0),1),"")</f>
        <v>イスリ</v>
      </c>
      <c r="I8" s="73"/>
      <c r="J8" s="74"/>
      <c r="K8" s="75"/>
      <c r="L8" s="75"/>
      <c r="M8" s="76"/>
      <c r="N8" s="70">
        <v>17.5</v>
      </c>
      <c r="O8" s="78">
        <f t="shared" si="0"/>
        <v>0</v>
      </c>
      <c r="P8" s="79">
        <f t="shared" si="1"/>
        <v>0</v>
      </c>
      <c r="Q8" s="98">
        <f t="shared" si="2"/>
        <v>0</v>
      </c>
      <c r="R8" s="98">
        <f t="shared" si="3"/>
        <v>0</v>
      </c>
      <c r="S8" s="97">
        <f t="shared" si="4"/>
        <v>0</v>
      </c>
      <c r="T8" s="1">
        <v>5</v>
      </c>
    </row>
    <row r="9" spans="1:20" s="1" customFormat="1" ht="21.95" customHeight="1">
      <c r="A9" s="11" t="s">
        <v>4</v>
      </c>
      <c r="B9" s="28"/>
      <c r="C9" s="29"/>
      <c r="D9" s="30">
        <f>IFERROR((D8/D4),0)</f>
        <v>0</v>
      </c>
      <c r="E9" s="30">
        <f>IFERROR((E8/E4),0)</f>
        <v>0</v>
      </c>
      <c r="F9" s="31"/>
      <c r="H9" s="18" t="str">
        <f t="array" ref="H9">IFERROR(INDEX(月シフト!$A$11:$A$50,MATCH(LARGE((月シフト!$N$11:$N$50&lt;&gt;"")*1/ROW(月シフト!$N$11:$N$50),T9),1/ROW(月シフト!$N$11:$N$50),0),1),"")</f>
        <v>ハルシャナ</v>
      </c>
      <c r="I9" s="73"/>
      <c r="J9" s="74"/>
      <c r="K9" s="75"/>
      <c r="L9" s="75"/>
      <c r="M9" s="76"/>
      <c r="N9" s="70">
        <v>17.5</v>
      </c>
      <c r="O9" s="78">
        <f t="shared" si="0"/>
        <v>0</v>
      </c>
      <c r="P9" s="79">
        <f t="shared" si="1"/>
        <v>0</v>
      </c>
      <c r="Q9" s="98">
        <f t="shared" si="2"/>
        <v>0</v>
      </c>
      <c r="R9" s="98">
        <f t="shared" si="3"/>
        <v>0</v>
      </c>
      <c r="S9" s="97">
        <f t="shared" si="4"/>
        <v>0</v>
      </c>
      <c r="T9" s="1">
        <v>6</v>
      </c>
    </row>
    <row r="10" spans="1:20" s="1" customFormat="1" ht="21.95" customHeight="1">
      <c r="A10" s="32" t="s">
        <v>5</v>
      </c>
      <c r="B10" s="33">
        <f>IFERROR((B8/B4),0)</f>
        <v>0</v>
      </c>
      <c r="C10" s="34">
        <f>IFERROR((C8/C4),0)</f>
        <v>0</v>
      </c>
      <c r="D10" s="35"/>
      <c r="E10" s="35"/>
      <c r="F10" s="36"/>
      <c r="H10" s="18" t="str">
        <f t="array" ref="H10">IFERROR(INDEX(月シフト!$A$11:$A$50,MATCH(LARGE((月シフト!$N$11:$N$50&lt;&gt;"")*1/ROW(月シフト!$N$11:$N$50),T10),1/ROW(月シフト!$N$11:$N$50),0),1),"")</f>
        <v>インディカ</v>
      </c>
      <c r="I10" s="73"/>
      <c r="J10" s="74"/>
      <c r="K10" s="75"/>
      <c r="L10" s="75"/>
      <c r="M10" s="76"/>
      <c r="N10" s="70">
        <v>17.5</v>
      </c>
      <c r="O10" s="78">
        <f t="shared" si="0"/>
        <v>0</v>
      </c>
      <c r="P10" s="79">
        <f t="shared" si="1"/>
        <v>0</v>
      </c>
      <c r="Q10" s="98">
        <f t="shared" si="2"/>
        <v>0</v>
      </c>
      <c r="R10" s="98">
        <f t="shared" si="3"/>
        <v>0</v>
      </c>
      <c r="S10" s="97">
        <f t="shared" si="4"/>
        <v>0</v>
      </c>
      <c r="T10" s="1">
        <v>7</v>
      </c>
    </row>
    <row r="11" spans="1:20" s="1" customFormat="1" ht="21.95" customHeight="1">
      <c r="A11" s="32" t="s">
        <v>6</v>
      </c>
      <c r="B11" s="37"/>
      <c r="C11" s="38"/>
      <c r="D11" s="38"/>
      <c r="E11" s="38"/>
      <c r="F11" s="27">
        <f>IFERROR((F8/F4),0)</f>
        <v>0</v>
      </c>
      <c r="H11" s="18" t="str">
        <f t="array" ref="H11">IFERROR(INDEX(月シフト!$A$11:$A$50,MATCH(LARGE((月シフト!$N$11:$N$50&lt;&gt;"")*1/ROW(月シフト!$N$11:$N$50),T11),1/ROW(月シフト!$N$11:$N$50),0),1),"")</f>
        <v>チャトランガ</v>
      </c>
      <c r="I11" s="73"/>
      <c r="J11" s="74"/>
      <c r="K11" s="75"/>
      <c r="L11" s="75"/>
      <c r="M11" s="76"/>
      <c r="N11" s="70">
        <v>17.5</v>
      </c>
      <c r="O11" s="78">
        <f t="shared" si="0"/>
        <v>0</v>
      </c>
      <c r="P11" s="79">
        <f t="shared" si="1"/>
        <v>0</v>
      </c>
      <c r="Q11" s="98">
        <f t="shared" si="2"/>
        <v>0</v>
      </c>
      <c r="R11" s="98">
        <f t="shared" si="3"/>
        <v>0</v>
      </c>
      <c r="S11" s="97">
        <f t="shared" si="4"/>
        <v>0</v>
      </c>
      <c r="T11" s="1">
        <v>8</v>
      </c>
    </row>
    <row r="12" spans="1:20" s="1" customFormat="1" ht="21.95" customHeight="1">
      <c r="A12" s="39" t="s">
        <v>7</v>
      </c>
      <c r="B12" s="40">
        <f>B10*4</f>
        <v>0</v>
      </c>
      <c r="C12" s="41">
        <f>C10*10</f>
        <v>0</v>
      </c>
      <c r="D12" s="41">
        <f>D9*40</f>
        <v>0</v>
      </c>
      <c r="E12" s="41">
        <f>E9*50</f>
        <v>0</v>
      </c>
      <c r="F12" s="42">
        <f>F11</f>
        <v>0</v>
      </c>
      <c r="H12" s="18" t="str">
        <f t="array" ref="H12">IFERROR(INDEX(月シフト!$A$11:$A$50,MATCH(LARGE((月シフト!$N$11:$N$50&lt;&gt;"")*1/ROW(月シフト!$N$11:$N$50),T12),1/ROW(月シフト!$N$11:$N$50),0),1),"")</f>
        <v/>
      </c>
      <c r="I12" s="73"/>
      <c r="J12" s="74"/>
      <c r="K12" s="75"/>
      <c r="L12" s="75"/>
      <c r="M12" s="76"/>
      <c r="N12" s="70">
        <v>17.5</v>
      </c>
      <c r="O12" s="78">
        <f t="shared" si="0"/>
        <v>0</v>
      </c>
      <c r="P12" s="79">
        <f t="shared" si="1"/>
        <v>0</v>
      </c>
      <c r="Q12" s="98">
        <f t="shared" si="2"/>
        <v>0</v>
      </c>
      <c r="R12" s="98">
        <f t="shared" si="3"/>
        <v>0</v>
      </c>
      <c r="S12" s="97">
        <f t="shared" si="4"/>
        <v>0</v>
      </c>
      <c r="T12" s="1">
        <v>9</v>
      </c>
    </row>
    <row r="13" spans="1:20" s="1" customFormat="1" ht="21.95" customHeight="1">
      <c r="A13" s="43"/>
      <c r="H13" s="18" t="str">
        <f t="array" ref="H13">IFERROR(INDEX(月シフト!$A$11:$A$50,MATCH(LARGE((月シフト!$N$11:$N$50&lt;&gt;"")*1/ROW(月シフト!$N$11:$N$50),T13),1/ROW(月シフト!$N$11:$N$50),0),1),"")</f>
        <v/>
      </c>
      <c r="I13" s="73"/>
      <c r="J13" s="74"/>
      <c r="K13" s="75"/>
      <c r="L13" s="75"/>
      <c r="M13" s="76"/>
      <c r="N13" s="70">
        <v>17.5</v>
      </c>
      <c r="O13" s="78">
        <f t="shared" si="0"/>
        <v>0</v>
      </c>
      <c r="P13" s="79">
        <f t="shared" si="1"/>
        <v>0</v>
      </c>
      <c r="Q13" s="98">
        <f t="shared" si="2"/>
        <v>0</v>
      </c>
      <c r="R13" s="98">
        <f t="shared" si="3"/>
        <v>0</v>
      </c>
      <c r="S13" s="97">
        <f t="shared" si="4"/>
        <v>0</v>
      </c>
      <c r="T13" s="1">
        <v>10</v>
      </c>
    </row>
    <row r="14" spans="1:20" s="1" customFormat="1" ht="21.95" customHeight="1">
      <c r="A14" s="44" t="s">
        <v>3</v>
      </c>
      <c r="B14" s="45" t="s">
        <v>62</v>
      </c>
      <c r="C14" s="45" t="s">
        <v>63</v>
      </c>
      <c r="D14" s="46" t="s">
        <v>64</v>
      </c>
      <c r="E14" s="46" t="s">
        <v>65</v>
      </c>
      <c r="F14" s="47" t="s">
        <v>66</v>
      </c>
      <c r="H14" s="18" t="str">
        <f t="array" ref="H14">IFERROR(INDEX(月シフト!$A$11:$A$50,MATCH(LARGE((月シフト!$N$11:$N$50&lt;&gt;"")*1/ROW(月シフト!$N$11:$N$50),T14),1/ROW(月シフト!$N$11:$N$50),0),1),"")</f>
        <v/>
      </c>
      <c r="I14" s="73"/>
      <c r="J14" s="74"/>
      <c r="K14" s="75"/>
      <c r="L14" s="75"/>
      <c r="M14" s="76"/>
      <c r="N14" s="70">
        <v>17.5</v>
      </c>
      <c r="O14" s="78">
        <f t="shared" si="0"/>
        <v>0</v>
      </c>
      <c r="P14" s="79">
        <f t="shared" si="1"/>
        <v>0</v>
      </c>
      <c r="Q14" s="98">
        <f t="shared" si="2"/>
        <v>0</v>
      </c>
      <c r="R14" s="98">
        <f t="shared" si="3"/>
        <v>0</v>
      </c>
      <c r="S14" s="97">
        <f t="shared" si="4"/>
        <v>0</v>
      </c>
      <c r="T14" s="1">
        <v>11</v>
      </c>
    </row>
    <row r="15" spans="1:20" s="1" customFormat="1" ht="21.95" customHeight="1">
      <c r="A15" s="11" t="s">
        <v>76</v>
      </c>
      <c r="B15" s="48">
        <v>69</v>
      </c>
      <c r="C15" s="49">
        <v>84</v>
      </c>
      <c r="D15" s="49">
        <v>69</v>
      </c>
      <c r="E15" s="49">
        <v>69</v>
      </c>
      <c r="F15" s="50">
        <v>84</v>
      </c>
      <c r="H15" s="18" t="str">
        <f t="array" ref="H15">IFERROR(INDEX(月シフト!$A$11:$A$50,MATCH(LARGE((月シフト!$N$11:$N$50&lt;&gt;"")*1/ROW(月シフト!$N$11:$N$50),T15),1/ROW(月シフト!$N$11:$N$50),0),1),"")</f>
        <v/>
      </c>
      <c r="I15" s="73"/>
      <c r="J15" s="74"/>
      <c r="K15" s="75"/>
      <c r="L15" s="75"/>
      <c r="M15" s="76"/>
      <c r="N15" s="70">
        <v>17.5</v>
      </c>
      <c r="O15" s="78">
        <f t="shared" si="0"/>
        <v>0</v>
      </c>
      <c r="P15" s="79">
        <f t="shared" si="1"/>
        <v>0</v>
      </c>
      <c r="Q15" s="98">
        <f t="shared" si="2"/>
        <v>0</v>
      </c>
      <c r="R15" s="98">
        <f t="shared" si="3"/>
        <v>0</v>
      </c>
      <c r="S15" s="97">
        <f t="shared" si="4"/>
        <v>0</v>
      </c>
      <c r="T15" s="1">
        <v>12</v>
      </c>
    </row>
    <row r="16" spans="1:20" s="1" customFormat="1" ht="21.95" customHeight="1">
      <c r="A16" s="11" t="s">
        <v>77</v>
      </c>
      <c r="B16" s="48">
        <v>6.2</v>
      </c>
      <c r="C16" s="49">
        <v>6.2</v>
      </c>
      <c r="D16" s="49">
        <v>6.2</v>
      </c>
      <c r="E16" s="49">
        <v>6.2</v>
      </c>
      <c r="F16" s="50">
        <v>6.2</v>
      </c>
      <c r="H16" s="51" t="str">
        <f t="array" ref="H16">IFERROR(INDEX(月シフト!$A$11:$A$50,MATCH(LARGE((月シフト!$N$11:$N$50&lt;&gt;"")*1/ROW(月シフト!$N$11:$N$50),T16),1/ROW(月シフト!$N$11:$N$50),0),1),"")</f>
        <v/>
      </c>
      <c r="I16" s="73"/>
      <c r="J16" s="74"/>
      <c r="K16" s="75"/>
      <c r="L16" s="75"/>
      <c r="M16" s="76"/>
      <c r="N16" s="70">
        <v>17.5</v>
      </c>
      <c r="O16" s="78">
        <f t="shared" si="0"/>
        <v>0</v>
      </c>
      <c r="P16" s="79">
        <f t="shared" si="1"/>
        <v>0</v>
      </c>
      <c r="Q16" s="98">
        <f t="shared" si="2"/>
        <v>0</v>
      </c>
      <c r="R16" s="98">
        <f t="shared" si="3"/>
        <v>0</v>
      </c>
      <c r="S16" s="97">
        <f t="shared" si="4"/>
        <v>0</v>
      </c>
      <c r="T16" s="1">
        <v>13</v>
      </c>
    </row>
    <row r="17" spans="1:20" s="1" customFormat="1" ht="21.95" customHeight="1">
      <c r="A17" s="11" t="s">
        <v>78</v>
      </c>
      <c r="B17" s="48">
        <v>1.71</v>
      </c>
      <c r="C17" s="49">
        <v>1.71</v>
      </c>
      <c r="D17" s="49">
        <v>1.71</v>
      </c>
      <c r="E17" s="49">
        <v>1.71</v>
      </c>
      <c r="F17" s="50">
        <v>1.71</v>
      </c>
      <c r="H17" s="51" t="str">
        <f t="array" ref="H17">IFERROR(INDEX(月シフト!$A$11:$A$50,MATCH(LARGE((月シフト!$N$11:$N$50&lt;&gt;"")*1/ROW(月シフト!$N$11:$N$50),T17),1/ROW(月シフト!$N$11:$N$50),0),1),"")</f>
        <v/>
      </c>
      <c r="I17" s="73"/>
      <c r="J17" s="74"/>
      <c r="K17" s="75"/>
      <c r="L17" s="75"/>
      <c r="M17" s="76"/>
      <c r="N17" s="70">
        <v>17.5</v>
      </c>
      <c r="O17" s="78">
        <f t="shared" si="0"/>
        <v>0</v>
      </c>
      <c r="P17" s="79">
        <f t="shared" si="1"/>
        <v>0</v>
      </c>
      <c r="Q17" s="98">
        <f t="shared" si="2"/>
        <v>0</v>
      </c>
      <c r="R17" s="98">
        <f t="shared" si="3"/>
        <v>0</v>
      </c>
      <c r="S17" s="97">
        <f t="shared" si="4"/>
        <v>0</v>
      </c>
      <c r="T17" s="1">
        <v>14</v>
      </c>
    </row>
    <row r="18" spans="1:20" s="1" customFormat="1" ht="21.95" customHeight="1">
      <c r="A18" s="52" t="s">
        <v>79</v>
      </c>
      <c r="B18" s="53">
        <f t="shared" ref="B18:F18" si="8">SUM(B15:B17)</f>
        <v>76.91</v>
      </c>
      <c r="C18" s="54">
        <f t="shared" si="8"/>
        <v>91.91</v>
      </c>
      <c r="D18" s="54">
        <f t="shared" si="8"/>
        <v>76.91</v>
      </c>
      <c r="E18" s="54">
        <f t="shared" si="8"/>
        <v>76.91</v>
      </c>
      <c r="F18" s="55">
        <f t="shared" si="8"/>
        <v>91.91</v>
      </c>
      <c r="G18" s="56"/>
      <c r="H18" s="51" t="str">
        <f t="array" ref="H18">IFERROR(INDEX(月シフト!$A$11:$A$50,MATCH(LARGE((月シフト!$N$11:$N$50&lt;&gt;"")*1/ROW(月シフト!$N$11:$N$50),T18),1/ROW(月シフト!$N$11:$N$50),0),1),"")</f>
        <v/>
      </c>
      <c r="I18" s="80"/>
      <c r="J18" s="81"/>
      <c r="K18" s="82"/>
      <c r="L18" s="82"/>
      <c r="M18" s="83"/>
      <c r="N18" s="70">
        <v>17.5</v>
      </c>
      <c r="O18" s="85">
        <f t="shared" si="0"/>
        <v>0</v>
      </c>
      <c r="P18" s="86">
        <f t="shared" si="1"/>
        <v>0</v>
      </c>
      <c r="Q18" s="99">
        <f t="shared" si="2"/>
        <v>0</v>
      </c>
      <c r="R18" s="99">
        <f t="shared" si="3"/>
        <v>0</v>
      </c>
      <c r="S18" s="100">
        <f t="shared" si="4"/>
        <v>0</v>
      </c>
      <c r="T18" s="1">
        <v>15</v>
      </c>
    </row>
    <row r="19" spans="1:20" s="1" customFormat="1" ht="21.95" customHeight="1">
      <c r="G19" s="56"/>
      <c r="H19" s="57" t="s">
        <v>75</v>
      </c>
      <c r="I19" s="87">
        <f>SUM(I4:I18)</f>
        <v>0</v>
      </c>
      <c r="J19" s="88">
        <f t="shared" ref="J19:M19" si="9">SUM(J4:J18)</f>
        <v>0</v>
      </c>
      <c r="K19" s="89">
        <f t="shared" si="9"/>
        <v>0</v>
      </c>
      <c r="L19" s="89">
        <f t="shared" si="9"/>
        <v>0</v>
      </c>
      <c r="M19" s="90">
        <f t="shared" si="9"/>
        <v>0</v>
      </c>
      <c r="N19" s="91" t="s">
        <v>80</v>
      </c>
      <c r="O19" s="92">
        <f>SUM(O4:O18)</f>
        <v>0</v>
      </c>
      <c r="P19" s="93">
        <f t="shared" ref="P19:S19" si="10">SUM(P4:P18)</f>
        <v>0</v>
      </c>
      <c r="Q19" s="101">
        <f t="shared" si="10"/>
        <v>0</v>
      </c>
      <c r="R19" s="101">
        <f t="shared" si="10"/>
        <v>0</v>
      </c>
      <c r="S19" s="102">
        <f t="shared" si="10"/>
        <v>0</v>
      </c>
    </row>
    <row r="20" spans="1:20" s="1" customFormat="1" ht="32.25">
      <c r="A20" s="58" t="s">
        <v>81</v>
      </c>
      <c r="B20" s="59" t="s">
        <v>82</v>
      </c>
      <c r="C20" s="59"/>
      <c r="D20" s="59"/>
      <c r="E20" s="59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20" s="1" customFormat="1" ht="32.25">
      <c r="A21" s="186"/>
      <c r="B21" s="187"/>
      <c r="C21" s="187"/>
      <c r="D21" s="187"/>
      <c r="E21" s="187"/>
      <c r="F21" s="188"/>
    </row>
    <row r="22" spans="1:20" s="1" customFormat="1" ht="32.25">
      <c r="A22" s="189"/>
      <c r="B22" s="190"/>
      <c r="C22" s="190"/>
      <c r="D22" s="190"/>
      <c r="E22" s="190"/>
      <c r="F22" s="191"/>
    </row>
    <row r="23" spans="1:20" s="1" customFormat="1" ht="32.25">
      <c r="A23" s="192"/>
      <c r="B23" s="193"/>
      <c r="C23" s="193"/>
      <c r="D23" s="193"/>
      <c r="E23" s="193"/>
      <c r="F23" s="194"/>
    </row>
    <row r="24" spans="1:20" s="1" customFormat="1" ht="32.25"/>
    <row r="25" spans="1:20" s="1" customFormat="1" ht="32.25"/>
    <row r="26" spans="1:20" s="1" customFormat="1" ht="32.25"/>
    <row r="27" spans="1:20" s="1" customFormat="1" ht="32.25"/>
    <row r="28" spans="1:20" s="1" customFormat="1" ht="32.25"/>
    <row r="29" spans="1:20" s="1" customFormat="1" ht="32.25">
      <c r="A29"/>
      <c r="B29"/>
      <c r="C29"/>
      <c r="D29"/>
      <c r="E29"/>
      <c r="F29"/>
    </row>
    <row r="30" spans="1:20" s="1" customFormat="1" ht="32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0" s="1" customFormat="1" ht="32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0" s="1" customFormat="1" ht="32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20" s="1" customFormat="1" ht="32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20" s="1" customFormat="1" ht="32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20" s="1" customFormat="1" ht="32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20" s="1" customFormat="1" ht="32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20" s="1" customFormat="1" ht="32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20" s="1" customFormat="1" ht="32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20" s="1" customFormat="1" ht="32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20" s="1" customFormat="1" ht="32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20" s="1" customFormat="1" ht="32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20" s="1" customFormat="1" ht="32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20" s="1" customFormat="1" ht="32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20" s="1" customFormat="1" ht="32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20" s="1" customFormat="1" ht="32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</sheetData>
  <sheetProtection selectLockedCells="1"/>
  <mergeCells count="7">
    <mergeCell ref="I2:M2"/>
    <mergeCell ref="O2:S2"/>
    <mergeCell ref="A21:F21"/>
    <mergeCell ref="A22:F22"/>
    <mergeCell ref="A23:F23"/>
    <mergeCell ref="H2:H3"/>
    <mergeCell ref="N2:N3"/>
  </mergeCells>
  <phoneticPr fontId="28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9">
    <pageSetUpPr fitToPage="1"/>
  </sheetPr>
  <dimension ref="A1:K33"/>
  <sheetViews>
    <sheetView workbookViewId="0">
      <selection activeCell="C33" sqref="C33:K33"/>
    </sheetView>
  </sheetViews>
  <sheetFormatPr defaultColWidth="9" defaultRowHeight="13.5"/>
  <cols>
    <col min="1" max="1" width="10.5" style="142" customWidth="1"/>
    <col min="2" max="2" width="16.625" style="143" customWidth="1"/>
    <col min="3" max="3" width="9.375" style="143" customWidth="1"/>
    <col min="4" max="4" width="11.5" style="143" customWidth="1"/>
    <col min="5" max="5" width="15" style="143" customWidth="1"/>
    <col min="6" max="6" width="14.75" style="143" customWidth="1"/>
    <col min="7" max="7" width="13.875" style="158" customWidth="1"/>
    <col min="8" max="8" width="17.5" style="158" customWidth="1"/>
    <col min="9" max="9" width="17.75" customWidth="1"/>
    <col min="10" max="10" width="15.375" customWidth="1"/>
    <col min="11" max="11" width="15.5" customWidth="1"/>
  </cols>
  <sheetData>
    <row r="1" spans="1:11">
      <c r="A1" s="159" t="s">
        <v>8</v>
      </c>
      <c r="B1" s="146" t="s">
        <v>9</v>
      </c>
      <c r="C1" s="146" t="s">
        <v>10</v>
      </c>
      <c r="D1" s="146" t="s">
        <v>11</v>
      </c>
      <c r="E1" s="146" t="s">
        <v>12</v>
      </c>
      <c r="F1" s="146" t="s">
        <v>2</v>
      </c>
      <c r="G1" s="160" t="s">
        <v>13</v>
      </c>
      <c r="H1" s="147" t="s">
        <v>18</v>
      </c>
      <c r="I1" s="146" t="s">
        <v>7</v>
      </c>
      <c r="J1" s="146" t="s">
        <v>15</v>
      </c>
      <c r="K1" s="146" t="s">
        <v>3</v>
      </c>
    </row>
    <row r="2" spans="1:11">
      <c r="A2" s="149">
        <f>Sheet1!A2</f>
        <v>44593</v>
      </c>
      <c r="B2" s="143" t="s">
        <v>19</v>
      </c>
      <c r="C2" s="150">
        <f ca="1">Sheet1!C2</f>
        <v>0</v>
      </c>
      <c r="D2" s="163">
        <f ca="1">テーブル13454[[#This Row],[出荷量（Kg）]]*0.1</f>
        <v>0</v>
      </c>
      <c r="E2" s="151">
        <f ca="1">Sheet1!H2</f>
        <v>0</v>
      </c>
      <c r="F2" s="153">
        <f ca="1">Sheet1!M2</f>
        <v>0</v>
      </c>
      <c r="G2" s="153">
        <f ca="1">Sheet1!AB2</f>
        <v>0</v>
      </c>
      <c r="H2" s="153">
        <f ca="1">Sheet1!AL2</f>
        <v>0</v>
      </c>
      <c r="I2" s="153">
        <f ca="1">Sheet1!AL2</f>
        <v>0</v>
      </c>
      <c r="J2" s="163">
        <f ca="1">IFERROR(テーブル13454[[#This Row],[出荷量（C/S）]]/(テーブル13454[[#This Row],[作業時間合計(分）]]/60),)</f>
        <v>0</v>
      </c>
      <c r="K2" s="143">
        <f ca="1">Sheet1!R2</f>
        <v>91.91</v>
      </c>
    </row>
    <row r="3" spans="1:11">
      <c r="A3" s="149">
        <f>Sheet1!A3</f>
        <v>44594</v>
      </c>
      <c r="B3" s="143" t="s">
        <v>19</v>
      </c>
      <c r="C3" s="150">
        <f ca="1">Sheet1!C3</f>
        <v>0</v>
      </c>
      <c r="D3" s="163">
        <f ca="1">テーブル13454[[#This Row],[出荷量（Kg）]]*0.1</f>
        <v>0</v>
      </c>
      <c r="E3" s="151">
        <f ca="1">Sheet1!H3</f>
        <v>0</v>
      </c>
      <c r="F3" s="153">
        <f ca="1">Sheet1!M3</f>
        <v>0</v>
      </c>
      <c r="G3" s="153">
        <f ca="1">Sheet1!AB3</f>
        <v>0</v>
      </c>
      <c r="H3" s="153">
        <f ca="1">Sheet1!AL3</f>
        <v>0</v>
      </c>
      <c r="I3" s="153">
        <f ca="1">Sheet1!AL3</f>
        <v>0</v>
      </c>
      <c r="J3" s="163">
        <f ca="1">IFERROR(テーブル13454[[#This Row],[出荷量（C/S）]]/(テーブル13454[[#This Row],[作業時間合計(分）]]/60),)</f>
        <v>0</v>
      </c>
      <c r="K3" s="143">
        <f ca="1">Sheet1!R3</f>
        <v>91.91</v>
      </c>
    </row>
    <row r="4" spans="1:11">
      <c r="A4" s="149">
        <f>Sheet1!A4</f>
        <v>44595</v>
      </c>
      <c r="B4" s="143" t="s">
        <v>19</v>
      </c>
      <c r="C4" s="150">
        <f ca="1">Sheet1!C4</f>
        <v>0</v>
      </c>
      <c r="D4" s="163">
        <f ca="1">テーブル13454[[#This Row],[出荷量（Kg）]]*0.1</f>
        <v>0</v>
      </c>
      <c r="E4" s="151">
        <f ca="1">Sheet1!H4</f>
        <v>0</v>
      </c>
      <c r="F4" s="153">
        <f ca="1">Sheet1!M4</f>
        <v>0</v>
      </c>
      <c r="G4" s="153">
        <f ca="1">Sheet1!AB4</f>
        <v>0</v>
      </c>
      <c r="H4" s="153">
        <f ca="1">Sheet1!AL4</f>
        <v>0</v>
      </c>
      <c r="I4" s="153">
        <f ca="1">Sheet1!AL4</f>
        <v>0</v>
      </c>
      <c r="J4" s="163">
        <f ca="1">IFERROR(テーブル13454[[#This Row],[出荷量（C/S）]]/(テーブル13454[[#This Row],[作業時間合計(分）]]/60),)</f>
        <v>0</v>
      </c>
      <c r="K4" s="143">
        <f ca="1">Sheet1!R4</f>
        <v>91.91</v>
      </c>
    </row>
    <row r="5" spans="1:11">
      <c r="A5" s="149">
        <f>Sheet1!A5</f>
        <v>44596</v>
      </c>
      <c r="B5" s="143" t="s">
        <v>19</v>
      </c>
      <c r="C5" s="150">
        <f ca="1">Sheet1!C5</f>
        <v>0</v>
      </c>
      <c r="D5" s="163">
        <f ca="1">テーブル13454[[#This Row],[出荷量（Kg）]]*0.1</f>
        <v>0</v>
      </c>
      <c r="E5" s="151">
        <f ca="1">Sheet1!H5</f>
        <v>0</v>
      </c>
      <c r="F5" s="153">
        <f ca="1">Sheet1!M5</f>
        <v>0</v>
      </c>
      <c r="G5" s="153">
        <f ca="1">Sheet1!AB5</f>
        <v>0</v>
      </c>
      <c r="H5" s="153">
        <f ca="1">Sheet1!AL5</f>
        <v>0</v>
      </c>
      <c r="I5" s="153">
        <f ca="1">Sheet1!AL5</f>
        <v>0</v>
      </c>
      <c r="J5" s="163">
        <f ca="1">IFERROR(テーブル13454[[#This Row],[出荷量（C/S）]]/(テーブル13454[[#This Row],[作業時間合計(分）]]/60),)</f>
        <v>0</v>
      </c>
      <c r="K5" s="143">
        <f ca="1">Sheet1!R5</f>
        <v>91.91</v>
      </c>
    </row>
    <row r="6" spans="1:11">
      <c r="A6" s="149">
        <f>Sheet1!A6</f>
        <v>44597</v>
      </c>
      <c r="B6" s="143" t="s">
        <v>19</v>
      </c>
      <c r="C6" s="150">
        <f ca="1">Sheet1!C6</f>
        <v>0</v>
      </c>
      <c r="D6" s="163">
        <f ca="1">テーブル13454[[#This Row],[出荷量（Kg）]]*0.1</f>
        <v>0</v>
      </c>
      <c r="E6" s="151">
        <f ca="1">Sheet1!H6</f>
        <v>0</v>
      </c>
      <c r="F6" s="153">
        <f ca="1">Sheet1!M6</f>
        <v>0</v>
      </c>
      <c r="G6" s="153">
        <f ca="1">Sheet1!AB6</f>
        <v>0</v>
      </c>
      <c r="H6" s="153">
        <f ca="1">Sheet1!AL6</f>
        <v>0</v>
      </c>
      <c r="I6" s="153">
        <f ca="1">Sheet1!AL6</f>
        <v>0</v>
      </c>
      <c r="J6" s="163">
        <f ca="1">IFERROR(テーブル13454[[#This Row],[出荷量（C/S）]]/(テーブル13454[[#This Row],[作業時間合計(分）]]/60),)</f>
        <v>0</v>
      </c>
      <c r="K6" s="143">
        <f ca="1">Sheet1!R6</f>
        <v>91.91</v>
      </c>
    </row>
    <row r="7" spans="1:11">
      <c r="A7" s="149">
        <f>Sheet1!A7</f>
        <v>44598</v>
      </c>
      <c r="B7" s="143" t="s">
        <v>19</v>
      </c>
      <c r="C7" s="150">
        <f ca="1">Sheet1!C7</f>
        <v>0</v>
      </c>
      <c r="D7" s="163">
        <f ca="1">テーブル13454[[#This Row],[出荷量（Kg）]]*0.1</f>
        <v>0</v>
      </c>
      <c r="E7" s="151">
        <f ca="1">Sheet1!H7</f>
        <v>0</v>
      </c>
      <c r="F7" s="153">
        <f ca="1">Sheet1!M7</f>
        <v>0</v>
      </c>
      <c r="G7" s="153">
        <f ca="1">Sheet1!AB7</f>
        <v>0</v>
      </c>
      <c r="H7" s="153">
        <f ca="1">Sheet1!AL7</f>
        <v>0</v>
      </c>
      <c r="I7" s="153">
        <f ca="1">Sheet1!AL7</f>
        <v>0</v>
      </c>
      <c r="J7" s="163">
        <f ca="1">IFERROR(テーブル13454[[#This Row],[出荷量（C/S）]]/(テーブル13454[[#This Row],[作業時間合計(分）]]/60),)</f>
        <v>0</v>
      </c>
      <c r="K7" s="143">
        <f ca="1">Sheet1!R7</f>
        <v>91.91</v>
      </c>
    </row>
    <row r="8" spans="1:11">
      <c r="A8" s="149">
        <f>Sheet1!A8</f>
        <v>44599</v>
      </c>
      <c r="B8" s="143" t="s">
        <v>19</v>
      </c>
      <c r="C8" s="150">
        <f ca="1">Sheet1!C8</f>
        <v>0</v>
      </c>
      <c r="D8" s="163">
        <f ca="1">テーブル13454[[#This Row],[出荷量（Kg）]]*0.1</f>
        <v>0</v>
      </c>
      <c r="E8" s="151">
        <f ca="1">Sheet1!H8</f>
        <v>0</v>
      </c>
      <c r="F8" s="153">
        <f ca="1">Sheet1!M8</f>
        <v>0</v>
      </c>
      <c r="G8" s="153">
        <f ca="1">Sheet1!AB8</f>
        <v>0</v>
      </c>
      <c r="H8" s="153">
        <f ca="1">Sheet1!AL8</f>
        <v>0</v>
      </c>
      <c r="I8" s="153">
        <f ca="1">Sheet1!AL8</f>
        <v>0</v>
      </c>
      <c r="J8" s="163">
        <f ca="1">IFERROR(テーブル13454[[#This Row],[出荷量（C/S）]]/(テーブル13454[[#This Row],[作業時間合計(分）]]/60),)</f>
        <v>0</v>
      </c>
      <c r="K8" s="143">
        <f ca="1">Sheet1!R8</f>
        <v>91.91</v>
      </c>
    </row>
    <row r="9" spans="1:11">
      <c r="A9" s="149">
        <f>Sheet1!A9</f>
        <v>44600</v>
      </c>
      <c r="B9" s="143" t="s">
        <v>19</v>
      </c>
      <c r="C9" s="150">
        <f ca="1">Sheet1!C9</f>
        <v>0</v>
      </c>
      <c r="D9" s="163">
        <f ca="1">テーブル13454[[#This Row],[出荷量（Kg）]]*0.1</f>
        <v>0</v>
      </c>
      <c r="E9" s="151">
        <f ca="1">Sheet1!H9</f>
        <v>0</v>
      </c>
      <c r="F9" s="153">
        <f ca="1">Sheet1!M9</f>
        <v>0</v>
      </c>
      <c r="G9" s="153">
        <f ca="1">Sheet1!AB9</f>
        <v>0</v>
      </c>
      <c r="H9" s="153">
        <f ca="1">Sheet1!AL9</f>
        <v>0</v>
      </c>
      <c r="I9" s="153">
        <f ca="1">Sheet1!AL9</f>
        <v>0</v>
      </c>
      <c r="J9" s="163">
        <f ca="1">IFERROR(テーブル13454[[#This Row],[出荷量（C/S）]]/(テーブル13454[[#This Row],[作業時間合計(分）]]/60),)</f>
        <v>0</v>
      </c>
      <c r="K9" s="143">
        <f ca="1">Sheet1!R9</f>
        <v>91.91</v>
      </c>
    </row>
    <row r="10" spans="1:11">
      <c r="A10" s="149">
        <f>Sheet1!A10</f>
        <v>44601</v>
      </c>
      <c r="B10" s="143" t="s">
        <v>19</v>
      </c>
      <c r="C10" s="150">
        <f ca="1">Sheet1!C10</f>
        <v>0</v>
      </c>
      <c r="D10" s="163">
        <f ca="1">テーブル13454[[#This Row],[出荷量（Kg）]]*0.1</f>
        <v>0</v>
      </c>
      <c r="E10" s="151">
        <f ca="1">Sheet1!H10</f>
        <v>0</v>
      </c>
      <c r="F10" s="153">
        <f ca="1">Sheet1!M10</f>
        <v>0</v>
      </c>
      <c r="G10" s="153">
        <f ca="1">Sheet1!AB10</f>
        <v>0</v>
      </c>
      <c r="H10" s="153">
        <f ca="1">Sheet1!AL10</f>
        <v>0</v>
      </c>
      <c r="I10" s="153">
        <f ca="1">Sheet1!AL10</f>
        <v>0</v>
      </c>
      <c r="J10" s="163">
        <f ca="1">IFERROR(テーブル13454[[#This Row],[出荷量（C/S）]]/(テーブル13454[[#This Row],[作業時間合計(分）]]/60),)</f>
        <v>0</v>
      </c>
      <c r="K10" s="143">
        <f ca="1">Sheet1!R10</f>
        <v>91.91</v>
      </c>
    </row>
    <row r="11" spans="1:11">
      <c r="A11" s="149">
        <f>Sheet1!A11</f>
        <v>44602</v>
      </c>
      <c r="B11" s="143" t="s">
        <v>19</v>
      </c>
      <c r="C11" s="150">
        <f ca="1">Sheet1!C11</f>
        <v>0</v>
      </c>
      <c r="D11" s="163">
        <f ca="1">テーブル13454[[#This Row],[出荷量（Kg）]]*0.1</f>
        <v>0</v>
      </c>
      <c r="E11" s="151">
        <f ca="1">Sheet1!H11</f>
        <v>0</v>
      </c>
      <c r="F11" s="153">
        <f ca="1">Sheet1!M11</f>
        <v>0</v>
      </c>
      <c r="G11" s="153">
        <f ca="1">Sheet1!AB11</f>
        <v>0</v>
      </c>
      <c r="H11" s="153">
        <f ca="1">Sheet1!AL11</f>
        <v>0</v>
      </c>
      <c r="I11" s="153">
        <f ca="1">Sheet1!AL11</f>
        <v>0</v>
      </c>
      <c r="J11" s="163">
        <f ca="1">IFERROR(テーブル13454[[#This Row],[出荷量（C/S）]]/(テーブル13454[[#This Row],[作業時間合計(分）]]/60),)</f>
        <v>0</v>
      </c>
      <c r="K11" s="143">
        <f ca="1">Sheet1!R11</f>
        <v>91.91</v>
      </c>
    </row>
    <row r="12" spans="1:11">
      <c r="A12" s="149">
        <f>Sheet1!A12</f>
        <v>44603</v>
      </c>
      <c r="B12" s="143" t="s">
        <v>19</v>
      </c>
      <c r="C12" s="150">
        <f ca="1">Sheet1!C12</f>
        <v>0</v>
      </c>
      <c r="D12" s="163">
        <f ca="1">テーブル13454[[#This Row],[出荷量（Kg）]]*0.1</f>
        <v>0</v>
      </c>
      <c r="E12" s="151">
        <f ca="1">Sheet1!H12</f>
        <v>0</v>
      </c>
      <c r="F12" s="153">
        <f ca="1">Sheet1!M12</f>
        <v>0</v>
      </c>
      <c r="G12" s="153">
        <f ca="1">Sheet1!AB12</f>
        <v>0</v>
      </c>
      <c r="H12" s="153">
        <f ca="1">Sheet1!AL12</f>
        <v>0</v>
      </c>
      <c r="I12" s="153">
        <f ca="1">Sheet1!AL12</f>
        <v>0</v>
      </c>
      <c r="J12" s="163">
        <f ca="1">IFERROR(テーブル13454[[#This Row],[出荷量（C/S）]]/(テーブル13454[[#This Row],[作業時間合計(分）]]/60),)</f>
        <v>0</v>
      </c>
      <c r="K12" s="143">
        <f ca="1">Sheet1!R12</f>
        <v>91.91</v>
      </c>
    </row>
    <row r="13" spans="1:11">
      <c r="A13" s="149">
        <f>Sheet1!A13</f>
        <v>44604</v>
      </c>
      <c r="B13" s="143" t="s">
        <v>19</v>
      </c>
      <c r="C13" s="150">
        <f ca="1">Sheet1!C13</f>
        <v>0</v>
      </c>
      <c r="D13" s="163">
        <f ca="1">テーブル13454[[#This Row],[出荷量（Kg）]]*0.1</f>
        <v>0</v>
      </c>
      <c r="E13" s="151">
        <f ca="1">Sheet1!H13</f>
        <v>0</v>
      </c>
      <c r="F13" s="153">
        <f ca="1">Sheet1!M13</f>
        <v>0</v>
      </c>
      <c r="G13" s="153">
        <f ca="1">Sheet1!AB13</f>
        <v>0</v>
      </c>
      <c r="H13" s="153">
        <f ca="1">Sheet1!AL13</f>
        <v>0</v>
      </c>
      <c r="I13" s="153">
        <f ca="1">Sheet1!AL13</f>
        <v>0</v>
      </c>
      <c r="J13" s="163">
        <f ca="1">IFERROR(テーブル13454[[#This Row],[出荷量（C/S）]]/(テーブル13454[[#This Row],[作業時間合計(分）]]/60),)</f>
        <v>0</v>
      </c>
      <c r="K13" s="143">
        <f ca="1">Sheet1!R13</f>
        <v>91.91</v>
      </c>
    </row>
    <row r="14" spans="1:11">
      <c r="A14" s="149">
        <f>Sheet1!A14</f>
        <v>44605</v>
      </c>
      <c r="B14" s="143" t="s">
        <v>19</v>
      </c>
      <c r="C14" s="150">
        <f ca="1">Sheet1!C14</f>
        <v>0</v>
      </c>
      <c r="D14" s="163">
        <f ca="1">テーブル13454[[#This Row],[出荷量（Kg）]]*0.1</f>
        <v>0</v>
      </c>
      <c r="E14" s="151">
        <f ca="1">Sheet1!H14</f>
        <v>0</v>
      </c>
      <c r="F14" s="153">
        <f ca="1">Sheet1!M14</f>
        <v>0</v>
      </c>
      <c r="G14" s="153">
        <f ca="1">Sheet1!AB14</f>
        <v>0</v>
      </c>
      <c r="H14" s="153">
        <f ca="1">Sheet1!AL14</f>
        <v>0</v>
      </c>
      <c r="I14" s="153">
        <f ca="1">Sheet1!AL14</f>
        <v>0</v>
      </c>
      <c r="J14" s="163">
        <f ca="1">IFERROR(テーブル13454[[#This Row],[出荷量（C/S）]]/(テーブル13454[[#This Row],[作業時間合計(分）]]/60),)</f>
        <v>0</v>
      </c>
      <c r="K14" s="143">
        <f ca="1">Sheet1!R14</f>
        <v>91.91</v>
      </c>
    </row>
    <row r="15" spans="1:11">
      <c r="A15" s="149">
        <f>Sheet1!A15</f>
        <v>44606</v>
      </c>
      <c r="B15" s="143" t="s">
        <v>19</v>
      </c>
      <c r="C15" s="150">
        <f ca="1">Sheet1!C15</f>
        <v>0</v>
      </c>
      <c r="D15" s="163">
        <f ca="1">テーブル13454[[#This Row],[出荷量（Kg）]]*0.1</f>
        <v>0</v>
      </c>
      <c r="E15" s="151">
        <f ca="1">Sheet1!H15</f>
        <v>0</v>
      </c>
      <c r="F15" s="153">
        <f ca="1">Sheet1!M15</f>
        <v>0</v>
      </c>
      <c r="G15" s="153">
        <f ca="1">Sheet1!AB15</f>
        <v>0</v>
      </c>
      <c r="H15" s="153">
        <f ca="1">Sheet1!AL15</f>
        <v>0</v>
      </c>
      <c r="I15" s="153">
        <f ca="1">Sheet1!AL15</f>
        <v>0</v>
      </c>
      <c r="J15" s="163">
        <f ca="1">IFERROR(テーブル13454[[#This Row],[出荷量（C/S）]]/(テーブル13454[[#This Row],[作業時間合計(分）]]/60),)</f>
        <v>0</v>
      </c>
      <c r="K15" s="143">
        <f ca="1">Sheet1!R15</f>
        <v>91.91</v>
      </c>
    </row>
    <row r="16" spans="1:11">
      <c r="A16" s="149">
        <f>Sheet1!A16</f>
        <v>44607</v>
      </c>
      <c r="B16" s="143" t="s">
        <v>19</v>
      </c>
      <c r="C16" s="150">
        <f ca="1">Sheet1!C16</f>
        <v>0</v>
      </c>
      <c r="D16" s="163">
        <f ca="1">テーブル13454[[#This Row],[出荷量（Kg）]]*0.1</f>
        <v>0</v>
      </c>
      <c r="E16" s="151">
        <f ca="1">Sheet1!H16</f>
        <v>0</v>
      </c>
      <c r="F16" s="153">
        <f ca="1">Sheet1!M16</f>
        <v>0</v>
      </c>
      <c r="G16" s="153">
        <f ca="1">Sheet1!AB16</f>
        <v>0</v>
      </c>
      <c r="H16" s="153">
        <f ca="1">Sheet1!AL16</f>
        <v>0</v>
      </c>
      <c r="I16" s="153">
        <f ca="1">Sheet1!AL16</f>
        <v>0</v>
      </c>
      <c r="J16" s="163">
        <f ca="1">IFERROR(テーブル13454[[#This Row],[出荷量（C/S）]]/(テーブル13454[[#This Row],[作業時間合計(分）]]/60),)</f>
        <v>0</v>
      </c>
      <c r="K16" s="143">
        <f ca="1">Sheet1!R16</f>
        <v>91.91</v>
      </c>
    </row>
    <row r="17" spans="1:11">
      <c r="A17" s="149">
        <f>Sheet1!A17</f>
        <v>44608</v>
      </c>
      <c r="B17" s="143" t="s">
        <v>19</v>
      </c>
      <c r="C17" s="150">
        <f ca="1">Sheet1!C17</f>
        <v>0</v>
      </c>
      <c r="D17" s="163">
        <f ca="1">テーブル13454[[#This Row],[出荷量（Kg）]]*0.1</f>
        <v>0</v>
      </c>
      <c r="E17" s="151">
        <f ca="1">Sheet1!H17</f>
        <v>0</v>
      </c>
      <c r="F17" s="153">
        <f ca="1">Sheet1!M17</f>
        <v>0</v>
      </c>
      <c r="G17" s="153">
        <f ca="1">Sheet1!AB17</f>
        <v>0</v>
      </c>
      <c r="H17" s="153">
        <f ca="1">Sheet1!AL17</f>
        <v>0</v>
      </c>
      <c r="I17" s="153">
        <f ca="1">Sheet1!AL17</f>
        <v>0</v>
      </c>
      <c r="J17" s="163">
        <f ca="1">IFERROR(テーブル13454[[#This Row],[出荷量（C/S）]]/(テーブル13454[[#This Row],[作業時間合計(分）]]/60),)</f>
        <v>0</v>
      </c>
      <c r="K17" s="143">
        <f ca="1">Sheet1!R17</f>
        <v>91.91</v>
      </c>
    </row>
    <row r="18" spans="1:11">
      <c r="A18" s="149">
        <f>Sheet1!A18</f>
        <v>44609</v>
      </c>
      <c r="B18" s="143" t="s">
        <v>19</v>
      </c>
      <c r="C18" s="150">
        <f ca="1">Sheet1!C18</f>
        <v>0</v>
      </c>
      <c r="D18" s="163">
        <f ca="1">テーブル13454[[#This Row],[出荷量（Kg）]]*0.1</f>
        <v>0</v>
      </c>
      <c r="E18" s="151">
        <f ca="1">Sheet1!H18</f>
        <v>0</v>
      </c>
      <c r="F18" s="153">
        <f ca="1">Sheet1!M18</f>
        <v>0</v>
      </c>
      <c r="G18" s="153">
        <f ca="1">Sheet1!AB18</f>
        <v>0</v>
      </c>
      <c r="H18" s="153">
        <f ca="1">Sheet1!AL18</f>
        <v>0</v>
      </c>
      <c r="I18" s="153">
        <f ca="1">Sheet1!AL18</f>
        <v>0</v>
      </c>
      <c r="J18" s="163">
        <f ca="1">IFERROR(テーブル13454[[#This Row],[出荷量（C/S）]]/(テーブル13454[[#This Row],[作業時間合計(分）]]/60),)</f>
        <v>0</v>
      </c>
      <c r="K18" s="143">
        <f ca="1">Sheet1!R18</f>
        <v>91.91</v>
      </c>
    </row>
    <row r="19" spans="1:11">
      <c r="A19" s="149">
        <f>Sheet1!A19</f>
        <v>44610</v>
      </c>
      <c r="B19" s="143" t="s">
        <v>19</v>
      </c>
      <c r="C19" s="150">
        <f ca="1">Sheet1!C19</f>
        <v>0</v>
      </c>
      <c r="D19" s="163">
        <f ca="1">テーブル13454[[#This Row],[出荷量（Kg）]]*0.1</f>
        <v>0</v>
      </c>
      <c r="E19" s="151">
        <f ca="1">Sheet1!H19</f>
        <v>0</v>
      </c>
      <c r="F19" s="153">
        <f ca="1">Sheet1!M19</f>
        <v>0</v>
      </c>
      <c r="G19" s="153">
        <f ca="1">Sheet1!AB19</f>
        <v>0</v>
      </c>
      <c r="H19" s="153">
        <f ca="1">Sheet1!AL19</f>
        <v>0</v>
      </c>
      <c r="I19" s="153">
        <f ca="1">Sheet1!AL19</f>
        <v>0</v>
      </c>
      <c r="J19" s="163">
        <f ca="1">IFERROR(テーブル13454[[#This Row],[出荷量（C/S）]]/(テーブル13454[[#This Row],[作業時間合計(分）]]/60),)</f>
        <v>0</v>
      </c>
      <c r="K19" s="143">
        <f ca="1">Sheet1!R19</f>
        <v>91.91</v>
      </c>
    </row>
    <row r="20" spans="1:11">
      <c r="A20" s="149">
        <f>Sheet1!A20</f>
        <v>44611</v>
      </c>
      <c r="B20" s="143" t="s">
        <v>19</v>
      </c>
      <c r="C20" s="150">
        <f ca="1">Sheet1!C20</f>
        <v>0</v>
      </c>
      <c r="D20" s="163">
        <f ca="1">テーブル13454[[#This Row],[出荷量（Kg）]]*0.1</f>
        <v>0</v>
      </c>
      <c r="E20" s="151">
        <f ca="1">Sheet1!H20</f>
        <v>0</v>
      </c>
      <c r="F20" s="153">
        <f ca="1">Sheet1!M20</f>
        <v>0</v>
      </c>
      <c r="G20" s="153">
        <f ca="1">Sheet1!AB20</f>
        <v>0</v>
      </c>
      <c r="H20" s="153">
        <f ca="1">Sheet1!AL20</f>
        <v>0</v>
      </c>
      <c r="I20" s="153">
        <f ca="1">Sheet1!AL20</f>
        <v>0</v>
      </c>
      <c r="J20" s="163">
        <f ca="1">IFERROR(テーブル13454[[#This Row],[出荷量（C/S）]]/(テーブル13454[[#This Row],[作業時間合計(分）]]/60),)</f>
        <v>0</v>
      </c>
      <c r="K20" s="143">
        <f ca="1">Sheet1!R20</f>
        <v>91.91</v>
      </c>
    </row>
    <row r="21" spans="1:11">
      <c r="A21" s="149">
        <f>Sheet1!A21</f>
        <v>44612</v>
      </c>
      <c r="B21" s="143" t="s">
        <v>19</v>
      </c>
      <c r="C21" s="150">
        <f ca="1">Sheet1!C21</f>
        <v>0</v>
      </c>
      <c r="D21" s="163">
        <f ca="1">テーブル13454[[#This Row],[出荷量（Kg）]]*0.1</f>
        <v>0</v>
      </c>
      <c r="E21" s="151">
        <f ca="1">Sheet1!H21</f>
        <v>0</v>
      </c>
      <c r="F21" s="153">
        <f ca="1">Sheet1!M21</f>
        <v>0</v>
      </c>
      <c r="G21" s="153">
        <f ca="1">Sheet1!AB21</f>
        <v>0</v>
      </c>
      <c r="H21" s="153">
        <f ca="1">Sheet1!AL21</f>
        <v>0</v>
      </c>
      <c r="I21" s="153">
        <f ca="1">Sheet1!AL21</f>
        <v>0</v>
      </c>
      <c r="J21" s="163">
        <f ca="1">IFERROR(テーブル13454[[#This Row],[出荷量（C/S）]]/(テーブル13454[[#This Row],[作業時間合計(分）]]/60),)</f>
        <v>0</v>
      </c>
      <c r="K21" s="143">
        <f ca="1">Sheet1!R21</f>
        <v>91.91</v>
      </c>
    </row>
    <row r="22" spans="1:11">
      <c r="A22" s="149">
        <f>Sheet1!A22</f>
        <v>44613</v>
      </c>
      <c r="B22" s="143" t="s">
        <v>19</v>
      </c>
      <c r="C22" s="150">
        <f ca="1">Sheet1!C22</f>
        <v>0</v>
      </c>
      <c r="D22" s="163">
        <f ca="1">テーブル13454[[#This Row],[出荷量（Kg）]]*0.1</f>
        <v>0</v>
      </c>
      <c r="E22" s="151">
        <f ca="1">Sheet1!H22</f>
        <v>0</v>
      </c>
      <c r="F22" s="153">
        <f ca="1">Sheet1!M22</f>
        <v>0</v>
      </c>
      <c r="G22" s="153">
        <f ca="1">Sheet1!AB22</f>
        <v>0</v>
      </c>
      <c r="H22" s="153">
        <f ca="1">Sheet1!AL22</f>
        <v>0</v>
      </c>
      <c r="I22" s="153">
        <f ca="1">Sheet1!AL22</f>
        <v>0</v>
      </c>
      <c r="J22" s="163">
        <f ca="1">IFERROR(テーブル13454[[#This Row],[出荷量（C/S）]]/(テーブル13454[[#This Row],[作業時間合計(分）]]/60),)</f>
        <v>0</v>
      </c>
      <c r="K22" s="143">
        <f ca="1">Sheet1!R22</f>
        <v>91.91</v>
      </c>
    </row>
    <row r="23" spans="1:11">
      <c r="A23" s="149">
        <f>Sheet1!A23</f>
        <v>44614</v>
      </c>
      <c r="B23" s="143" t="s">
        <v>19</v>
      </c>
      <c r="C23" s="150">
        <f ca="1">Sheet1!C23</f>
        <v>0</v>
      </c>
      <c r="D23" s="163">
        <f ca="1">テーブル13454[[#This Row],[出荷量（Kg）]]*0.1</f>
        <v>0</v>
      </c>
      <c r="E23" s="151">
        <f ca="1">Sheet1!H23</f>
        <v>0</v>
      </c>
      <c r="F23" s="153">
        <f ca="1">Sheet1!M23</f>
        <v>0</v>
      </c>
      <c r="G23" s="153">
        <f ca="1">Sheet1!AB23</f>
        <v>0</v>
      </c>
      <c r="H23" s="153">
        <f ca="1">Sheet1!AL23</f>
        <v>0</v>
      </c>
      <c r="I23" s="153">
        <f ca="1">Sheet1!AL23</f>
        <v>0</v>
      </c>
      <c r="J23" s="163">
        <f ca="1">IFERROR(テーブル13454[[#This Row],[出荷量（C/S）]]/(テーブル13454[[#This Row],[作業時間合計(分）]]/60),)</f>
        <v>0</v>
      </c>
      <c r="K23" s="143">
        <f ca="1">Sheet1!R23</f>
        <v>91.91</v>
      </c>
    </row>
    <row r="24" spans="1:11">
      <c r="A24" s="149">
        <f>Sheet1!A24</f>
        <v>44615</v>
      </c>
      <c r="B24" s="143" t="s">
        <v>19</v>
      </c>
      <c r="C24" s="150">
        <f ca="1">Sheet1!C24</f>
        <v>0</v>
      </c>
      <c r="D24" s="163">
        <f ca="1">テーブル13454[[#This Row],[出荷量（Kg）]]*0.1</f>
        <v>0</v>
      </c>
      <c r="E24" s="151">
        <f ca="1">Sheet1!H24</f>
        <v>0</v>
      </c>
      <c r="F24" s="153">
        <f ca="1">Sheet1!M24</f>
        <v>0</v>
      </c>
      <c r="G24" s="153">
        <f ca="1">Sheet1!AB24</f>
        <v>0</v>
      </c>
      <c r="H24" s="153">
        <f ca="1">Sheet1!AL24</f>
        <v>0</v>
      </c>
      <c r="I24" s="153">
        <f ca="1">Sheet1!AL24</f>
        <v>0</v>
      </c>
      <c r="J24" s="163">
        <f ca="1">IFERROR(テーブル13454[[#This Row],[出荷量（C/S）]]/(テーブル13454[[#This Row],[作業時間合計(分）]]/60),)</f>
        <v>0</v>
      </c>
      <c r="K24" s="143">
        <f ca="1">Sheet1!R24</f>
        <v>91.91</v>
      </c>
    </row>
    <row r="25" spans="1:11">
      <c r="A25" s="149">
        <f>Sheet1!A25</f>
        <v>44616</v>
      </c>
      <c r="B25" s="143" t="s">
        <v>19</v>
      </c>
      <c r="C25" s="150">
        <f ca="1">Sheet1!C25</f>
        <v>0</v>
      </c>
      <c r="D25" s="163">
        <f ca="1">テーブル13454[[#This Row],[出荷量（Kg）]]*0.1</f>
        <v>0</v>
      </c>
      <c r="E25" s="151">
        <f ca="1">Sheet1!H25</f>
        <v>0</v>
      </c>
      <c r="F25" s="153">
        <f ca="1">Sheet1!M25</f>
        <v>0</v>
      </c>
      <c r="G25" s="153">
        <f ca="1">Sheet1!AB25</f>
        <v>0</v>
      </c>
      <c r="H25" s="153">
        <f ca="1">Sheet1!AL25</f>
        <v>0</v>
      </c>
      <c r="I25" s="153">
        <f ca="1">Sheet1!AL25</f>
        <v>0</v>
      </c>
      <c r="J25" s="163">
        <f ca="1">IFERROR(テーブル13454[[#This Row],[出荷量（C/S）]]/(テーブル13454[[#This Row],[作業時間合計(分）]]/60),)</f>
        <v>0</v>
      </c>
      <c r="K25" s="143">
        <f ca="1">Sheet1!R25</f>
        <v>91.91</v>
      </c>
    </row>
    <row r="26" spans="1:11">
      <c r="A26" s="149">
        <f>Sheet1!A26</f>
        <v>44617</v>
      </c>
      <c r="B26" s="143" t="s">
        <v>19</v>
      </c>
      <c r="C26" s="150">
        <f ca="1">Sheet1!C26</f>
        <v>0</v>
      </c>
      <c r="D26" s="163">
        <f ca="1">テーブル13454[[#This Row],[出荷量（Kg）]]*0.1</f>
        <v>0</v>
      </c>
      <c r="E26" s="151">
        <f ca="1">Sheet1!H26</f>
        <v>0</v>
      </c>
      <c r="F26" s="153">
        <f ca="1">Sheet1!M26</f>
        <v>0</v>
      </c>
      <c r="G26" s="153">
        <f ca="1">Sheet1!AB26</f>
        <v>0</v>
      </c>
      <c r="H26" s="153">
        <f ca="1">Sheet1!AL26</f>
        <v>0</v>
      </c>
      <c r="I26" s="153">
        <f ca="1">Sheet1!AL26</f>
        <v>0</v>
      </c>
      <c r="J26" s="163">
        <f ca="1">IFERROR(テーブル13454[[#This Row],[出荷量（C/S）]]/(テーブル13454[[#This Row],[作業時間合計(分）]]/60),)</f>
        <v>0</v>
      </c>
      <c r="K26" s="143">
        <f ca="1">Sheet1!R26</f>
        <v>91.91</v>
      </c>
    </row>
    <row r="27" spans="1:11">
      <c r="A27" s="149">
        <f>Sheet1!A27</f>
        <v>44618</v>
      </c>
      <c r="B27" s="143" t="s">
        <v>19</v>
      </c>
      <c r="C27" s="150">
        <f ca="1">Sheet1!C27</f>
        <v>0</v>
      </c>
      <c r="D27" s="163">
        <f ca="1">テーブル13454[[#This Row],[出荷量（Kg）]]*0.1</f>
        <v>0</v>
      </c>
      <c r="E27" s="151">
        <f ca="1">Sheet1!H27</f>
        <v>0</v>
      </c>
      <c r="F27" s="153">
        <f ca="1">Sheet1!M27</f>
        <v>0</v>
      </c>
      <c r="G27" s="153">
        <f ca="1">Sheet1!AB27</f>
        <v>0</v>
      </c>
      <c r="H27" s="153">
        <f ca="1">Sheet1!AL27</f>
        <v>0</v>
      </c>
      <c r="I27" s="153">
        <f ca="1">Sheet1!AL27</f>
        <v>0</v>
      </c>
      <c r="J27" s="163">
        <f ca="1">IFERROR(テーブル13454[[#This Row],[出荷量（C/S）]]/(テーブル13454[[#This Row],[作業時間合計(分）]]/60),)</f>
        <v>0</v>
      </c>
      <c r="K27" s="143">
        <f ca="1">Sheet1!R27</f>
        <v>91.91</v>
      </c>
    </row>
    <row r="28" spans="1:11">
      <c r="A28" s="149">
        <f>Sheet1!A28</f>
        <v>44619</v>
      </c>
      <c r="B28" s="143" t="s">
        <v>19</v>
      </c>
      <c r="C28" s="150">
        <f ca="1">Sheet1!C28</f>
        <v>0</v>
      </c>
      <c r="D28" s="163">
        <f ca="1">テーブル13454[[#This Row],[出荷量（Kg）]]*0.1</f>
        <v>0</v>
      </c>
      <c r="E28" s="151">
        <f ca="1">Sheet1!H28</f>
        <v>0</v>
      </c>
      <c r="F28" s="153">
        <f ca="1">Sheet1!M28</f>
        <v>0</v>
      </c>
      <c r="G28" s="153">
        <f ca="1">Sheet1!AB28</f>
        <v>0</v>
      </c>
      <c r="H28" s="153">
        <f ca="1">Sheet1!AL28</f>
        <v>0</v>
      </c>
      <c r="I28" s="153">
        <f ca="1">Sheet1!AL28</f>
        <v>0</v>
      </c>
      <c r="J28" s="163">
        <f ca="1">IFERROR(テーブル13454[[#This Row],[出荷量（C/S）]]/(テーブル13454[[#This Row],[作業時間合計(分）]]/60),)</f>
        <v>0</v>
      </c>
      <c r="K28" s="143">
        <f ca="1">Sheet1!R28</f>
        <v>91.91</v>
      </c>
    </row>
    <row r="29" spans="1:11">
      <c r="A29" s="149">
        <f>Sheet1!A29</f>
        <v>44620</v>
      </c>
      <c r="B29" s="143" t="s">
        <v>19</v>
      </c>
      <c r="C29" s="150">
        <f ca="1">Sheet1!C29</f>
        <v>0</v>
      </c>
      <c r="D29" s="163">
        <f ca="1">テーブル13454[[#This Row],[出荷量（Kg）]]*0.1</f>
        <v>0</v>
      </c>
      <c r="E29" s="151">
        <f ca="1">Sheet1!H29</f>
        <v>0</v>
      </c>
      <c r="F29" s="153">
        <f ca="1">Sheet1!M29</f>
        <v>0</v>
      </c>
      <c r="G29" s="153">
        <f ca="1">Sheet1!AB29</f>
        <v>0</v>
      </c>
      <c r="H29" s="153">
        <f ca="1">Sheet1!AL29</f>
        <v>0</v>
      </c>
      <c r="I29" s="153">
        <f ca="1">Sheet1!AL29</f>
        <v>0</v>
      </c>
      <c r="J29" s="163">
        <f ca="1">IFERROR(テーブル13454[[#This Row],[出荷量（C/S）]]/(テーブル13454[[#This Row],[作業時間合計(分）]]/60),)</f>
        <v>0</v>
      </c>
      <c r="K29" s="143">
        <f ca="1">Sheet1!R29</f>
        <v>91.91</v>
      </c>
    </row>
    <row r="30" spans="1:11">
      <c r="A30" s="149">
        <f>Sheet1!A30</f>
        <v>44621</v>
      </c>
      <c r="B30" s="143" t="s">
        <v>19</v>
      </c>
      <c r="C30" s="150">
        <f ca="1">Sheet1!C30</f>
        <v>0</v>
      </c>
      <c r="D30" s="163">
        <f ca="1">テーブル13454[[#This Row],[出荷量（Kg）]]*0.1</f>
        <v>0</v>
      </c>
      <c r="E30" s="151">
        <f ca="1">Sheet1!H30</f>
        <v>0</v>
      </c>
      <c r="F30" s="153">
        <f ca="1">Sheet1!M30</f>
        <v>0</v>
      </c>
      <c r="G30" s="153">
        <f ca="1">Sheet1!AB30</f>
        <v>0</v>
      </c>
      <c r="H30" s="153">
        <f ca="1">Sheet1!AL30</f>
        <v>0</v>
      </c>
      <c r="I30" s="153">
        <f ca="1">Sheet1!AL30</f>
        <v>0</v>
      </c>
      <c r="J30" s="163">
        <f ca="1">IFERROR(テーブル13454[[#This Row],[出荷量（C/S）]]/(テーブル13454[[#This Row],[作業時間合計(分）]]/60),)</f>
        <v>0</v>
      </c>
      <c r="K30" s="143">
        <f ca="1">Sheet1!R30</f>
        <v>91.91</v>
      </c>
    </row>
    <row r="31" spans="1:11">
      <c r="A31" s="149">
        <f>Sheet1!A31</f>
        <v>44622</v>
      </c>
      <c r="B31" s="143" t="s">
        <v>19</v>
      </c>
      <c r="C31" s="150">
        <f ca="1">Sheet1!C31</f>
        <v>0</v>
      </c>
      <c r="D31" s="163">
        <f ca="1">テーブル13454[[#This Row],[出荷量（Kg）]]*0.1</f>
        <v>0</v>
      </c>
      <c r="E31" s="151">
        <f ca="1">Sheet1!H31</f>
        <v>0</v>
      </c>
      <c r="F31" s="153">
        <f ca="1">Sheet1!M31</f>
        <v>0</v>
      </c>
      <c r="G31" s="153">
        <f ca="1">Sheet1!AB31</f>
        <v>0</v>
      </c>
      <c r="H31" s="153">
        <f ca="1">Sheet1!AL31</f>
        <v>0</v>
      </c>
      <c r="I31" s="153">
        <f ca="1">Sheet1!AL31</f>
        <v>0</v>
      </c>
      <c r="J31" s="163">
        <f ca="1">IFERROR(テーブル13454[[#This Row],[出荷量（C/S）]]/(テーブル13454[[#This Row],[作業時間合計(分）]]/60),)</f>
        <v>0</v>
      </c>
      <c r="K31" s="143">
        <f ca="1">Sheet1!R31</f>
        <v>91.91</v>
      </c>
    </row>
    <row r="32" spans="1:11">
      <c r="A32" s="149">
        <f>Sheet1!A32</f>
        <v>44623</v>
      </c>
      <c r="B32" s="143" t="s">
        <v>19</v>
      </c>
      <c r="C32" s="150">
        <f ca="1">Sheet1!C32</f>
        <v>0</v>
      </c>
      <c r="D32" s="163">
        <f ca="1">テーブル13454[[#This Row],[出荷量（Kg）]]*0.1</f>
        <v>0</v>
      </c>
      <c r="E32" s="151">
        <f ca="1">Sheet1!H32</f>
        <v>0</v>
      </c>
      <c r="F32" s="153">
        <f ca="1">Sheet1!M32</f>
        <v>0</v>
      </c>
      <c r="G32" s="153">
        <f ca="1">Sheet1!AB32</f>
        <v>0</v>
      </c>
      <c r="H32" s="153">
        <f ca="1">Sheet1!AL32</f>
        <v>0</v>
      </c>
      <c r="I32" s="153">
        <f ca="1">Sheet1!AL32</f>
        <v>0</v>
      </c>
      <c r="J32" s="163">
        <f ca="1">IFERROR(テーブル13454[[#This Row],[出荷量（C/S）]]/(テーブル13454[[#This Row],[作業時間合計(分）]]/60),)</f>
        <v>0</v>
      </c>
      <c r="K32" s="143">
        <f ca="1">Sheet1!R32</f>
        <v>91.91</v>
      </c>
    </row>
    <row r="33" spans="1:11">
      <c r="A33" t="s">
        <v>84</v>
      </c>
      <c r="B33"/>
      <c r="C33" t="e">
        <f ca="1">AVERAGEIF(テーブル13454[出荷量（Kg）],"&lt;&gt;0")</f>
        <v>#DIV/0!</v>
      </c>
      <c r="D33" t="e">
        <f ca="1">AVERAGEIF(テーブル13454[出荷量（C/S）],"&lt;&gt;0")</f>
        <v>#DIV/0!</v>
      </c>
      <c r="E33" t="e">
        <f ca="1">AVERAGEIF(テーブル13454[作業時間合計(分）],"&lt;&gt;0")</f>
        <v>#DIV/0!</v>
      </c>
      <c r="F33" t="e">
        <f ca="1">AVERAGEIF(テーブル13454[人件費],"&lt;&gt;0")</f>
        <v>#DIV/0!</v>
      </c>
      <c r="G33" t="e">
        <f ca="1">AVERAGEIF(テーブル13454[加工単価（1Kg）],"&lt;&gt;0")</f>
        <v>#DIV/0!</v>
      </c>
      <c r="H33" t="e">
        <f ca="1">AVERAGEIF(テーブル13454[加工単価（１０Kg）],"&lt;&gt;0")</f>
        <v>#DIV/0!</v>
      </c>
      <c r="I33" t="e">
        <f ca="1">AVERAGEIF(テーブル13454[加工単価（1C/S）],"&lt;&gt;0")</f>
        <v>#DIV/0!</v>
      </c>
      <c r="J33" t="e">
        <f ca="1">AVERAGEIF(テーブル13454[1H作成量（C/S)],"&lt;&gt;0")</f>
        <v>#DIV/0!</v>
      </c>
      <c r="K33">
        <f ca="1">AVERAGEIF(テーブル13454[資材費],"&lt;&gt;0")</f>
        <v>91.909999999999982</v>
      </c>
    </row>
  </sheetData>
  <phoneticPr fontId="28"/>
  <pageMargins left="0.69930555555555596" right="0.69930555555555596" top="0.75" bottom="0.75" header="0.3" footer="0.3"/>
  <pageSetup paperSize="9" scale="69" orientation="landscape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/>
  <dimension ref="A1:T45"/>
  <sheetViews>
    <sheetView topLeftCell="B2" workbookViewId="0">
      <selection activeCell="M8" sqref="M8"/>
    </sheetView>
  </sheetViews>
  <sheetFormatPr defaultColWidth="9" defaultRowHeight="13.5"/>
  <cols>
    <col min="1" max="1" width="25.375" customWidth="1"/>
    <col min="2" max="6" width="18.625" customWidth="1"/>
    <col min="7" max="7" width="9.25" customWidth="1"/>
    <col min="8" max="8" width="19.75" customWidth="1"/>
    <col min="9" max="13" width="8.625" customWidth="1"/>
    <col min="14" max="14" width="11.625" customWidth="1"/>
    <col min="15" max="19" width="8.625" customWidth="1"/>
    <col min="20" max="20" width="9" hidden="1" customWidth="1"/>
  </cols>
  <sheetData>
    <row r="1" spans="1:20" ht="29.25" customHeight="1">
      <c r="A1" s="2">
        <v>44606</v>
      </c>
      <c r="C1" s="3"/>
      <c r="D1" t="s">
        <v>61</v>
      </c>
      <c r="H1" s="4"/>
      <c r="I1" s="4"/>
      <c r="J1" s="61"/>
      <c r="K1" s="62"/>
      <c r="L1" s="62"/>
    </row>
    <row r="2" spans="1:20" s="1" customFormat="1" ht="21.95" customHeight="1">
      <c r="A2" s="5"/>
      <c r="B2" s="6" t="s">
        <v>62</v>
      </c>
      <c r="C2" s="7" t="s">
        <v>63</v>
      </c>
      <c r="D2" s="8" t="s">
        <v>64</v>
      </c>
      <c r="E2" s="8" t="s">
        <v>65</v>
      </c>
      <c r="F2" s="9" t="s">
        <v>66</v>
      </c>
      <c r="H2" s="198" t="s">
        <v>67</v>
      </c>
      <c r="I2" s="195" t="s">
        <v>68</v>
      </c>
      <c r="J2" s="196"/>
      <c r="K2" s="196"/>
      <c r="L2" s="196"/>
      <c r="M2" s="196"/>
      <c r="N2" s="198" t="s">
        <v>69</v>
      </c>
      <c r="O2" s="195" t="s">
        <v>70</v>
      </c>
      <c r="P2" s="196"/>
      <c r="Q2" s="196"/>
      <c r="R2" s="196"/>
      <c r="S2" s="197"/>
    </row>
    <row r="3" spans="1:20" s="1" customFormat="1" ht="21.95" customHeight="1">
      <c r="A3" s="11" t="s">
        <v>71</v>
      </c>
      <c r="B3" s="12"/>
      <c r="C3" s="13"/>
      <c r="D3" s="13"/>
      <c r="E3" s="13"/>
      <c r="F3" s="14"/>
      <c r="H3" s="199"/>
      <c r="I3" s="63" t="s">
        <v>62</v>
      </c>
      <c r="J3" s="64" t="s">
        <v>63</v>
      </c>
      <c r="K3" s="64" t="s">
        <v>64</v>
      </c>
      <c r="L3" s="64" t="s">
        <v>65</v>
      </c>
      <c r="M3" s="65" t="s">
        <v>66</v>
      </c>
      <c r="N3" s="199"/>
      <c r="O3" s="63" t="s">
        <v>62</v>
      </c>
      <c r="P3" s="64" t="s">
        <v>63</v>
      </c>
      <c r="Q3" s="94" t="s">
        <v>64</v>
      </c>
      <c r="R3" s="94" t="s">
        <v>65</v>
      </c>
      <c r="S3" s="95" t="s">
        <v>66</v>
      </c>
    </row>
    <row r="4" spans="1:20" s="1" customFormat="1" ht="21.95" customHeight="1">
      <c r="A4" s="11" t="s">
        <v>72</v>
      </c>
      <c r="B4" s="12">
        <v>0</v>
      </c>
      <c r="C4" s="13">
        <v>0</v>
      </c>
      <c r="D4" s="16">
        <v>0</v>
      </c>
      <c r="E4" s="16">
        <v>0</v>
      </c>
      <c r="F4" s="14">
        <v>0</v>
      </c>
      <c r="H4" s="17" t="str">
        <f t="array" ref="H4">IFERROR(INDEX(月シフト!$A$11:$A$50,MATCH(LARGE((月シフト!$O$11:$O$50&lt;&gt;"")*1/ROW(月シフト!$O$11:$O$50),T4),1/ROW(月シフト!$O$11:$O$50),0),1),"")</f>
        <v>矢代</v>
      </c>
      <c r="I4" s="66"/>
      <c r="J4" s="67"/>
      <c r="K4" s="68"/>
      <c r="L4" s="68"/>
      <c r="M4" s="69"/>
      <c r="N4" s="70">
        <v>17.5</v>
      </c>
      <c r="O4" s="71">
        <f t="shared" ref="O4:O18" si="0">I4*$N4</f>
        <v>0</v>
      </c>
      <c r="P4" s="72">
        <f t="shared" ref="P4:P18" si="1">J4*$N4</f>
        <v>0</v>
      </c>
      <c r="Q4" s="96">
        <f t="shared" ref="Q4:Q18" si="2">K4*$N4</f>
        <v>0</v>
      </c>
      <c r="R4" s="96">
        <f t="shared" ref="R4:R18" si="3">L4*$N4</f>
        <v>0</v>
      </c>
      <c r="S4" s="97">
        <f t="shared" ref="S4:S18" si="4">M4*$N4</f>
        <v>0</v>
      </c>
      <c r="T4" s="1">
        <v>1</v>
      </c>
    </row>
    <row r="5" spans="1:20" s="1" customFormat="1" ht="21.95" customHeight="1">
      <c r="A5" s="11" t="s">
        <v>73</v>
      </c>
      <c r="B5" s="12"/>
      <c r="C5" s="13"/>
      <c r="D5" s="16"/>
      <c r="E5" s="16"/>
      <c r="F5" s="14"/>
      <c r="H5" s="18" t="str">
        <f t="array" ref="H5">IFERROR(INDEX(月シフト!$A$11:$A$50,MATCH(LARGE((月シフト!$O$11:$O$50&lt;&gt;"")*1/ROW(月シフト!$O$11:$O$50),T5),1/ROW(月シフト!$O$11:$O$50),0),1),"")</f>
        <v>高橋</v>
      </c>
      <c r="I5" s="73"/>
      <c r="J5" s="74"/>
      <c r="K5" s="75"/>
      <c r="L5" s="75"/>
      <c r="M5" s="76"/>
      <c r="N5" s="70">
        <v>17.5</v>
      </c>
      <c r="O5" s="78">
        <f t="shared" si="0"/>
        <v>0</v>
      </c>
      <c r="P5" s="79">
        <f t="shared" si="1"/>
        <v>0</v>
      </c>
      <c r="Q5" s="98">
        <f t="shared" si="2"/>
        <v>0</v>
      </c>
      <c r="R5" s="98">
        <f t="shared" si="3"/>
        <v>0</v>
      </c>
      <c r="S5" s="97">
        <f t="shared" si="4"/>
        <v>0</v>
      </c>
      <c r="T5" s="1">
        <v>2</v>
      </c>
    </row>
    <row r="6" spans="1:20" s="1" customFormat="1" ht="21.95" customHeight="1">
      <c r="A6" s="11" t="s">
        <v>74</v>
      </c>
      <c r="B6" s="19" t="str">
        <f>IFERROR(B4/B3,"")</f>
        <v/>
      </c>
      <c r="C6" s="20" t="str">
        <f t="shared" ref="C6:F6" si="5">IFERROR(C4/C3,"")</f>
        <v/>
      </c>
      <c r="D6" s="20" t="str">
        <f t="shared" si="5"/>
        <v/>
      </c>
      <c r="E6" s="20" t="str">
        <f t="shared" si="5"/>
        <v/>
      </c>
      <c r="F6" s="21" t="str">
        <f t="shared" si="5"/>
        <v/>
      </c>
      <c r="H6" s="18" t="str">
        <f t="array" ref="H6">IFERROR(INDEX(月シフト!$A$11:$A$50,MATCH(LARGE((月シフト!$O$11:$O$50&lt;&gt;"")*1/ROW(月シフト!$O$11:$O$50),T6),1/ROW(月シフト!$O$11:$O$50),0),1),"")</f>
        <v>ディン コン ベト</v>
      </c>
      <c r="I6" s="73"/>
      <c r="J6" s="74"/>
      <c r="K6" s="75"/>
      <c r="L6" s="75"/>
      <c r="M6" s="76"/>
      <c r="N6" s="70">
        <v>17.5</v>
      </c>
      <c r="O6" s="78">
        <f t="shared" si="0"/>
        <v>0</v>
      </c>
      <c r="P6" s="79">
        <f t="shared" si="1"/>
        <v>0</v>
      </c>
      <c r="Q6" s="98">
        <f t="shared" si="2"/>
        <v>0</v>
      </c>
      <c r="R6" s="98">
        <f t="shared" si="3"/>
        <v>0</v>
      </c>
      <c r="S6" s="97">
        <f t="shared" si="4"/>
        <v>0</v>
      </c>
      <c r="T6" s="1">
        <v>3</v>
      </c>
    </row>
    <row r="7" spans="1:20" s="1" customFormat="1" ht="21.95" customHeight="1">
      <c r="A7" s="11" t="s">
        <v>75</v>
      </c>
      <c r="B7" s="22">
        <f>I19</f>
        <v>0</v>
      </c>
      <c r="C7" s="23">
        <f t="shared" ref="C7:F7" si="6">J19</f>
        <v>0</v>
      </c>
      <c r="D7" s="23">
        <f t="shared" si="6"/>
        <v>0</v>
      </c>
      <c r="E7" s="23">
        <f t="shared" si="6"/>
        <v>0</v>
      </c>
      <c r="F7" s="24">
        <f t="shared" si="6"/>
        <v>0</v>
      </c>
      <c r="H7" s="18" t="str">
        <f t="array" ref="H7">IFERROR(INDEX(月シフト!$A$11:$A$50,MATCH(LARGE((月シフト!$O$11:$O$50&lt;&gt;"")*1/ROW(月シフト!$O$11:$O$50),T7),1/ROW(月シフト!$O$11:$O$50),0),1),"")</f>
        <v>チャモ</v>
      </c>
      <c r="I7" s="73"/>
      <c r="J7" s="74"/>
      <c r="K7" s="75"/>
      <c r="L7" s="75"/>
      <c r="M7" s="76"/>
      <c r="N7" s="70">
        <v>17.5</v>
      </c>
      <c r="O7" s="78">
        <f t="shared" si="0"/>
        <v>0</v>
      </c>
      <c r="P7" s="79">
        <f t="shared" si="1"/>
        <v>0</v>
      </c>
      <c r="Q7" s="98">
        <f t="shared" si="2"/>
        <v>0</v>
      </c>
      <c r="R7" s="98">
        <f t="shared" si="3"/>
        <v>0</v>
      </c>
      <c r="S7" s="97">
        <f t="shared" si="4"/>
        <v>0</v>
      </c>
      <c r="T7" s="1">
        <v>4</v>
      </c>
    </row>
    <row r="8" spans="1:20" s="1" customFormat="1" ht="21.95" customHeight="1">
      <c r="A8" s="11" t="s">
        <v>2</v>
      </c>
      <c r="B8" s="25">
        <f>O19</f>
        <v>0</v>
      </c>
      <c r="C8" s="26">
        <f t="shared" ref="C8:F8" si="7">P19</f>
        <v>0</v>
      </c>
      <c r="D8" s="26">
        <f t="shared" si="7"/>
        <v>0</v>
      </c>
      <c r="E8" s="26">
        <f t="shared" si="7"/>
        <v>0</v>
      </c>
      <c r="F8" s="27">
        <f t="shared" si="7"/>
        <v>0</v>
      </c>
      <c r="H8" s="18" t="str">
        <f t="array" ref="H8">IFERROR(INDEX(月シフト!$A$11:$A$50,MATCH(LARGE((月シフト!$O$11:$O$50&lt;&gt;"")*1/ROW(月シフト!$O$11:$O$50),T8),1/ROW(月シフト!$O$11:$O$50),0),1),"")</f>
        <v>サンミン</v>
      </c>
      <c r="I8" s="73"/>
      <c r="J8" s="74"/>
      <c r="K8" s="75"/>
      <c r="L8" s="75"/>
      <c r="M8" s="76"/>
      <c r="N8" s="70">
        <v>17.5</v>
      </c>
      <c r="O8" s="78">
        <f t="shared" si="0"/>
        <v>0</v>
      </c>
      <c r="P8" s="79">
        <f t="shared" si="1"/>
        <v>0</v>
      </c>
      <c r="Q8" s="98">
        <f t="shared" si="2"/>
        <v>0</v>
      </c>
      <c r="R8" s="98">
        <f t="shared" si="3"/>
        <v>0</v>
      </c>
      <c r="S8" s="97">
        <f t="shared" si="4"/>
        <v>0</v>
      </c>
      <c r="T8" s="1">
        <v>5</v>
      </c>
    </row>
    <row r="9" spans="1:20" s="1" customFormat="1" ht="21.95" customHeight="1">
      <c r="A9" s="11" t="s">
        <v>4</v>
      </c>
      <c r="B9" s="28"/>
      <c r="C9" s="29"/>
      <c r="D9" s="30">
        <f>IFERROR((D8/D4),0)</f>
        <v>0</v>
      </c>
      <c r="E9" s="30">
        <f>IFERROR((E8/E4),0)</f>
        <v>0</v>
      </c>
      <c r="F9" s="31"/>
      <c r="H9" s="18" t="str">
        <f t="array" ref="H9">IFERROR(INDEX(月シフト!$A$11:$A$50,MATCH(LARGE((月シフト!$O$11:$O$50&lt;&gt;"")*1/ROW(月シフト!$O$11:$O$50),T9),1/ROW(月シフト!$O$11:$O$50),0),1),"")</f>
        <v>インディカ</v>
      </c>
      <c r="I9" s="73"/>
      <c r="J9" s="74"/>
      <c r="K9" s="75"/>
      <c r="L9" s="75"/>
      <c r="M9" s="76"/>
      <c r="N9" s="70">
        <v>17.5</v>
      </c>
      <c r="O9" s="78">
        <f t="shared" si="0"/>
        <v>0</v>
      </c>
      <c r="P9" s="79">
        <f t="shared" si="1"/>
        <v>0</v>
      </c>
      <c r="Q9" s="98">
        <f t="shared" si="2"/>
        <v>0</v>
      </c>
      <c r="R9" s="98">
        <f t="shared" si="3"/>
        <v>0</v>
      </c>
      <c r="S9" s="97">
        <f t="shared" si="4"/>
        <v>0</v>
      </c>
      <c r="T9" s="1">
        <v>6</v>
      </c>
    </row>
    <row r="10" spans="1:20" s="1" customFormat="1" ht="21.95" customHeight="1">
      <c r="A10" s="32" t="s">
        <v>5</v>
      </c>
      <c r="B10" s="33">
        <f>IFERROR((B8/B4),0)</f>
        <v>0</v>
      </c>
      <c r="C10" s="34">
        <f>IFERROR((C8/C4),0)</f>
        <v>0</v>
      </c>
      <c r="D10" s="35"/>
      <c r="E10" s="35"/>
      <c r="F10" s="36"/>
      <c r="H10" s="18" t="str">
        <f t="array" ref="H10">IFERROR(INDEX(月シフト!$A$11:$A$50,MATCH(LARGE((月シフト!$O$11:$O$50&lt;&gt;"")*1/ROW(月シフト!$O$11:$O$50),T10),1/ROW(月シフト!$O$11:$O$50),0),1),"")</f>
        <v>チャトランガ</v>
      </c>
      <c r="I10" s="73"/>
      <c r="J10" s="74"/>
      <c r="K10" s="75"/>
      <c r="L10" s="75"/>
      <c r="M10" s="76"/>
      <c r="N10" s="70">
        <v>17.5</v>
      </c>
      <c r="O10" s="78">
        <f t="shared" si="0"/>
        <v>0</v>
      </c>
      <c r="P10" s="79">
        <f t="shared" si="1"/>
        <v>0</v>
      </c>
      <c r="Q10" s="98">
        <f t="shared" si="2"/>
        <v>0</v>
      </c>
      <c r="R10" s="98">
        <f t="shared" si="3"/>
        <v>0</v>
      </c>
      <c r="S10" s="97">
        <f t="shared" si="4"/>
        <v>0</v>
      </c>
      <c r="T10" s="1">
        <v>7</v>
      </c>
    </row>
    <row r="11" spans="1:20" s="1" customFormat="1" ht="21.95" customHeight="1">
      <c r="A11" s="32" t="s">
        <v>6</v>
      </c>
      <c r="B11" s="37"/>
      <c r="C11" s="38"/>
      <c r="D11" s="38"/>
      <c r="E11" s="38"/>
      <c r="F11" s="27">
        <f>IFERROR((F8/F4),0)</f>
        <v>0</v>
      </c>
      <c r="H11" s="18" t="str">
        <f t="array" ref="H11">IFERROR(INDEX(月シフト!$A$11:$A$50,MATCH(LARGE((月シフト!$O$11:$O$50&lt;&gt;"")*1/ROW(月シフト!$O$11:$O$50),T11),1/ROW(月シフト!$O$11:$O$50),0),1),"")</f>
        <v/>
      </c>
      <c r="I11" s="73"/>
      <c r="J11" s="74"/>
      <c r="K11" s="75"/>
      <c r="L11" s="75"/>
      <c r="M11" s="76"/>
      <c r="N11" s="70">
        <v>17.5</v>
      </c>
      <c r="O11" s="78">
        <f t="shared" si="0"/>
        <v>0</v>
      </c>
      <c r="P11" s="79">
        <f t="shared" si="1"/>
        <v>0</v>
      </c>
      <c r="Q11" s="98">
        <f t="shared" si="2"/>
        <v>0</v>
      </c>
      <c r="R11" s="98">
        <f t="shared" si="3"/>
        <v>0</v>
      </c>
      <c r="S11" s="97">
        <f t="shared" si="4"/>
        <v>0</v>
      </c>
      <c r="T11" s="1">
        <v>8</v>
      </c>
    </row>
    <row r="12" spans="1:20" s="1" customFormat="1" ht="21.95" customHeight="1">
      <c r="A12" s="39" t="s">
        <v>7</v>
      </c>
      <c r="B12" s="40">
        <f>B10*4</f>
        <v>0</v>
      </c>
      <c r="C12" s="41">
        <f>C10*10</f>
        <v>0</v>
      </c>
      <c r="D12" s="41">
        <f>D9*40</f>
        <v>0</v>
      </c>
      <c r="E12" s="41">
        <f>E9*50</f>
        <v>0</v>
      </c>
      <c r="F12" s="42">
        <f>F11</f>
        <v>0</v>
      </c>
      <c r="H12" s="18" t="str">
        <f t="array" ref="H12">IFERROR(INDEX(月シフト!$A$11:$A$50,MATCH(LARGE((月シフト!$O$11:$O$50&lt;&gt;"")*1/ROW(月シフト!$O$11:$O$50),T12),1/ROW(月シフト!$O$11:$O$50),0),1),"")</f>
        <v/>
      </c>
      <c r="I12" s="73"/>
      <c r="J12" s="74"/>
      <c r="K12" s="75"/>
      <c r="L12" s="75"/>
      <c r="M12" s="76"/>
      <c r="N12" s="70">
        <v>17.5</v>
      </c>
      <c r="O12" s="78">
        <f t="shared" si="0"/>
        <v>0</v>
      </c>
      <c r="P12" s="79">
        <f t="shared" si="1"/>
        <v>0</v>
      </c>
      <c r="Q12" s="98">
        <f t="shared" si="2"/>
        <v>0</v>
      </c>
      <c r="R12" s="98">
        <f t="shared" si="3"/>
        <v>0</v>
      </c>
      <c r="S12" s="97">
        <f t="shared" si="4"/>
        <v>0</v>
      </c>
      <c r="T12" s="1">
        <v>9</v>
      </c>
    </row>
    <row r="13" spans="1:20" s="1" customFormat="1" ht="21.95" customHeight="1">
      <c r="A13" s="43"/>
      <c r="H13" s="18" t="str">
        <f t="array" ref="H13">IFERROR(INDEX(月シフト!$A$11:$A$50,MATCH(LARGE((月シフト!$O$11:$O$50&lt;&gt;"")*1/ROW(月シフト!$O$11:$O$50),T13),1/ROW(月シフト!$O$11:$O$50),0),1),"")</f>
        <v/>
      </c>
      <c r="I13" s="73"/>
      <c r="J13" s="74"/>
      <c r="K13" s="75"/>
      <c r="L13" s="75"/>
      <c r="M13" s="76"/>
      <c r="N13" s="70">
        <v>17.5</v>
      </c>
      <c r="O13" s="78">
        <f t="shared" si="0"/>
        <v>0</v>
      </c>
      <c r="P13" s="79">
        <f t="shared" si="1"/>
        <v>0</v>
      </c>
      <c r="Q13" s="98">
        <f t="shared" si="2"/>
        <v>0</v>
      </c>
      <c r="R13" s="98">
        <f t="shared" si="3"/>
        <v>0</v>
      </c>
      <c r="S13" s="97">
        <f t="shared" si="4"/>
        <v>0</v>
      </c>
      <c r="T13" s="1">
        <v>10</v>
      </c>
    </row>
    <row r="14" spans="1:20" s="1" customFormat="1" ht="21.95" customHeight="1">
      <c r="A14" s="44" t="s">
        <v>3</v>
      </c>
      <c r="B14" s="45" t="s">
        <v>62</v>
      </c>
      <c r="C14" s="45" t="s">
        <v>63</v>
      </c>
      <c r="D14" s="46" t="s">
        <v>64</v>
      </c>
      <c r="E14" s="46" t="s">
        <v>65</v>
      </c>
      <c r="F14" s="47" t="s">
        <v>66</v>
      </c>
      <c r="H14" s="18" t="str">
        <f t="array" ref="H14">IFERROR(INDEX(月シフト!$A$11:$A$50,MATCH(LARGE((月シフト!$O$11:$O$50&lt;&gt;"")*1/ROW(月シフト!$O$11:$O$50),T14),1/ROW(月シフト!$O$11:$O$50),0),1),"")</f>
        <v/>
      </c>
      <c r="I14" s="73"/>
      <c r="J14" s="74"/>
      <c r="K14" s="75"/>
      <c r="L14" s="75"/>
      <c r="M14" s="76"/>
      <c r="N14" s="70">
        <v>17.5</v>
      </c>
      <c r="O14" s="78">
        <f t="shared" si="0"/>
        <v>0</v>
      </c>
      <c r="P14" s="79">
        <f t="shared" si="1"/>
        <v>0</v>
      </c>
      <c r="Q14" s="98">
        <f t="shared" si="2"/>
        <v>0</v>
      </c>
      <c r="R14" s="98">
        <f t="shared" si="3"/>
        <v>0</v>
      </c>
      <c r="S14" s="97">
        <f t="shared" si="4"/>
        <v>0</v>
      </c>
      <c r="T14" s="1">
        <v>11</v>
      </c>
    </row>
    <row r="15" spans="1:20" s="1" customFormat="1" ht="21.95" customHeight="1">
      <c r="A15" s="11" t="s">
        <v>76</v>
      </c>
      <c r="B15" s="48">
        <v>69</v>
      </c>
      <c r="C15" s="49">
        <v>84</v>
      </c>
      <c r="D15" s="49">
        <v>69</v>
      </c>
      <c r="E15" s="49">
        <v>69</v>
      </c>
      <c r="F15" s="50">
        <v>84</v>
      </c>
      <c r="H15" s="18" t="str">
        <f t="array" ref="H15">IFERROR(INDEX(月シフト!$A$11:$A$50,MATCH(LARGE((月シフト!$O$11:$O$50&lt;&gt;"")*1/ROW(月シフト!$O$11:$O$50),T15),1/ROW(月シフト!$O$11:$O$50),0),1),"")</f>
        <v/>
      </c>
      <c r="I15" s="73"/>
      <c r="J15" s="74"/>
      <c r="K15" s="75"/>
      <c r="L15" s="75"/>
      <c r="M15" s="76"/>
      <c r="N15" s="70">
        <v>17.5</v>
      </c>
      <c r="O15" s="78">
        <f t="shared" si="0"/>
        <v>0</v>
      </c>
      <c r="P15" s="79">
        <f t="shared" si="1"/>
        <v>0</v>
      </c>
      <c r="Q15" s="98">
        <f t="shared" si="2"/>
        <v>0</v>
      </c>
      <c r="R15" s="98">
        <f t="shared" si="3"/>
        <v>0</v>
      </c>
      <c r="S15" s="97">
        <f t="shared" si="4"/>
        <v>0</v>
      </c>
      <c r="T15" s="1">
        <v>12</v>
      </c>
    </row>
    <row r="16" spans="1:20" s="1" customFormat="1" ht="21.95" customHeight="1">
      <c r="A16" s="11" t="s">
        <v>77</v>
      </c>
      <c r="B16" s="48">
        <v>6.2</v>
      </c>
      <c r="C16" s="49">
        <v>6.2</v>
      </c>
      <c r="D16" s="49">
        <v>6.2</v>
      </c>
      <c r="E16" s="49">
        <v>6.2</v>
      </c>
      <c r="F16" s="50">
        <v>6.2</v>
      </c>
      <c r="H16" s="51" t="str">
        <f t="array" ref="H16">IFERROR(INDEX(月シフト!$A$11:$A$50,MATCH(LARGE((月シフト!$O$11:$O$50&lt;&gt;"")*1/ROW(月シフト!$O$11:$O$50),T16),1/ROW(月シフト!$O$11:$O$50),0),1),"")</f>
        <v/>
      </c>
      <c r="I16" s="73"/>
      <c r="J16" s="74"/>
      <c r="K16" s="75"/>
      <c r="L16" s="75"/>
      <c r="M16" s="76"/>
      <c r="N16" s="70">
        <v>17.5</v>
      </c>
      <c r="O16" s="78">
        <f t="shared" si="0"/>
        <v>0</v>
      </c>
      <c r="P16" s="79">
        <f t="shared" si="1"/>
        <v>0</v>
      </c>
      <c r="Q16" s="98">
        <f t="shared" si="2"/>
        <v>0</v>
      </c>
      <c r="R16" s="98">
        <f t="shared" si="3"/>
        <v>0</v>
      </c>
      <c r="S16" s="97">
        <f t="shared" si="4"/>
        <v>0</v>
      </c>
      <c r="T16" s="1">
        <v>13</v>
      </c>
    </row>
    <row r="17" spans="1:20" s="1" customFormat="1" ht="21.95" customHeight="1">
      <c r="A17" s="11" t="s">
        <v>78</v>
      </c>
      <c r="B17" s="48">
        <v>1.71</v>
      </c>
      <c r="C17" s="49">
        <v>1.71</v>
      </c>
      <c r="D17" s="49">
        <v>1.71</v>
      </c>
      <c r="E17" s="49">
        <v>1.71</v>
      </c>
      <c r="F17" s="50">
        <v>1.71</v>
      </c>
      <c r="H17" s="51" t="str">
        <f t="array" ref="H17">IFERROR(INDEX(月シフト!$A$11:$A$50,MATCH(LARGE((月シフト!$O$11:$O$50&lt;&gt;"")*1/ROW(月シフト!$O$11:$O$50),T17),1/ROW(月シフト!$O$11:$O$50),0),1),"")</f>
        <v/>
      </c>
      <c r="I17" s="73"/>
      <c r="J17" s="74"/>
      <c r="K17" s="75"/>
      <c r="L17" s="75"/>
      <c r="M17" s="76"/>
      <c r="N17" s="70">
        <v>17.5</v>
      </c>
      <c r="O17" s="78">
        <f t="shared" si="0"/>
        <v>0</v>
      </c>
      <c r="P17" s="79">
        <f t="shared" si="1"/>
        <v>0</v>
      </c>
      <c r="Q17" s="98">
        <f t="shared" si="2"/>
        <v>0</v>
      </c>
      <c r="R17" s="98">
        <f t="shared" si="3"/>
        <v>0</v>
      </c>
      <c r="S17" s="97">
        <f t="shared" si="4"/>
        <v>0</v>
      </c>
      <c r="T17" s="1">
        <v>14</v>
      </c>
    </row>
    <row r="18" spans="1:20" s="1" customFormat="1" ht="21.95" customHeight="1">
      <c r="A18" s="52" t="s">
        <v>79</v>
      </c>
      <c r="B18" s="53">
        <f t="shared" ref="B18:F18" si="8">SUM(B15:B17)</f>
        <v>76.91</v>
      </c>
      <c r="C18" s="54">
        <f t="shared" si="8"/>
        <v>91.91</v>
      </c>
      <c r="D18" s="54">
        <f t="shared" si="8"/>
        <v>76.91</v>
      </c>
      <c r="E18" s="54">
        <f t="shared" si="8"/>
        <v>76.91</v>
      </c>
      <c r="F18" s="55">
        <f t="shared" si="8"/>
        <v>91.91</v>
      </c>
      <c r="G18" s="56"/>
      <c r="H18" s="51" t="str">
        <f t="array" ref="H18">IFERROR(INDEX(月シフト!$A$11:$A$50,MATCH(LARGE((月シフト!$O$11:$O$50&lt;&gt;"")*1/ROW(月シフト!$O$11:$O$50),T18),1/ROW(月シフト!$O$11:$O$50),0),1),"")</f>
        <v/>
      </c>
      <c r="I18" s="80"/>
      <c r="J18" s="81"/>
      <c r="K18" s="82"/>
      <c r="L18" s="82"/>
      <c r="M18" s="83"/>
      <c r="N18" s="70">
        <v>17.5</v>
      </c>
      <c r="O18" s="85">
        <f t="shared" si="0"/>
        <v>0</v>
      </c>
      <c r="P18" s="86">
        <f t="shared" si="1"/>
        <v>0</v>
      </c>
      <c r="Q18" s="99">
        <f t="shared" si="2"/>
        <v>0</v>
      </c>
      <c r="R18" s="99">
        <f t="shared" si="3"/>
        <v>0</v>
      </c>
      <c r="S18" s="100">
        <f t="shared" si="4"/>
        <v>0</v>
      </c>
      <c r="T18" s="1">
        <v>15</v>
      </c>
    </row>
    <row r="19" spans="1:20" s="1" customFormat="1" ht="21.95" customHeight="1">
      <c r="G19" s="56"/>
      <c r="H19" s="57" t="s">
        <v>75</v>
      </c>
      <c r="I19" s="87">
        <f>SUM(I4:I18)</f>
        <v>0</v>
      </c>
      <c r="J19" s="88">
        <f t="shared" ref="J19:M19" si="9">SUM(J4:J18)</f>
        <v>0</v>
      </c>
      <c r="K19" s="89">
        <f t="shared" si="9"/>
        <v>0</v>
      </c>
      <c r="L19" s="89">
        <f t="shared" si="9"/>
        <v>0</v>
      </c>
      <c r="M19" s="90">
        <f t="shared" si="9"/>
        <v>0</v>
      </c>
      <c r="N19" s="91" t="s">
        <v>80</v>
      </c>
      <c r="O19" s="92">
        <f>SUM(O4:O18)</f>
        <v>0</v>
      </c>
      <c r="P19" s="93">
        <f t="shared" ref="P19:S19" si="10">SUM(P4:P18)</f>
        <v>0</v>
      </c>
      <c r="Q19" s="101">
        <f t="shared" si="10"/>
        <v>0</v>
      </c>
      <c r="R19" s="101">
        <f t="shared" si="10"/>
        <v>0</v>
      </c>
      <c r="S19" s="102">
        <f t="shared" si="10"/>
        <v>0</v>
      </c>
    </row>
    <row r="20" spans="1:20" s="1" customFormat="1" ht="32.25">
      <c r="A20" s="58" t="s">
        <v>81</v>
      </c>
      <c r="B20" s="59" t="s">
        <v>82</v>
      </c>
      <c r="C20" s="59"/>
      <c r="D20" s="59"/>
      <c r="E20" s="59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20" s="1" customFormat="1" ht="32.25">
      <c r="A21" s="186"/>
      <c r="B21" s="187"/>
      <c r="C21" s="187"/>
      <c r="D21" s="187"/>
      <c r="E21" s="187"/>
      <c r="F21" s="188"/>
    </row>
    <row r="22" spans="1:20" s="1" customFormat="1" ht="32.25">
      <c r="A22" s="189"/>
      <c r="B22" s="190"/>
      <c r="C22" s="190"/>
      <c r="D22" s="190"/>
      <c r="E22" s="190"/>
      <c r="F22" s="191"/>
    </row>
    <row r="23" spans="1:20" s="1" customFormat="1" ht="32.25">
      <c r="A23" s="192"/>
      <c r="B23" s="193"/>
      <c r="C23" s="193"/>
      <c r="D23" s="193"/>
      <c r="E23" s="193"/>
      <c r="F23" s="194"/>
    </row>
    <row r="24" spans="1:20" s="1" customFormat="1" ht="32.25"/>
    <row r="25" spans="1:20" s="1" customFormat="1" ht="32.25"/>
    <row r="26" spans="1:20" s="1" customFormat="1" ht="32.25"/>
    <row r="27" spans="1:20" s="1" customFormat="1" ht="32.25"/>
    <row r="28" spans="1:20" s="1" customFormat="1" ht="32.25"/>
    <row r="29" spans="1:20" s="1" customFormat="1" ht="32.25">
      <c r="A29"/>
      <c r="B29"/>
      <c r="C29"/>
      <c r="D29"/>
      <c r="E29"/>
      <c r="F29"/>
    </row>
    <row r="30" spans="1:20" s="1" customFormat="1" ht="32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0" s="1" customFormat="1" ht="32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0" s="1" customFormat="1" ht="32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20" s="1" customFormat="1" ht="32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20" s="1" customFormat="1" ht="32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20" s="1" customFormat="1" ht="32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20" s="1" customFormat="1" ht="32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20" s="1" customFormat="1" ht="32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20" s="1" customFormat="1" ht="32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20" s="1" customFormat="1" ht="32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20" s="1" customFormat="1" ht="32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20" s="1" customFormat="1" ht="32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20" s="1" customFormat="1" ht="32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20" s="1" customFormat="1" ht="32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20" s="1" customFormat="1" ht="32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20" s="1" customFormat="1" ht="32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</sheetData>
  <sheetProtection selectLockedCells="1"/>
  <mergeCells count="7">
    <mergeCell ref="I2:M2"/>
    <mergeCell ref="O2:S2"/>
    <mergeCell ref="A21:F21"/>
    <mergeCell ref="A22:F22"/>
    <mergeCell ref="A23:F23"/>
    <mergeCell ref="H2:H3"/>
    <mergeCell ref="N2:N3"/>
  </mergeCells>
  <phoneticPr fontId="28"/>
  <pageMargins left="0.69930555555555596" right="0.69930555555555596" top="0.75" bottom="0.75" header="0.3" footer="0.3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/>
  <dimension ref="A1:T45"/>
  <sheetViews>
    <sheetView topLeftCell="B1" workbookViewId="0">
      <selection activeCell="M11" sqref="M11:M13"/>
    </sheetView>
  </sheetViews>
  <sheetFormatPr defaultColWidth="9" defaultRowHeight="13.5"/>
  <cols>
    <col min="1" max="1" width="25.375" customWidth="1"/>
    <col min="2" max="6" width="18.625" customWidth="1"/>
    <col min="7" max="7" width="9.25" customWidth="1"/>
    <col min="8" max="8" width="19.75" customWidth="1"/>
    <col min="9" max="13" width="8.625" customWidth="1"/>
    <col min="14" max="14" width="11.625" customWidth="1"/>
    <col min="15" max="19" width="8.625" customWidth="1"/>
    <col min="20" max="20" width="9" hidden="1" customWidth="1"/>
  </cols>
  <sheetData>
    <row r="1" spans="1:20" ht="29.25" customHeight="1">
      <c r="A1" s="2">
        <v>44607</v>
      </c>
      <c r="C1" s="3"/>
      <c r="D1" t="s">
        <v>61</v>
      </c>
      <c r="H1" s="4"/>
      <c r="I1" s="4"/>
      <c r="J1" s="61"/>
      <c r="K1" s="62"/>
      <c r="L1" s="62"/>
    </row>
    <row r="2" spans="1:20" s="1" customFormat="1" ht="21.95" customHeight="1">
      <c r="A2" s="5"/>
      <c r="B2" s="6" t="s">
        <v>62</v>
      </c>
      <c r="C2" s="7" t="s">
        <v>63</v>
      </c>
      <c r="D2" s="8" t="s">
        <v>64</v>
      </c>
      <c r="E2" s="8" t="s">
        <v>65</v>
      </c>
      <c r="F2" s="9" t="s">
        <v>66</v>
      </c>
      <c r="H2" s="198" t="s">
        <v>67</v>
      </c>
      <c r="I2" s="195" t="s">
        <v>68</v>
      </c>
      <c r="J2" s="196"/>
      <c r="K2" s="196"/>
      <c r="L2" s="196"/>
      <c r="M2" s="196"/>
      <c r="N2" s="198" t="s">
        <v>69</v>
      </c>
      <c r="O2" s="195" t="s">
        <v>70</v>
      </c>
      <c r="P2" s="196"/>
      <c r="Q2" s="196"/>
      <c r="R2" s="196"/>
      <c r="S2" s="197"/>
    </row>
    <row r="3" spans="1:20" s="1" customFormat="1" ht="21.95" customHeight="1">
      <c r="A3" s="11" t="s">
        <v>71</v>
      </c>
      <c r="B3" s="12"/>
      <c r="C3" s="13"/>
      <c r="D3" s="13"/>
      <c r="E3" s="13"/>
      <c r="F3" s="14"/>
      <c r="H3" s="199"/>
      <c r="I3" s="63" t="s">
        <v>62</v>
      </c>
      <c r="J3" s="64" t="s">
        <v>63</v>
      </c>
      <c r="K3" s="64" t="s">
        <v>64</v>
      </c>
      <c r="L3" s="64" t="s">
        <v>65</v>
      </c>
      <c r="M3" s="65" t="s">
        <v>66</v>
      </c>
      <c r="N3" s="199"/>
      <c r="O3" s="63" t="s">
        <v>62</v>
      </c>
      <c r="P3" s="64" t="s">
        <v>63</v>
      </c>
      <c r="Q3" s="94" t="s">
        <v>64</v>
      </c>
      <c r="R3" s="94" t="s">
        <v>65</v>
      </c>
      <c r="S3" s="95" t="s">
        <v>66</v>
      </c>
    </row>
    <row r="4" spans="1:20" s="1" customFormat="1" ht="21.95" customHeight="1">
      <c r="A4" s="11" t="s">
        <v>72</v>
      </c>
      <c r="B4" s="12">
        <v>0</v>
      </c>
      <c r="C4" s="13">
        <v>0</v>
      </c>
      <c r="D4" s="16">
        <v>0</v>
      </c>
      <c r="E4" s="16">
        <v>0</v>
      </c>
      <c r="F4" s="14">
        <v>0</v>
      </c>
      <c r="H4" s="17" t="str">
        <f t="array" ref="H4">IFERROR(INDEX(月シフト!$A$11:$A$50,MATCH(LARGE((月シフト!$P$11:$P$50&lt;&gt;"")*1/ROW(月シフト!$P$11:$P$50),T4),1/ROW(月シフト!$P$11:$P$50),0),1),"")</f>
        <v>高橋</v>
      </c>
      <c r="I4" s="66"/>
      <c r="J4" s="67"/>
      <c r="K4" s="68"/>
      <c r="L4" s="68"/>
      <c r="M4" s="69"/>
      <c r="N4" s="70">
        <v>17.5</v>
      </c>
      <c r="O4" s="71">
        <f t="shared" ref="O4:O18" si="0">I4*$N4</f>
        <v>0</v>
      </c>
      <c r="P4" s="72">
        <f t="shared" ref="P4:P18" si="1">J4*$N4</f>
        <v>0</v>
      </c>
      <c r="Q4" s="96">
        <f t="shared" ref="Q4:Q18" si="2">K4*$N4</f>
        <v>0</v>
      </c>
      <c r="R4" s="96">
        <f t="shared" ref="R4:R18" si="3">L4*$N4</f>
        <v>0</v>
      </c>
      <c r="S4" s="97">
        <f t="shared" ref="S4:S18" si="4">M4*$N4</f>
        <v>0</v>
      </c>
      <c r="T4" s="1">
        <v>1</v>
      </c>
    </row>
    <row r="5" spans="1:20" s="1" customFormat="1" ht="21.95" customHeight="1">
      <c r="A5" s="11" t="s">
        <v>73</v>
      </c>
      <c r="B5" s="12"/>
      <c r="C5" s="13"/>
      <c r="D5" s="16"/>
      <c r="E5" s="16"/>
      <c r="F5" s="14"/>
      <c r="H5" s="18" t="str">
        <f t="array" ref="H5">IFERROR(INDEX(月シフト!$A$11:$A$50,MATCH(LARGE((月シフト!$P$11:$P$50&lt;&gt;"")*1/ROW(月シフト!$P$11:$P$50),T5),1/ROW(月シフト!$P$11:$P$50),0),1),"")</f>
        <v>マーダワ</v>
      </c>
      <c r="I5" s="73"/>
      <c r="J5" s="74"/>
      <c r="K5" s="75"/>
      <c r="L5" s="75"/>
      <c r="M5" s="76"/>
      <c r="N5" s="70">
        <v>17.5</v>
      </c>
      <c r="O5" s="78">
        <f t="shared" si="0"/>
        <v>0</v>
      </c>
      <c r="P5" s="79">
        <f t="shared" si="1"/>
        <v>0</v>
      </c>
      <c r="Q5" s="98">
        <f t="shared" si="2"/>
        <v>0</v>
      </c>
      <c r="R5" s="98">
        <f t="shared" si="3"/>
        <v>0</v>
      </c>
      <c r="S5" s="97">
        <f t="shared" si="4"/>
        <v>0</v>
      </c>
      <c r="T5" s="1">
        <v>2</v>
      </c>
    </row>
    <row r="6" spans="1:20" s="1" customFormat="1" ht="21.95" customHeight="1">
      <c r="A6" s="11" t="s">
        <v>74</v>
      </c>
      <c r="B6" s="19" t="str">
        <f>IFERROR(B4/B3,"")</f>
        <v/>
      </c>
      <c r="C6" s="20" t="str">
        <f t="shared" ref="C6:F6" si="5">IFERROR(C4/C3,"")</f>
        <v/>
      </c>
      <c r="D6" s="20" t="str">
        <f t="shared" si="5"/>
        <v/>
      </c>
      <c r="E6" s="20" t="str">
        <f t="shared" si="5"/>
        <v/>
      </c>
      <c r="F6" s="21" t="str">
        <f t="shared" si="5"/>
        <v/>
      </c>
      <c r="H6" s="18" t="str">
        <f t="array" ref="H6">IFERROR(INDEX(月シフト!$A$11:$A$50,MATCH(LARGE((月シフト!$P$11:$P$50&lt;&gt;"")*1/ROW(月シフト!$P$11:$P$50),T6),1/ROW(月シフト!$P$11:$P$50),0),1),"")</f>
        <v>ディン コン ベト</v>
      </c>
      <c r="I6" s="73"/>
      <c r="J6" s="74"/>
      <c r="K6" s="75"/>
      <c r="L6" s="75"/>
      <c r="M6" s="76"/>
      <c r="N6" s="70">
        <v>17.5</v>
      </c>
      <c r="O6" s="78">
        <f t="shared" si="0"/>
        <v>0</v>
      </c>
      <c r="P6" s="79">
        <f t="shared" si="1"/>
        <v>0</v>
      </c>
      <c r="Q6" s="98">
        <f t="shared" si="2"/>
        <v>0</v>
      </c>
      <c r="R6" s="98">
        <f t="shared" si="3"/>
        <v>0</v>
      </c>
      <c r="S6" s="97">
        <f t="shared" si="4"/>
        <v>0</v>
      </c>
      <c r="T6" s="1">
        <v>3</v>
      </c>
    </row>
    <row r="7" spans="1:20" s="1" customFormat="1" ht="21.95" customHeight="1">
      <c r="A7" s="11" t="s">
        <v>75</v>
      </c>
      <c r="B7" s="22">
        <f>I19</f>
        <v>0</v>
      </c>
      <c r="C7" s="23">
        <f t="shared" ref="C7:F7" si="6">J19</f>
        <v>0</v>
      </c>
      <c r="D7" s="23">
        <f t="shared" si="6"/>
        <v>0</v>
      </c>
      <c r="E7" s="23">
        <f t="shared" si="6"/>
        <v>0</v>
      </c>
      <c r="F7" s="24">
        <f t="shared" si="6"/>
        <v>0</v>
      </c>
      <c r="H7" s="18" t="str">
        <f t="array" ref="H7">IFERROR(INDEX(月シフト!$A$11:$A$50,MATCH(LARGE((月シフト!$P$11:$P$50&lt;&gt;"")*1/ROW(月シフト!$P$11:$P$50),T7),1/ROW(月シフト!$P$11:$P$50),0),1),"")</f>
        <v>ホン ゴック</v>
      </c>
      <c r="I7" s="73"/>
      <c r="J7" s="74"/>
      <c r="K7" s="75"/>
      <c r="L7" s="75"/>
      <c r="M7" s="76"/>
      <c r="N7" s="70">
        <v>17.5</v>
      </c>
      <c r="O7" s="78">
        <f t="shared" si="0"/>
        <v>0</v>
      </c>
      <c r="P7" s="79">
        <f t="shared" si="1"/>
        <v>0</v>
      </c>
      <c r="Q7" s="98">
        <f t="shared" si="2"/>
        <v>0</v>
      </c>
      <c r="R7" s="98">
        <f t="shared" si="3"/>
        <v>0</v>
      </c>
      <c r="S7" s="97">
        <f t="shared" si="4"/>
        <v>0</v>
      </c>
      <c r="T7" s="1">
        <v>4</v>
      </c>
    </row>
    <row r="8" spans="1:20" s="1" customFormat="1" ht="21.95" customHeight="1">
      <c r="A8" s="11" t="s">
        <v>2</v>
      </c>
      <c r="B8" s="25">
        <f>O19</f>
        <v>0</v>
      </c>
      <c r="C8" s="26">
        <f t="shared" ref="C8:F8" si="7">P19</f>
        <v>0</v>
      </c>
      <c r="D8" s="26">
        <f t="shared" si="7"/>
        <v>0</v>
      </c>
      <c r="E8" s="26">
        <f t="shared" si="7"/>
        <v>0</v>
      </c>
      <c r="F8" s="27">
        <f t="shared" si="7"/>
        <v>0</v>
      </c>
      <c r="H8" s="18" t="str">
        <f t="array" ref="H8">IFERROR(INDEX(月シフト!$A$11:$A$50,MATCH(LARGE((月シフト!$P$11:$P$50&lt;&gt;"")*1/ROW(月シフト!$P$11:$P$50),T8),1/ROW(月シフト!$P$11:$P$50),0),1),"")</f>
        <v>サンミン</v>
      </c>
      <c r="I8" s="73"/>
      <c r="J8" s="74"/>
      <c r="K8" s="75"/>
      <c r="L8" s="75"/>
      <c r="M8" s="76"/>
      <c r="N8" s="70">
        <v>17.5</v>
      </c>
      <c r="O8" s="78">
        <f t="shared" si="0"/>
        <v>0</v>
      </c>
      <c r="P8" s="79">
        <f t="shared" si="1"/>
        <v>0</v>
      </c>
      <c r="Q8" s="98">
        <f t="shared" si="2"/>
        <v>0</v>
      </c>
      <c r="R8" s="98">
        <f t="shared" si="3"/>
        <v>0</v>
      </c>
      <c r="S8" s="97">
        <f t="shared" si="4"/>
        <v>0</v>
      </c>
      <c r="T8" s="1">
        <v>5</v>
      </c>
    </row>
    <row r="9" spans="1:20" s="1" customFormat="1" ht="21.95" customHeight="1">
      <c r="A9" s="11" t="s">
        <v>4</v>
      </c>
      <c r="B9" s="28"/>
      <c r="C9" s="29"/>
      <c r="D9" s="30">
        <f>IFERROR((D8/D4),0)</f>
        <v>0</v>
      </c>
      <c r="E9" s="30">
        <f>IFERROR((E8/E4),0)</f>
        <v>0</v>
      </c>
      <c r="F9" s="31"/>
      <c r="H9" s="18" t="str">
        <f t="array" ref="H9">IFERROR(INDEX(月シフト!$A$11:$A$50,MATCH(LARGE((月シフト!$P$11:$P$50&lt;&gt;"")*1/ROW(月シフト!$P$11:$P$50),T9),1/ROW(月シフト!$P$11:$P$50),0),1),"")</f>
        <v>イスリ</v>
      </c>
      <c r="I9" s="73"/>
      <c r="J9" s="74"/>
      <c r="K9" s="75"/>
      <c r="L9" s="75"/>
      <c r="M9" s="76"/>
      <c r="N9" s="70">
        <v>17.5</v>
      </c>
      <c r="O9" s="78">
        <f t="shared" si="0"/>
        <v>0</v>
      </c>
      <c r="P9" s="79">
        <f t="shared" si="1"/>
        <v>0</v>
      </c>
      <c r="Q9" s="98">
        <f t="shared" si="2"/>
        <v>0</v>
      </c>
      <c r="R9" s="98">
        <f t="shared" si="3"/>
        <v>0</v>
      </c>
      <c r="S9" s="97">
        <f t="shared" si="4"/>
        <v>0</v>
      </c>
      <c r="T9" s="1">
        <v>6</v>
      </c>
    </row>
    <row r="10" spans="1:20" s="1" customFormat="1" ht="21.95" customHeight="1">
      <c r="A10" s="32" t="s">
        <v>5</v>
      </c>
      <c r="B10" s="33">
        <f>IFERROR((B8/B4),0)</f>
        <v>0</v>
      </c>
      <c r="C10" s="34">
        <f>IFERROR((C8/C4),0)</f>
        <v>0</v>
      </c>
      <c r="D10" s="35"/>
      <c r="E10" s="35"/>
      <c r="F10" s="36"/>
      <c r="H10" s="18" t="str">
        <f t="array" ref="H10">IFERROR(INDEX(月シフト!$A$11:$A$50,MATCH(LARGE((月シフト!$P$11:$P$50&lt;&gt;"")*1/ROW(月シフト!$P$11:$P$50),T10),1/ROW(月シフト!$P$11:$P$50),0),1),"")</f>
        <v>ハルシャナ</v>
      </c>
      <c r="I10" s="73"/>
      <c r="J10" s="74"/>
      <c r="K10" s="75"/>
      <c r="L10" s="75"/>
      <c r="M10" s="76"/>
      <c r="N10" s="70">
        <v>17.5</v>
      </c>
      <c r="O10" s="78">
        <f t="shared" si="0"/>
        <v>0</v>
      </c>
      <c r="P10" s="79">
        <f t="shared" si="1"/>
        <v>0</v>
      </c>
      <c r="Q10" s="98">
        <f t="shared" si="2"/>
        <v>0</v>
      </c>
      <c r="R10" s="98">
        <f t="shared" si="3"/>
        <v>0</v>
      </c>
      <c r="S10" s="97">
        <f t="shared" si="4"/>
        <v>0</v>
      </c>
      <c r="T10" s="1">
        <v>7</v>
      </c>
    </row>
    <row r="11" spans="1:20" s="1" customFormat="1" ht="21.95" customHeight="1">
      <c r="A11" s="32" t="s">
        <v>6</v>
      </c>
      <c r="B11" s="37"/>
      <c r="C11" s="38"/>
      <c r="D11" s="38"/>
      <c r="E11" s="38"/>
      <c r="F11" s="27">
        <f>IFERROR((F8/F4),0)</f>
        <v>0</v>
      </c>
      <c r="H11" s="18" t="str">
        <f t="array" ref="H11">IFERROR(INDEX(月シフト!$A$11:$A$50,MATCH(LARGE((月シフト!$P$11:$P$50&lt;&gt;"")*1/ROW(月シフト!$P$11:$P$50),T11),1/ROW(月シフト!$P$11:$P$50),0),1),"")</f>
        <v>インディカ</v>
      </c>
      <c r="I11" s="73"/>
      <c r="J11" s="74"/>
      <c r="K11" s="75"/>
      <c r="L11" s="75"/>
      <c r="M11" s="76"/>
      <c r="N11" s="70">
        <v>17.5</v>
      </c>
      <c r="O11" s="78">
        <f t="shared" si="0"/>
        <v>0</v>
      </c>
      <c r="P11" s="79">
        <f t="shared" si="1"/>
        <v>0</v>
      </c>
      <c r="Q11" s="98">
        <f t="shared" si="2"/>
        <v>0</v>
      </c>
      <c r="R11" s="98">
        <f t="shared" si="3"/>
        <v>0</v>
      </c>
      <c r="S11" s="97">
        <f t="shared" si="4"/>
        <v>0</v>
      </c>
      <c r="T11" s="1">
        <v>8</v>
      </c>
    </row>
    <row r="12" spans="1:20" s="1" customFormat="1" ht="21.95" customHeight="1">
      <c r="A12" s="39" t="s">
        <v>7</v>
      </c>
      <c r="B12" s="40">
        <f>B10*4</f>
        <v>0</v>
      </c>
      <c r="C12" s="41">
        <f>C10*10</f>
        <v>0</v>
      </c>
      <c r="D12" s="41">
        <f>D9*40</f>
        <v>0</v>
      </c>
      <c r="E12" s="41">
        <f>E9*50</f>
        <v>0</v>
      </c>
      <c r="F12" s="42">
        <f>F11</f>
        <v>0</v>
      </c>
      <c r="H12" s="18" t="str">
        <f t="array" ref="H12">IFERROR(INDEX(月シフト!$A$11:$A$50,MATCH(LARGE((月シフト!$P$11:$P$50&lt;&gt;"")*1/ROW(月シフト!$P$11:$P$50),T12),1/ROW(月シフト!$P$11:$P$50),0),1),"")</f>
        <v/>
      </c>
      <c r="I12" s="73"/>
      <c r="J12" s="74"/>
      <c r="K12" s="75"/>
      <c r="L12" s="75"/>
      <c r="M12" s="76"/>
      <c r="N12" s="70">
        <v>17.5</v>
      </c>
      <c r="O12" s="78">
        <f t="shared" si="0"/>
        <v>0</v>
      </c>
      <c r="P12" s="79">
        <f t="shared" si="1"/>
        <v>0</v>
      </c>
      <c r="Q12" s="98">
        <f t="shared" si="2"/>
        <v>0</v>
      </c>
      <c r="R12" s="98">
        <f t="shared" si="3"/>
        <v>0</v>
      </c>
      <c r="S12" s="97">
        <f t="shared" si="4"/>
        <v>0</v>
      </c>
      <c r="T12" s="1">
        <v>9</v>
      </c>
    </row>
    <row r="13" spans="1:20" s="1" customFormat="1" ht="21.95" customHeight="1">
      <c r="A13" s="43"/>
      <c r="H13" s="18" t="str">
        <f t="array" ref="H13">IFERROR(INDEX(月シフト!$A$11:$A$50,MATCH(LARGE((月シフト!$P$11:$P$50&lt;&gt;"")*1/ROW(月シフト!$P$11:$P$50),T13),1/ROW(月シフト!$P$11:$P$50),0),1),"")</f>
        <v/>
      </c>
      <c r="I13" s="73"/>
      <c r="J13" s="74"/>
      <c r="K13" s="75"/>
      <c r="L13" s="75"/>
      <c r="M13" s="76"/>
      <c r="N13" s="70">
        <v>17.5</v>
      </c>
      <c r="O13" s="78">
        <f t="shared" si="0"/>
        <v>0</v>
      </c>
      <c r="P13" s="79">
        <f t="shared" si="1"/>
        <v>0</v>
      </c>
      <c r="Q13" s="98">
        <f t="shared" si="2"/>
        <v>0</v>
      </c>
      <c r="R13" s="98">
        <f t="shared" si="3"/>
        <v>0</v>
      </c>
      <c r="S13" s="97">
        <f t="shared" si="4"/>
        <v>0</v>
      </c>
      <c r="T13" s="1">
        <v>10</v>
      </c>
    </row>
    <row r="14" spans="1:20" s="1" customFormat="1" ht="21.95" customHeight="1">
      <c r="A14" s="44" t="s">
        <v>3</v>
      </c>
      <c r="B14" s="45" t="s">
        <v>62</v>
      </c>
      <c r="C14" s="45" t="s">
        <v>63</v>
      </c>
      <c r="D14" s="46" t="s">
        <v>64</v>
      </c>
      <c r="E14" s="46" t="s">
        <v>65</v>
      </c>
      <c r="F14" s="47" t="s">
        <v>66</v>
      </c>
      <c r="H14" s="18" t="str">
        <f t="array" ref="H14">IFERROR(INDEX(月シフト!$A$11:$A$50,MATCH(LARGE((月シフト!$P$11:$P$50&lt;&gt;"")*1/ROW(月シフト!$P$11:$P$50),T14),1/ROW(月シフト!$P$11:$P$50),0),1),"")</f>
        <v/>
      </c>
      <c r="I14" s="73"/>
      <c r="J14" s="74"/>
      <c r="K14" s="75"/>
      <c r="L14" s="75"/>
      <c r="M14" s="76"/>
      <c r="N14" s="70">
        <v>17.5</v>
      </c>
      <c r="O14" s="78">
        <f t="shared" si="0"/>
        <v>0</v>
      </c>
      <c r="P14" s="79">
        <f t="shared" si="1"/>
        <v>0</v>
      </c>
      <c r="Q14" s="98">
        <f t="shared" si="2"/>
        <v>0</v>
      </c>
      <c r="R14" s="98">
        <f t="shared" si="3"/>
        <v>0</v>
      </c>
      <c r="S14" s="97">
        <f t="shared" si="4"/>
        <v>0</v>
      </c>
      <c r="T14" s="1">
        <v>11</v>
      </c>
    </row>
    <row r="15" spans="1:20" s="1" customFormat="1" ht="21.95" customHeight="1">
      <c r="A15" s="11" t="s">
        <v>76</v>
      </c>
      <c r="B15" s="48">
        <v>69</v>
      </c>
      <c r="C15" s="49">
        <v>84</v>
      </c>
      <c r="D15" s="49">
        <v>69</v>
      </c>
      <c r="E15" s="49">
        <v>69</v>
      </c>
      <c r="F15" s="50">
        <v>84</v>
      </c>
      <c r="H15" s="18" t="str">
        <f t="array" ref="H15">IFERROR(INDEX(月シフト!$A$11:$A$50,MATCH(LARGE((月シフト!$P$11:$P$50&lt;&gt;"")*1/ROW(月シフト!$P$11:$P$50),T15),1/ROW(月シフト!$P$11:$P$50),0),1),"")</f>
        <v/>
      </c>
      <c r="I15" s="73"/>
      <c r="J15" s="74"/>
      <c r="K15" s="75"/>
      <c r="L15" s="75"/>
      <c r="M15" s="76"/>
      <c r="N15" s="70">
        <v>17.5</v>
      </c>
      <c r="O15" s="78">
        <f t="shared" si="0"/>
        <v>0</v>
      </c>
      <c r="P15" s="79">
        <f t="shared" si="1"/>
        <v>0</v>
      </c>
      <c r="Q15" s="98">
        <f t="shared" si="2"/>
        <v>0</v>
      </c>
      <c r="R15" s="98">
        <f t="shared" si="3"/>
        <v>0</v>
      </c>
      <c r="S15" s="97">
        <f t="shared" si="4"/>
        <v>0</v>
      </c>
      <c r="T15" s="1">
        <v>12</v>
      </c>
    </row>
    <row r="16" spans="1:20" s="1" customFormat="1" ht="21.95" customHeight="1">
      <c r="A16" s="11" t="s">
        <v>77</v>
      </c>
      <c r="B16" s="48">
        <v>6.2</v>
      </c>
      <c r="C16" s="49">
        <v>6.2</v>
      </c>
      <c r="D16" s="49">
        <v>6.2</v>
      </c>
      <c r="E16" s="49">
        <v>6.2</v>
      </c>
      <c r="F16" s="50">
        <v>6.2</v>
      </c>
      <c r="H16" s="51" t="str">
        <f t="array" ref="H16">IFERROR(INDEX(月シフト!$A$11:$A$50,MATCH(LARGE((月シフト!$P$11:$P$50&lt;&gt;"")*1/ROW(月シフト!$P$11:$P$50),T16),1/ROW(月シフト!$P$11:$P$50),0),1),"")</f>
        <v/>
      </c>
      <c r="I16" s="73"/>
      <c r="J16" s="74"/>
      <c r="K16" s="75"/>
      <c r="L16" s="75"/>
      <c r="M16" s="76"/>
      <c r="N16" s="70">
        <v>17.5</v>
      </c>
      <c r="O16" s="78">
        <f t="shared" si="0"/>
        <v>0</v>
      </c>
      <c r="P16" s="79">
        <f t="shared" si="1"/>
        <v>0</v>
      </c>
      <c r="Q16" s="98">
        <f t="shared" si="2"/>
        <v>0</v>
      </c>
      <c r="R16" s="98">
        <f t="shared" si="3"/>
        <v>0</v>
      </c>
      <c r="S16" s="97">
        <f t="shared" si="4"/>
        <v>0</v>
      </c>
      <c r="T16" s="1">
        <v>13</v>
      </c>
    </row>
    <row r="17" spans="1:20" s="1" customFormat="1" ht="21.95" customHeight="1">
      <c r="A17" s="11" t="s">
        <v>78</v>
      </c>
      <c r="B17" s="48">
        <v>1.71</v>
      </c>
      <c r="C17" s="49">
        <v>1.71</v>
      </c>
      <c r="D17" s="49">
        <v>1.71</v>
      </c>
      <c r="E17" s="49">
        <v>1.71</v>
      </c>
      <c r="F17" s="50">
        <v>1.71</v>
      </c>
      <c r="H17" s="51" t="str">
        <f t="array" ref="H17">IFERROR(INDEX(月シフト!$A$11:$A$50,MATCH(LARGE((月シフト!$P$11:$P$50&lt;&gt;"")*1/ROW(月シフト!$P$11:$P$50),T17),1/ROW(月シフト!$P$11:$P$50),0),1),"")</f>
        <v/>
      </c>
      <c r="I17" s="73"/>
      <c r="J17" s="74"/>
      <c r="K17" s="75"/>
      <c r="L17" s="75"/>
      <c r="M17" s="76"/>
      <c r="N17" s="70">
        <v>17.5</v>
      </c>
      <c r="O17" s="78">
        <f t="shared" si="0"/>
        <v>0</v>
      </c>
      <c r="P17" s="79">
        <f t="shared" si="1"/>
        <v>0</v>
      </c>
      <c r="Q17" s="98">
        <f t="shared" si="2"/>
        <v>0</v>
      </c>
      <c r="R17" s="98">
        <f t="shared" si="3"/>
        <v>0</v>
      </c>
      <c r="S17" s="97">
        <f t="shared" si="4"/>
        <v>0</v>
      </c>
      <c r="T17" s="1">
        <v>14</v>
      </c>
    </row>
    <row r="18" spans="1:20" s="1" customFormat="1" ht="21.95" customHeight="1">
      <c r="A18" s="52" t="s">
        <v>79</v>
      </c>
      <c r="B18" s="53">
        <f t="shared" ref="B18:F18" si="8">SUM(B15:B17)</f>
        <v>76.91</v>
      </c>
      <c r="C18" s="54">
        <f t="shared" si="8"/>
        <v>91.91</v>
      </c>
      <c r="D18" s="54">
        <f t="shared" si="8"/>
        <v>76.91</v>
      </c>
      <c r="E18" s="54">
        <f t="shared" si="8"/>
        <v>76.91</v>
      </c>
      <c r="F18" s="55">
        <f t="shared" si="8"/>
        <v>91.91</v>
      </c>
      <c r="G18" s="56"/>
      <c r="H18" s="51" t="str">
        <f t="array" ref="H18">IFERROR(INDEX(月シフト!$A$11:$A$50,MATCH(LARGE((月シフト!$P$11:$P$50&lt;&gt;"")*1/ROW(月シフト!$P$11:$P$50),T18),1/ROW(月シフト!$P$11:$P$50),0),1),"")</f>
        <v/>
      </c>
      <c r="I18" s="80"/>
      <c r="J18" s="81"/>
      <c r="K18" s="82"/>
      <c r="L18" s="82"/>
      <c r="M18" s="83"/>
      <c r="N18" s="70">
        <v>17.5</v>
      </c>
      <c r="O18" s="85">
        <f t="shared" si="0"/>
        <v>0</v>
      </c>
      <c r="P18" s="86">
        <f t="shared" si="1"/>
        <v>0</v>
      </c>
      <c r="Q18" s="99">
        <f t="shared" si="2"/>
        <v>0</v>
      </c>
      <c r="R18" s="99">
        <f t="shared" si="3"/>
        <v>0</v>
      </c>
      <c r="S18" s="100">
        <f t="shared" si="4"/>
        <v>0</v>
      </c>
      <c r="T18" s="1">
        <v>15</v>
      </c>
    </row>
    <row r="19" spans="1:20" s="1" customFormat="1" ht="21.95" customHeight="1">
      <c r="G19" s="56"/>
      <c r="H19" s="57" t="s">
        <v>75</v>
      </c>
      <c r="I19" s="87">
        <f>SUM(I4:I18)</f>
        <v>0</v>
      </c>
      <c r="J19" s="88">
        <f t="shared" ref="J19:M19" si="9">SUM(J4:J18)</f>
        <v>0</v>
      </c>
      <c r="K19" s="89">
        <f t="shared" si="9"/>
        <v>0</v>
      </c>
      <c r="L19" s="89">
        <f t="shared" si="9"/>
        <v>0</v>
      </c>
      <c r="M19" s="90">
        <f t="shared" si="9"/>
        <v>0</v>
      </c>
      <c r="N19" s="91" t="s">
        <v>80</v>
      </c>
      <c r="O19" s="92">
        <f>SUM(O4:O18)</f>
        <v>0</v>
      </c>
      <c r="P19" s="93">
        <f t="shared" ref="P19:S19" si="10">SUM(P4:P18)</f>
        <v>0</v>
      </c>
      <c r="Q19" s="101">
        <f t="shared" si="10"/>
        <v>0</v>
      </c>
      <c r="R19" s="101">
        <f t="shared" si="10"/>
        <v>0</v>
      </c>
      <c r="S19" s="102">
        <f t="shared" si="10"/>
        <v>0</v>
      </c>
    </row>
    <row r="20" spans="1:20" s="1" customFormat="1" ht="32.25">
      <c r="A20" s="58" t="s">
        <v>81</v>
      </c>
      <c r="B20" s="59" t="s">
        <v>82</v>
      </c>
      <c r="C20" s="59"/>
      <c r="D20" s="59"/>
      <c r="E20" s="59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20" s="1" customFormat="1" ht="32.25">
      <c r="A21" s="186"/>
      <c r="B21" s="187"/>
      <c r="C21" s="187"/>
      <c r="D21" s="187"/>
      <c r="E21" s="187"/>
      <c r="F21" s="188"/>
    </row>
    <row r="22" spans="1:20" s="1" customFormat="1" ht="32.25">
      <c r="A22" s="189"/>
      <c r="B22" s="190"/>
      <c r="C22" s="190"/>
      <c r="D22" s="190"/>
      <c r="E22" s="190"/>
      <c r="F22" s="191"/>
    </row>
    <row r="23" spans="1:20" s="1" customFormat="1" ht="32.25">
      <c r="A23" s="192"/>
      <c r="B23" s="193"/>
      <c r="C23" s="193"/>
      <c r="D23" s="193"/>
      <c r="E23" s="193"/>
      <c r="F23" s="194"/>
    </row>
    <row r="24" spans="1:20" s="1" customFormat="1" ht="32.25"/>
    <row r="25" spans="1:20" s="1" customFormat="1" ht="32.25"/>
    <row r="26" spans="1:20" s="1" customFormat="1" ht="32.25"/>
    <row r="27" spans="1:20" s="1" customFormat="1" ht="32.25"/>
    <row r="28" spans="1:20" s="1" customFormat="1" ht="32.25"/>
    <row r="29" spans="1:20" s="1" customFormat="1" ht="32.25">
      <c r="A29"/>
      <c r="B29"/>
      <c r="C29"/>
      <c r="D29"/>
      <c r="E29"/>
      <c r="F29"/>
    </row>
    <row r="30" spans="1:20" s="1" customFormat="1" ht="32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0" s="1" customFormat="1" ht="32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0" s="1" customFormat="1" ht="32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20" s="1" customFormat="1" ht="32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20" s="1" customFormat="1" ht="32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20" s="1" customFormat="1" ht="32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20" s="1" customFormat="1" ht="32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20" s="1" customFormat="1" ht="32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20" s="1" customFormat="1" ht="32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20" s="1" customFormat="1" ht="32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20" s="1" customFormat="1" ht="32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20" s="1" customFormat="1" ht="32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20" s="1" customFormat="1" ht="32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20" s="1" customFormat="1" ht="32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20" s="1" customFormat="1" ht="32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20" s="1" customFormat="1" ht="32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</sheetData>
  <sheetProtection selectLockedCells="1"/>
  <mergeCells count="7">
    <mergeCell ref="I2:M2"/>
    <mergeCell ref="O2:S2"/>
    <mergeCell ref="A21:F21"/>
    <mergeCell ref="A22:F22"/>
    <mergeCell ref="A23:F23"/>
    <mergeCell ref="H2:H3"/>
    <mergeCell ref="N2:N3"/>
  </mergeCells>
  <phoneticPr fontId="28"/>
  <pageMargins left="0.69930555555555596" right="0.69930555555555596" top="0.75" bottom="0.75" header="0.3" footer="0.3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/>
  <dimension ref="A1:T45"/>
  <sheetViews>
    <sheetView topLeftCell="B1" workbookViewId="0">
      <selection activeCell="M8" sqref="M8"/>
    </sheetView>
  </sheetViews>
  <sheetFormatPr defaultColWidth="9" defaultRowHeight="13.5"/>
  <cols>
    <col min="1" max="1" width="25.375" customWidth="1"/>
    <col min="2" max="6" width="18.625" customWidth="1"/>
    <col min="7" max="7" width="9.25" customWidth="1"/>
    <col min="8" max="8" width="19.75" customWidth="1"/>
    <col min="9" max="13" width="8.625" customWidth="1"/>
    <col min="14" max="14" width="11.625" customWidth="1"/>
    <col min="15" max="19" width="8.625" customWidth="1"/>
    <col min="20" max="20" width="9" hidden="1" customWidth="1"/>
  </cols>
  <sheetData>
    <row r="1" spans="1:20" ht="29.25" customHeight="1">
      <c r="A1" s="2">
        <v>44608</v>
      </c>
      <c r="C1" s="3"/>
      <c r="D1" t="s">
        <v>61</v>
      </c>
      <c r="H1" s="4"/>
      <c r="I1" s="4"/>
      <c r="J1" s="61"/>
      <c r="K1" s="62"/>
      <c r="L1" s="62"/>
    </row>
    <row r="2" spans="1:20" s="1" customFormat="1" ht="21.95" customHeight="1">
      <c r="A2" s="5"/>
      <c r="B2" s="6" t="s">
        <v>62</v>
      </c>
      <c r="C2" s="7" t="s">
        <v>63</v>
      </c>
      <c r="D2" s="8" t="s">
        <v>64</v>
      </c>
      <c r="E2" s="8" t="s">
        <v>65</v>
      </c>
      <c r="F2" s="9" t="s">
        <v>66</v>
      </c>
      <c r="H2" s="198" t="s">
        <v>67</v>
      </c>
      <c r="I2" s="195" t="s">
        <v>68</v>
      </c>
      <c r="J2" s="196"/>
      <c r="K2" s="196"/>
      <c r="L2" s="196"/>
      <c r="M2" s="196"/>
      <c r="N2" s="198" t="s">
        <v>69</v>
      </c>
      <c r="O2" s="195" t="s">
        <v>70</v>
      </c>
      <c r="P2" s="196"/>
      <c r="Q2" s="196"/>
      <c r="R2" s="196"/>
      <c r="S2" s="197"/>
    </row>
    <row r="3" spans="1:20" s="1" customFormat="1" ht="21.95" customHeight="1">
      <c r="A3" s="11" t="s">
        <v>71</v>
      </c>
      <c r="B3" s="12"/>
      <c r="C3" s="13"/>
      <c r="D3" s="13"/>
      <c r="E3" s="13"/>
      <c r="F3" s="14"/>
      <c r="H3" s="199"/>
      <c r="I3" s="63" t="s">
        <v>62</v>
      </c>
      <c r="J3" s="64" t="s">
        <v>63</v>
      </c>
      <c r="K3" s="64" t="s">
        <v>64</v>
      </c>
      <c r="L3" s="64" t="s">
        <v>65</v>
      </c>
      <c r="M3" s="65" t="s">
        <v>66</v>
      </c>
      <c r="N3" s="199"/>
      <c r="O3" s="63" t="s">
        <v>62</v>
      </c>
      <c r="P3" s="64" t="s">
        <v>63</v>
      </c>
      <c r="Q3" s="94" t="s">
        <v>64</v>
      </c>
      <c r="R3" s="94" t="s">
        <v>65</v>
      </c>
      <c r="S3" s="95" t="s">
        <v>66</v>
      </c>
    </row>
    <row r="4" spans="1:20" s="1" customFormat="1" ht="21.95" customHeight="1">
      <c r="A4" s="11" t="s">
        <v>72</v>
      </c>
      <c r="B4" s="12">
        <v>0</v>
      </c>
      <c r="C4" s="13">
        <v>0</v>
      </c>
      <c r="D4" s="16">
        <v>0</v>
      </c>
      <c r="E4" s="16">
        <v>0</v>
      </c>
      <c r="F4" s="14">
        <v>0</v>
      </c>
      <c r="H4" s="17" t="str">
        <f t="array" ref="H4">IFERROR(INDEX(月シフト!$A$11:$A$50,MATCH(LARGE((月シフト!$Q$11:$Q$50&lt;&gt;"")*1/ROW(月シフト!$Q$11:$Q$50),T4),1/ROW(月シフト!$Q$11:$Q$50),0),1),"")</f>
        <v>高橋</v>
      </c>
      <c r="I4" s="66"/>
      <c r="J4" s="67"/>
      <c r="K4" s="68"/>
      <c r="L4" s="68"/>
      <c r="M4" s="69"/>
      <c r="N4" s="70">
        <v>17.5</v>
      </c>
      <c r="O4" s="71">
        <f t="shared" ref="O4:O18" si="0">I4*$N4</f>
        <v>0</v>
      </c>
      <c r="P4" s="72">
        <f t="shared" ref="P4:P18" si="1">J4*$N4</f>
        <v>0</v>
      </c>
      <c r="Q4" s="96">
        <f t="shared" ref="Q4:Q18" si="2">K4*$N4</f>
        <v>0</v>
      </c>
      <c r="R4" s="96">
        <f t="shared" ref="R4:R18" si="3">L4*$N4</f>
        <v>0</v>
      </c>
      <c r="S4" s="97">
        <f t="shared" ref="S4:S18" si="4">M4*$N4</f>
        <v>0</v>
      </c>
      <c r="T4" s="1">
        <v>1</v>
      </c>
    </row>
    <row r="5" spans="1:20" s="1" customFormat="1" ht="21.95" customHeight="1">
      <c r="A5" s="11" t="s">
        <v>73</v>
      </c>
      <c r="B5" s="12"/>
      <c r="C5" s="13"/>
      <c r="D5" s="16"/>
      <c r="E5" s="16"/>
      <c r="F5" s="14"/>
      <c r="H5" s="18" t="str">
        <f t="array" ref="H5">IFERROR(INDEX(月シフト!$A$11:$A$50,MATCH(LARGE((月シフト!$Q$11:$Q$50&lt;&gt;"")*1/ROW(月シフト!$Q$11:$Q$50),T5),1/ROW(月シフト!$Q$11:$Q$50),0),1),"")</f>
        <v>マーダワ</v>
      </c>
      <c r="I5" s="73"/>
      <c r="J5" s="74"/>
      <c r="K5" s="75"/>
      <c r="L5" s="75"/>
      <c r="M5" s="76"/>
      <c r="N5" s="70">
        <v>17.5</v>
      </c>
      <c r="O5" s="78">
        <f t="shared" si="0"/>
        <v>0</v>
      </c>
      <c r="P5" s="79">
        <f t="shared" si="1"/>
        <v>0</v>
      </c>
      <c r="Q5" s="98">
        <f t="shared" si="2"/>
        <v>0</v>
      </c>
      <c r="R5" s="98">
        <f t="shared" si="3"/>
        <v>0</v>
      </c>
      <c r="S5" s="97">
        <f t="shared" si="4"/>
        <v>0</v>
      </c>
      <c r="T5" s="1">
        <v>2</v>
      </c>
    </row>
    <row r="6" spans="1:20" s="1" customFormat="1" ht="21.95" customHeight="1">
      <c r="A6" s="11" t="s">
        <v>74</v>
      </c>
      <c r="B6" s="19" t="str">
        <f>IFERROR(B4/B3,"")</f>
        <v/>
      </c>
      <c r="C6" s="20" t="str">
        <f t="shared" ref="C6:F6" si="5">IFERROR(C4/C3,"")</f>
        <v/>
      </c>
      <c r="D6" s="20" t="str">
        <f t="shared" si="5"/>
        <v/>
      </c>
      <c r="E6" s="20" t="str">
        <f t="shared" si="5"/>
        <v/>
      </c>
      <c r="F6" s="21" t="str">
        <f t="shared" si="5"/>
        <v/>
      </c>
      <c r="H6" s="18" t="str">
        <f t="array" ref="H6">IFERROR(INDEX(月シフト!$A$11:$A$50,MATCH(LARGE((月シフト!$Q$11:$Q$50&lt;&gt;"")*1/ROW(月シフト!$Q$11:$Q$50),T6),1/ROW(月シフト!$Q$11:$Q$50),0),1),"")</f>
        <v>ディン コン ベト</v>
      </c>
      <c r="I6" s="73"/>
      <c r="J6" s="74"/>
      <c r="K6" s="75"/>
      <c r="L6" s="75"/>
      <c r="M6" s="76"/>
      <c r="N6" s="70">
        <v>17.5</v>
      </c>
      <c r="O6" s="78">
        <f t="shared" si="0"/>
        <v>0</v>
      </c>
      <c r="P6" s="79">
        <f t="shared" si="1"/>
        <v>0</v>
      </c>
      <c r="Q6" s="98">
        <f t="shared" si="2"/>
        <v>0</v>
      </c>
      <c r="R6" s="98">
        <f t="shared" si="3"/>
        <v>0</v>
      </c>
      <c r="S6" s="97">
        <f t="shared" si="4"/>
        <v>0</v>
      </c>
      <c r="T6" s="1">
        <v>3</v>
      </c>
    </row>
    <row r="7" spans="1:20" s="1" customFormat="1" ht="21.95" customHeight="1">
      <c r="A7" s="11" t="s">
        <v>75</v>
      </c>
      <c r="B7" s="22">
        <f>I19</f>
        <v>0</v>
      </c>
      <c r="C7" s="23">
        <f t="shared" ref="C7:F7" si="6">J19</f>
        <v>0</v>
      </c>
      <c r="D7" s="23">
        <f t="shared" si="6"/>
        <v>0</v>
      </c>
      <c r="E7" s="23">
        <f t="shared" si="6"/>
        <v>0</v>
      </c>
      <c r="F7" s="24">
        <f t="shared" si="6"/>
        <v>0</v>
      </c>
      <c r="H7" s="18" t="str">
        <f t="array" ref="H7">IFERROR(INDEX(月シフト!$A$11:$A$50,MATCH(LARGE((月シフト!$Q$11:$Q$50&lt;&gt;"")*1/ROW(月シフト!$Q$11:$Q$50),T7),1/ROW(月シフト!$Q$11:$Q$50),0),1),"")</f>
        <v>ホン ゴック</v>
      </c>
      <c r="I7" s="73"/>
      <c r="J7" s="74"/>
      <c r="K7" s="75"/>
      <c r="L7" s="75"/>
      <c r="M7" s="76"/>
      <c r="N7" s="70">
        <v>17.5</v>
      </c>
      <c r="O7" s="78">
        <f t="shared" si="0"/>
        <v>0</v>
      </c>
      <c r="P7" s="79">
        <f t="shared" si="1"/>
        <v>0</v>
      </c>
      <c r="Q7" s="98">
        <f t="shared" si="2"/>
        <v>0</v>
      </c>
      <c r="R7" s="98">
        <f t="shared" si="3"/>
        <v>0</v>
      </c>
      <c r="S7" s="97">
        <f t="shared" si="4"/>
        <v>0</v>
      </c>
      <c r="T7" s="1">
        <v>4</v>
      </c>
    </row>
    <row r="8" spans="1:20" s="1" customFormat="1" ht="21.95" customHeight="1">
      <c r="A8" s="11" t="s">
        <v>2</v>
      </c>
      <c r="B8" s="25">
        <f>O19</f>
        <v>0</v>
      </c>
      <c r="C8" s="26">
        <f t="shared" ref="C8:F8" si="7">P19</f>
        <v>0</v>
      </c>
      <c r="D8" s="26">
        <f t="shared" si="7"/>
        <v>0</v>
      </c>
      <c r="E8" s="26">
        <f t="shared" si="7"/>
        <v>0</v>
      </c>
      <c r="F8" s="27">
        <f t="shared" si="7"/>
        <v>0</v>
      </c>
      <c r="H8" s="18" t="str">
        <f t="array" ref="H8">IFERROR(INDEX(月シフト!$A$11:$A$50,MATCH(LARGE((月シフト!$Q$11:$Q$50&lt;&gt;"")*1/ROW(月シフト!$Q$11:$Q$50),T8),1/ROW(月シフト!$Q$11:$Q$50),0),1),"")</f>
        <v>ハルシャナ</v>
      </c>
      <c r="I8" s="73"/>
      <c r="J8" s="74"/>
      <c r="K8" s="75"/>
      <c r="L8" s="75"/>
      <c r="M8" s="76"/>
      <c r="N8" s="70">
        <v>17.5</v>
      </c>
      <c r="O8" s="78">
        <f t="shared" si="0"/>
        <v>0</v>
      </c>
      <c r="P8" s="79">
        <f t="shared" si="1"/>
        <v>0</v>
      </c>
      <c r="Q8" s="98">
        <f t="shared" si="2"/>
        <v>0</v>
      </c>
      <c r="R8" s="98">
        <f t="shared" si="3"/>
        <v>0</v>
      </c>
      <c r="S8" s="97">
        <f t="shared" si="4"/>
        <v>0</v>
      </c>
      <c r="T8" s="1">
        <v>5</v>
      </c>
    </row>
    <row r="9" spans="1:20" s="1" customFormat="1" ht="21.95" customHeight="1">
      <c r="A9" s="11" t="s">
        <v>4</v>
      </c>
      <c r="B9" s="28"/>
      <c r="C9" s="29"/>
      <c r="D9" s="30">
        <f>IFERROR((D8/D4),0)</f>
        <v>0</v>
      </c>
      <c r="E9" s="30">
        <f>IFERROR((E8/E4),0)</f>
        <v>0</v>
      </c>
      <c r="F9" s="31"/>
      <c r="H9" s="18" t="str">
        <f t="array" ref="H9">IFERROR(INDEX(月シフト!$A$11:$A$50,MATCH(LARGE((月シフト!$Q$11:$Q$50&lt;&gt;"")*1/ROW(月シフト!$Q$11:$Q$50),T9),1/ROW(月シフト!$Q$11:$Q$50),0),1),"")</f>
        <v>チャトランガ</v>
      </c>
      <c r="I9" s="73"/>
      <c r="J9" s="74"/>
      <c r="K9" s="75"/>
      <c r="L9" s="75"/>
      <c r="M9" s="76"/>
      <c r="N9" s="70">
        <v>17.5</v>
      </c>
      <c r="O9" s="78">
        <f t="shared" si="0"/>
        <v>0</v>
      </c>
      <c r="P9" s="79">
        <f t="shared" si="1"/>
        <v>0</v>
      </c>
      <c r="Q9" s="98">
        <f t="shared" si="2"/>
        <v>0</v>
      </c>
      <c r="R9" s="98">
        <f t="shared" si="3"/>
        <v>0</v>
      </c>
      <c r="S9" s="97">
        <f t="shared" si="4"/>
        <v>0</v>
      </c>
      <c r="T9" s="1">
        <v>6</v>
      </c>
    </row>
    <row r="10" spans="1:20" s="1" customFormat="1" ht="21.95" customHeight="1">
      <c r="A10" s="32" t="s">
        <v>5</v>
      </c>
      <c r="B10" s="33">
        <f>IFERROR((B8/B4),0)</f>
        <v>0</v>
      </c>
      <c r="C10" s="34">
        <f>IFERROR((C8/C4),0)</f>
        <v>0</v>
      </c>
      <c r="D10" s="35"/>
      <c r="E10" s="35"/>
      <c r="F10" s="36"/>
      <c r="H10" s="18" t="str">
        <f t="array" ref="H10">IFERROR(INDEX(月シフト!$A$11:$A$50,MATCH(LARGE((月シフト!$Q$11:$Q$50&lt;&gt;"")*1/ROW(月シフト!$Q$11:$Q$50),T10),1/ROW(月シフト!$Q$11:$Q$50),0),1),"")</f>
        <v>ユウ</v>
      </c>
      <c r="I10" s="73"/>
      <c r="J10" s="74"/>
      <c r="K10" s="75"/>
      <c r="L10" s="75"/>
      <c r="M10" s="76"/>
      <c r="N10" s="70">
        <v>17.5</v>
      </c>
      <c r="O10" s="78">
        <f t="shared" si="0"/>
        <v>0</v>
      </c>
      <c r="P10" s="79">
        <f t="shared" si="1"/>
        <v>0</v>
      </c>
      <c r="Q10" s="98">
        <f t="shared" si="2"/>
        <v>0</v>
      </c>
      <c r="R10" s="98">
        <f t="shared" si="3"/>
        <v>0</v>
      </c>
      <c r="S10" s="97">
        <f t="shared" si="4"/>
        <v>0</v>
      </c>
      <c r="T10" s="1">
        <v>7</v>
      </c>
    </row>
    <row r="11" spans="1:20" s="1" customFormat="1" ht="21.95" customHeight="1">
      <c r="A11" s="32" t="s">
        <v>6</v>
      </c>
      <c r="B11" s="37"/>
      <c r="C11" s="38"/>
      <c r="D11" s="38"/>
      <c r="E11" s="38"/>
      <c r="F11" s="27">
        <f>IFERROR((F8/F4),0)</f>
        <v>0</v>
      </c>
      <c r="H11" s="18" t="str">
        <f t="array" ref="H11">IFERROR(INDEX(月シフト!$A$11:$A$50,MATCH(LARGE((月シフト!$Q$11:$Q$50&lt;&gt;"")*1/ROW(月シフト!$Q$11:$Q$50),T11),1/ROW(月シフト!$Q$11:$Q$50),0),1),"")</f>
        <v/>
      </c>
      <c r="I11" s="73"/>
      <c r="J11" s="74"/>
      <c r="K11" s="75"/>
      <c r="L11" s="75"/>
      <c r="M11" s="76"/>
      <c r="N11" s="70">
        <v>17.5</v>
      </c>
      <c r="O11" s="78">
        <f t="shared" si="0"/>
        <v>0</v>
      </c>
      <c r="P11" s="79">
        <f t="shared" si="1"/>
        <v>0</v>
      </c>
      <c r="Q11" s="98">
        <f t="shared" si="2"/>
        <v>0</v>
      </c>
      <c r="R11" s="98">
        <f t="shared" si="3"/>
        <v>0</v>
      </c>
      <c r="S11" s="97">
        <f t="shared" si="4"/>
        <v>0</v>
      </c>
      <c r="T11" s="1">
        <v>8</v>
      </c>
    </row>
    <row r="12" spans="1:20" s="1" customFormat="1" ht="21.95" customHeight="1">
      <c r="A12" s="39" t="s">
        <v>7</v>
      </c>
      <c r="B12" s="40">
        <f>B10*4</f>
        <v>0</v>
      </c>
      <c r="C12" s="41">
        <f>C10*10</f>
        <v>0</v>
      </c>
      <c r="D12" s="41">
        <f>D9*40</f>
        <v>0</v>
      </c>
      <c r="E12" s="41">
        <f>E9*50</f>
        <v>0</v>
      </c>
      <c r="F12" s="42">
        <f>F11</f>
        <v>0</v>
      </c>
      <c r="H12" s="18" t="str">
        <f t="array" ref="H12">IFERROR(INDEX(月シフト!$A$11:$A$50,MATCH(LARGE((月シフト!$Q$11:$Q$50&lt;&gt;"")*1/ROW(月シフト!$Q$11:$Q$50),T12),1/ROW(月シフト!$Q$11:$Q$50),0),1),"")</f>
        <v/>
      </c>
      <c r="I12" s="73"/>
      <c r="J12" s="74"/>
      <c r="K12" s="75"/>
      <c r="L12" s="75"/>
      <c r="M12" s="76"/>
      <c r="N12" s="70">
        <v>17.5</v>
      </c>
      <c r="O12" s="78">
        <f t="shared" si="0"/>
        <v>0</v>
      </c>
      <c r="P12" s="79">
        <f t="shared" si="1"/>
        <v>0</v>
      </c>
      <c r="Q12" s="98">
        <f t="shared" si="2"/>
        <v>0</v>
      </c>
      <c r="R12" s="98">
        <f t="shared" si="3"/>
        <v>0</v>
      </c>
      <c r="S12" s="97">
        <f t="shared" si="4"/>
        <v>0</v>
      </c>
      <c r="T12" s="1">
        <v>9</v>
      </c>
    </row>
    <row r="13" spans="1:20" s="1" customFormat="1" ht="21.95" customHeight="1">
      <c r="A13" s="43"/>
      <c r="H13" s="18" t="str">
        <f t="array" ref="H13">IFERROR(INDEX(月シフト!$A$11:$A$50,MATCH(LARGE((月シフト!$Q$11:$Q$50&lt;&gt;"")*1/ROW(月シフト!$Q$11:$Q$50),T13),1/ROW(月シフト!$Q$11:$Q$50),0),1),"")</f>
        <v/>
      </c>
      <c r="I13" s="73"/>
      <c r="J13" s="74"/>
      <c r="K13" s="75"/>
      <c r="L13" s="75"/>
      <c r="M13" s="76"/>
      <c r="N13" s="70">
        <v>17.5</v>
      </c>
      <c r="O13" s="78">
        <f t="shared" si="0"/>
        <v>0</v>
      </c>
      <c r="P13" s="79">
        <f t="shared" si="1"/>
        <v>0</v>
      </c>
      <c r="Q13" s="98">
        <f t="shared" si="2"/>
        <v>0</v>
      </c>
      <c r="R13" s="98">
        <f t="shared" si="3"/>
        <v>0</v>
      </c>
      <c r="S13" s="97">
        <f t="shared" si="4"/>
        <v>0</v>
      </c>
      <c r="T13" s="1">
        <v>10</v>
      </c>
    </row>
    <row r="14" spans="1:20" s="1" customFormat="1" ht="21.95" customHeight="1">
      <c r="A14" s="44" t="s">
        <v>3</v>
      </c>
      <c r="B14" s="45" t="s">
        <v>62</v>
      </c>
      <c r="C14" s="45" t="s">
        <v>63</v>
      </c>
      <c r="D14" s="46" t="s">
        <v>64</v>
      </c>
      <c r="E14" s="46" t="s">
        <v>65</v>
      </c>
      <c r="F14" s="47" t="s">
        <v>66</v>
      </c>
      <c r="H14" s="18" t="str">
        <f t="array" ref="H14">IFERROR(INDEX(月シフト!$A$11:$A$50,MATCH(LARGE((月シフト!$Q$11:$Q$50&lt;&gt;"")*1/ROW(月シフト!$Q$11:$Q$50),T14),1/ROW(月シフト!$Q$11:$Q$50),0),1),"")</f>
        <v/>
      </c>
      <c r="I14" s="73"/>
      <c r="J14" s="74"/>
      <c r="K14" s="75"/>
      <c r="L14" s="75"/>
      <c r="M14" s="76"/>
      <c r="N14" s="70">
        <v>17.5</v>
      </c>
      <c r="O14" s="78">
        <f t="shared" si="0"/>
        <v>0</v>
      </c>
      <c r="P14" s="79">
        <f t="shared" si="1"/>
        <v>0</v>
      </c>
      <c r="Q14" s="98">
        <f t="shared" si="2"/>
        <v>0</v>
      </c>
      <c r="R14" s="98">
        <f t="shared" si="3"/>
        <v>0</v>
      </c>
      <c r="S14" s="97">
        <f t="shared" si="4"/>
        <v>0</v>
      </c>
      <c r="T14" s="1">
        <v>11</v>
      </c>
    </row>
    <row r="15" spans="1:20" s="1" customFormat="1" ht="21.95" customHeight="1">
      <c r="A15" s="11" t="s">
        <v>76</v>
      </c>
      <c r="B15" s="48">
        <v>69</v>
      </c>
      <c r="C15" s="49">
        <v>84</v>
      </c>
      <c r="D15" s="49">
        <v>69</v>
      </c>
      <c r="E15" s="49">
        <v>69</v>
      </c>
      <c r="F15" s="50">
        <v>84</v>
      </c>
      <c r="H15" s="18" t="str">
        <f t="array" ref="H15">IFERROR(INDEX(月シフト!$A$11:$A$50,MATCH(LARGE((月シフト!$Q$11:$Q$50&lt;&gt;"")*1/ROW(月シフト!$Q$11:$Q$50),T15),1/ROW(月シフト!$Q$11:$Q$50),0),1),"")</f>
        <v/>
      </c>
      <c r="I15" s="73"/>
      <c r="J15" s="74"/>
      <c r="K15" s="75"/>
      <c r="L15" s="75"/>
      <c r="M15" s="76"/>
      <c r="N15" s="70">
        <v>17.5</v>
      </c>
      <c r="O15" s="78">
        <f t="shared" si="0"/>
        <v>0</v>
      </c>
      <c r="P15" s="79">
        <f t="shared" si="1"/>
        <v>0</v>
      </c>
      <c r="Q15" s="98">
        <f t="shared" si="2"/>
        <v>0</v>
      </c>
      <c r="R15" s="98">
        <f t="shared" si="3"/>
        <v>0</v>
      </c>
      <c r="S15" s="97">
        <f t="shared" si="4"/>
        <v>0</v>
      </c>
      <c r="T15" s="1">
        <v>12</v>
      </c>
    </row>
    <row r="16" spans="1:20" s="1" customFormat="1" ht="21.95" customHeight="1">
      <c r="A16" s="11" t="s">
        <v>77</v>
      </c>
      <c r="B16" s="48">
        <v>6.2</v>
      </c>
      <c r="C16" s="49">
        <v>6.2</v>
      </c>
      <c r="D16" s="49">
        <v>6.2</v>
      </c>
      <c r="E16" s="49">
        <v>6.2</v>
      </c>
      <c r="F16" s="50">
        <v>6.2</v>
      </c>
      <c r="H16" s="51" t="str">
        <f t="array" ref="H16">IFERROR(INDEX(月シフト!$A$11:$A$50,MATCH(LARGE((月シフト!$Q$11:$Q$50&lt;&gt;"")*1/ROW(月シフト!$Q$11:$Q$50),T16),1/ROW(月シフト!$Q$11:$Q$50),0),1),"")</f>
        <v/>
      </c>
      <c r="I16" s="73"/>
      <c r="J16" s="74"/>
      <c r="K16" s="75"/>
      <c r="L16" s="75"/>
      <c r="M16" s="76"/>
      <c r="N16" s="70">
        <v>17.5</v>
      </c>
      <c r="O16" s="78">
        <f t="shared" si="0"/>
        <v>0</v>
      </c>
      <c r="P16" s="79">
        <f t="shared" si="1"/>
        <v>0</v>
      </c>
      <c r="Q16" s="98">
        <f t="shared" si="2"/>
        <v>0</v>
      </c>
      <c r="R16" s="98">
        <f t="shared" si="3"/>
        <v>0</v>
      </c>
      <c r="S16" s="97">
        <f t="shared" si="4"/>
        <v>0</v>
      </c>
      <c r="T16" s="1">
        <v>13</v>
      </c>
    </row>
    <row r="17" spans="1:20" s="1" customFormat="1" ht="21.95" customHeight="1">
      <c r="A17" s="11" t="s">
        <v>78</v>
      </c>
      <c r="B17" s="48">
        <v>1.71</v>
      </c>
      <c r="C17" s="49">
        <v>1.71</v>
      </c>
      <c r="D17" s="49">
        <v>1.71</v>
      </c>
      <c r="E17" s="49">
        <v>1.71</v>
      </c>
      <c r="F17" s="50">
        <v>1.71</v>
      </c>
      <c r="H17" s="51" t="str">
        <f t="array" ref="H17">IFERROR(INDEX(月シフト!$A$11:$A$50,MATCH(LARGE((月シフト!$Q$11:$Q$50&lt;&gt;"")*1/ROW(月シフト!$Q$11:$Q$50),T17),1/ROW(月シフト!$Q$11:$Q$50),0),1),"")</f>
        <v/>
      </c>
      <c r="I17" s="73"/>
      <c r="J17" s="74"/>
      <c r="K17" s="75"/>
      <c r="L17" s="75"/>
      <c r="M17" s="76"/>
      <c r="N17" s="70">
        <v>17.5</v>
      </c>
      <c r="O17" s="78">
        <f t="shared" si="0"/>
        <v>0</v>
      </c>
      <c r="P17" s="79">
        <f t="shared" si="1"/>
        <v>0</v>
      </c>
      <c r="Q17" s="98">
        <f t="shared" si="2"/>
        <v>0</v>
      </c>
      <c r="R17" s="98">
        <f t="shared" si="3"/>
        <v>0</v>
      </c>
      <c r="S17" s="97">
        <f t="shared" si="4"/>
        <v>0</v>
      </c>
      <c r="T17" s="1">
        <v>14</v>
      </c>
    </row>
    <row r="18" spans="1:20" s="1" customFormat="1" ht="21.95" customHeight="1">
      <c r="A18" s="52" t="s">
        <v>79</v>
      </c>
      <c r="B18" s="53">
        <f t="shared" ref="B18:F18" si="8">SUM(B15:B17)</f>
        <v>76.91</v>
      </c>
      <c r="C18" s="54">
        <f t="shared" si="8"/>
        <v>91.91</v>
      </c>
      <c r="D18" s="54">
        <f t="shared" si="8"/>
        <v>76.91</v>
      </c>
      <c r="E18" s="54">
        <f t="shared" si="8"/>
        <v>76.91</v>
      </c>
      <c r="F18" s="55">
        <f t="shared" si="8"/>
        <v>91.91</v>
      </c>
      <c r="G18" s="56"/>
      <c r="H18" s="51" t="str">
        <f t="array" ref="H18">IFERROR(INDEX(月シフト!$A$11:$A$50,MATCH(LARGE((月シフト!$Q$11:$Q$50&lt;&gt;"")*1/ROW(月シフト!$Q$11:$Q$50),T18),1/ROW(月シフト!$Q$11:$Q$50),0),1),"")</f>
        <v/>
      </c>
      <c r="I18" s="80"/>
      <c r="J18" s="81"/>
      <c r="K18" s="82"/>
      <c r="L18" s="82"/>
      <c r="M18" s="83"/>
      <c r="N18" s="70">
        <v>17.5</v>
      </c>
      <c r="O18" s="85">
        <f t="shared" si="0"/>
        <v>0</v>
      </c>
      <c r="P18" s="86">
        <f t="shared" si="1"/>
        <v>0</v>
      </c>
      <c r="Q18" s="99">
        <f t="shared" si="2"/>
        <v>0</v>
      </c>
      <c r="R18" s="99">
        <f t="shared" si="3"/>
        <v>0</v>
      </c>
      <c r="S18" s="100">
        <f t="shared" si="4"/>
        <v>0</v>
      </c>
      <c r="T18" s="1">
        <v>15</v>
      </c>
    </row>
    <row r="19" spans="1:20" s="1" customFormat="1" ht="21.95" customHeight="1">
      <c r="G19" s="56"/>
      <c r="H19" s="57" t="s">
        <v>75</v>
      </c>
      <c r="I19" s="87">
        <f>SUM(I4:I18)</f>
        <v>0</v>
      </c>
      <c r="J19" s="88">
        <f t="shared" ref="J19:M19" si="9">SUM(J4:J18)</f>
        <v>0</v>
      </c>
      <c r="K19" s="89">
        <f t="shared" si="9"/>
        <v>0</v>
      </c>
      <c r="L19" s="89">
        <f t="shared" si="9"/>
        <v>0</v>
      </c>
      <c r="M19" s="90">
        <f t="shared" si="9"/>
        <v>0</v>
      </c>
      <c r="N19" s="91" t="s">
        <v>80</v>
      </c>
      <c r="O19" s="92">
        <f>SUM(O4:O18)</f>
        <v>0</v>
      </c>
      <c r="P19" s="93">
        <f t="shared" ref="P19:S19" si="10">SUM(P4:P18)</f>
        <v>0</v>
      </c>
      <c r="Q19" s="101">
        <f t="shared" si="10"/>
        <v>0</v>
      </c>
      <c r="R19" s="101">
        <f t="shared" si="10"/>
        <v>0</v>
      </c>
      <c r="S19" s="102">
        <f t="shared" si="10"/>
        <v>0</v>
      </c>
    </row>
    <row r="20" spans="1:20" s="1" customFormat="1" ht="32.25">
      <c r="A20" s="58" t="s">
        <v>81</v>
      </c>
      <c r="B20" s="59" t="s">
        <v>82</v>
      </c>
      <c r="C20" s="59"/>
      <c r="D20" s="59"/>
      <c r="E20" s="59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20" s="1" customFormat="1" ht="32.25">
      <c r="A21" s="186"/>
      <c r="B21" s="187"/>
      <c r="C21" s="187"/>
      <c r="D21" s="187"/>
      <c r="E21" s="187"/>
      <c r="F21" s="188"/>
    </row>
    <row r="22" spans="1:20" s="1" customFormat="1" ht="32.25">
      <c r="A22" s="189"/>
      <c r="B22" s="190"/>
      <c r="C22" s="190"/>
      <c r="D22" s="190"/>
      <c r="E22" s="190"/>
      <c r="F22" s="191"/>
    </row>
    <row r="23" spans="1:20" s="1" customFormat="1" ht="32.25">
      <c r="A23" s="192"/>
      <c r="B23" s="193"/>
      <c r="C23" s="193"/>
      <c r="D23" s="193"/>
      <c r="E23" s="193"/>
      <c r="F23" s="194"/>
    </row>
    <row r="24" spans="1:20" s="1" customFormat="1" ht="32.25"/>
    <row r="25" spans="1:20" s="1" customFormat="1" ht="32.25"/>
    <row r="26" spans="1:20" s="1" customFormat="1" ht="32.25"/>
    <row r="27" spans="1:20" s="1" customFormat="1" ht="32.25"/>
    <row r="28" spans="1:20" s="1" customFormat="1" ht="32.25"/>
    <row r="29" spans="1:20" s="1" customFormat="1" ht="32.25">
      <c r="A29"/>
      <c r="B29"/>
      <c r="C29"/>
      <c r="D29"/>
      <c r="E29"/>
      <c r="F29"/>
    </row>
    <row r="30" spans="1:20" s="1" customFormat="1" ht="32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0" s="1" customFormat="1" ht="32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0" s="1" customFormat="1" ht="32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20" s="1" customFormat="1" ht="32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20" s="1" customFormat="1" ht="32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20" s="1" customFormat="1" ht="32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20" s="1" customFormat="1" ht="32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20" s="1" customFormat="1" ht="32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20" s="1" customFormat="1" ht="32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20" s="1" customFormat="1" ht="32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20" s="1" customFormat="1" ht="32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20" s="1" customFormat="1" ht="32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20" s="1" customFormat="1" ht="32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20" s="1" customFormat="1" ht="32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20" s="1" customFormat="1" ht="32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20" s="1" customFormat="1" ht="32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</sheetData>
  <sheetProtection selectLockedCells="1"/>
  <mergeCells count="7">
    <mergeCell ref="I2:M2"/>
    <mergeCell ref="O2:S2"/>
    <mergeCell ref="A21:F21"/>
    <mergeCell ref="A22:F22"/>
    <mergeCell ref="A23:F23"/>
    <mergeCell ref="H2:H3"/>
    <mergeCell ref="N2:N3"/>
  </mergeCells>
  <phoneticPr fontId="28"/>
  <pageMargins left="0.69930555555555596" right="0.69930555555555596" top="0.75" bottom="0.75" header="0.3" footer="0.3"/>
  <pageSetup paperSize="9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/>
  <dimension ref="A1:T45"/>
  <sheetViews>
    <sheetView workbookViewId="0">
      <selection activeCell="M8" sqref="M8"/>
    </sheetView>
  </sheetViews>
  <sheetFormatPr defaultColWidth="9" defaultRowHeight="13.5"/>
  <cols>
    <col min="1" max="1" width="25.375" customWidth="1"/>
    <col min="2" max="6" width="18.625" customWidth="1"/>
    <col min="7" max="7" width="9.25" customWidth="1"/>
    <col min="8" max="8" width="19.75" customWidth="1"/>
    <col min="9" max="13" width="8.625" customWidth="1"/>
    <col min="14" max="14" width="11.625" customWidth="1"/>
    <col min="15" max="19" width="8.625" customWidth="1"/>
    <col min="20" max="20" width="9" hidden="1" customWidth="1"/>
  </cols>
  <sheetData>
    <row r="1" spans="1:20" ht="29.25" customHeight="1">
      <c r="A1" s="2">
        <v>44609</v>
      </c>
      <c r="C1" s="3"/>
      <c r="D1" t="s">
        <v>61</v>
      </c>
      <c r="H1" s="4"/>
      <c r="I1" s="4"/>
      <c r="J1" s="61"/>
      <c r="K1" s="62"/>
      <c r="L1" s="62"/>
    </row>
    <row r="2" spans="1:20" s="1" customFormat="1" ht="21.95" customHeight="1">
      <c r="A2" s="5"/>
      <c r="B2" s="6" t="s">
        <v>62</v>
      </c>
      <c r="C2" s="7" t="s">
        <v>63</v>
      </c>
      <c r="D2" s="8" t="s">
        <v>64</v>
      </c>
      <c r="E2" s="8" t="s">
        <v>65</v>
      </c>
      <c r="F2" s="9" t="s">
        <v>66</v>
      </c>
      <c r="H2" s="198" t="s">
        <v>67</v>
      </c>
      <c r="I2" s="195" t="s">
        <v>68</v>
      </c>
      <c r="J2" s="196"/>
      <c r="K2" s="196"/>
      <c r="L2" s="196"/>
      <c r="M2" s="196"/>
      <c r="N2" s="198" t="s">
        <v>69</v>
      </c>
      <c r="O2" s="195" t="s">
        <v>70</v>
      </c>
      <c r="P2" s="196"/>
      <c r="Q2" s="196"/>
      <c r="R2" s="196"/>
      <c r="S2" s="197"/>
    </row>
    <row r="3" spans="1:20" s="1" customFormat="1" ht="21.95" customHeight="1">
      <c r="A3" s="11" t="s">
        <v>71</v>
      </c>
      <c r="B3" s="12"/>
      <c r="C3" s="13"/>
      <c r="D3" s="13"/>
      <c r="E3" s="13"/>
      <c r="F3" s="14"/>
      <c r="H3" s="199"/>
      <c r="I3" s="63" t="s">
        <v>62</v>
      </c>
      <c r="J3" s="64" t="s">
        <v>63</v>
      </c>
      <c r="K3" s="64" t="s">
        <v>64</v>
      </c>
      <c r="L3" s="64" t="s">
        <v>65</v>
      </c>
      <c r="M3" s="65" t="s">
        <v>66</v>
      </c>
      <c r="N3" s="199"/>
      <c r="O3" s="63" t="s">
        <v>62</v>
      </c>
      <c r="P3" s="64" t="s">
        <v>63</v>
      </c>
      <c r="Q3" s="94" t="s">
        <v>64</v>
      </c>
      <c r="R3" s="94" t="s">
        <v>65</v>
      </c>
      <c r="S3" s="95" t="s">
        <v>66</v>
      </c>
    </row>
    <row r="4" spans="1:20" s="1" customFormat="1" ht="21.95" customHeight="1">
      <c r="A4" s="11" t="s">
        <v>72</v>
      </c>
      <c r="B4" s="12">
        <v>0</v>
      </c>
      <c r="C4" s="13">
        <v>0</v>
      </c>
      <c r="D4" s="16">
        <v>0</v>
      </c>
      <c r="E4" s="16">
        <v>0</v>
      </c>
      <c r="F4" s="14">
        <v>0</v>
      </c>
      <c r="H4" s="17" t="str">
        <f t="array" ref="H4">IFERROR(INDEX(月シフト!$A$11:$A$50,MATCH(LARGE((月シフト!$R$11:$R$50&lt;&gt;"")*1/ROW(月シフト!$R$11:$R$50),T4),1/ROW(月シフト!$R$11:$R$50),0),1),"")</f>
        <v>高橋</v>
      </c>
      <c r="I4" s="66"/>
      <c r="J4" s="67"/>
      <c r="K4" s="68"/>
      <c r="L4" s="68"/>
      <c r="M4" s="69"/>
      <c r="N4" s="70">
        <v>17.5</v>
      </c>
      <c r="O4" s="71">
        <f t="shared" ref="O4:O18" si="0">I4*$N4</f>
        <v>0</v>
      </c>
      <c r="P4" s="72">
        <f t="shared" ref="P4:P18" si="1">J4*$N4</f>
        <v>0</v>
      </c>
      <c r="Q4" s="96">
        <f t="shared" ref="Q4:Q18" si="2">K4*$N4</f>
        <v>0</v>
      </c>
      <c r="R4" s="96">
        <f t="shared" ref="R4:R18" si="3">L4*$N4</f>
        <v>0</v>
      </c>
      <c r="S4" s="97">
        <f t="shared" ref="S4:S18" si="4">M4*$N4</f>
        <v>0</v>
      </c>
      <c r="T4" s="1">
        <v>1</v>
      </c>
    </row>
    <row r="5" spans="1:20" s="1" customFormat="1" ht="21.95" customHeight="1">
      <c r="A5" s="11" t="s">
        <v>73</v>
      </c>
      <c r="B5" s="12"/>
      <c r="C5" s="13"/>
      <c r="D5" s="16"/>
      <c r="E5" s="16"/>
      <c r="F5" s="14"/>
      <c r="H5" s="18" t="str">
        <f t="array" ref="H5">IFERROR(INDEX(月シフト!$A$11:$A$50,MATCH(LARGE((月シフト!$R$11:$R$50&lt;&gt;"")*1/ROW(月シフト!$R$11:$R$50),T5),1/ROW(月シフト!$R$11:$R$50),0),1),"")</f>
        <v>チャモ</v>
      </c>
      <c r="I5" s="73"/>
      <c r="J5" s="74"/>
      <c r="K5" s="75"/>
      <c r="L5" s="75"/>
      <c r="M5" s="76"/>
      <c r="N5" s="70">
        <v>17.5</v>
      </c>
      <c r="O5" s="78">
        <f t="shared" si="0"/>
        <v>0</v>
      </c>
      <c r="P5" s="79">
        <f t="shared" si="1"/>
        <v>0</v>
      </c>
      <c r="Q5" s="98">
        <f t="shared" si="2"/>
        <v>0</v>
      </c>
      <c r="R5" s="98">
        <f t="shared" si="3"/>
        <v>0</v>
      </c>
      <c r="S5" s="97">
        <f t="shared" si="4"/>
        <v>0</v>
      </c>
      <c r="T5" s="1">
        <v>2</v>
      </c>
    </row>
    <row r="6" spans="1:20" s="1" customFormat="1" ht="21.95" customHeight="1">
      <c r="A6" s="11" t="s">
        <v>74</v>
      </c>
      <c r="B6" s="19" t="str">
        <f>IFERROR(B4/B3,"")</f>
        <v/>
      </c>
      <c r="C6" s="20" t="str">
        <f t="shared" ref="C6:F6" si="5">IFERROR(C4/C3,"")</f>
        <v/>
      </c>
      <c r="D6" s="20" t="str">
        <f t="shared" si="5"/>
        <v/>
      </c>
      <c r="E6" s="20" t="str">
        <f t="shared" si="5"/>
        <v/>
      </c>
      <c r="F6" s="21" t="str">
        <f t="shared" si="5"/>
        <v/>
      </c>
      <c r="H6" s="18" t="str">
        <f t="array" ref="H6">IFERROR(INDEX(月シフト!$A$11:$A$50,MATCH(LARGE((月シフト!$R$11:$R$50&lt;&gt;"")*1/ROW(月シフト!$R$11:$R$50),T6),1/ROW(月シフト!$R$11:$R$50),0),1),"")</f>
        <v>サンミン</v>
      </c>
      <c r="I6" s="73"/>
      <c r="J6" s="74"/>
      <c r="K6" s="75"/>
      <c r="L6" s="75"/>
      <c r="M6" s="76"/>
      <c r="N6" s="70">
        <v>17.5</v>
      </c>
      <c r="O6" s="78">
        <f t="shared" si="0"/>
        <v>0</v>
      </c>
      <c r="P6" s="79">
        <f t="shared" si="1"/>
        <v>0</v>
      </c>
      <c r="Q6" s="98">
        <f t="shared" si="2"/>
        <v>0</v>
      </c>
      <c r="R6" s="98">
        <f t="shared" si="3"/>
        <v>0</v>
      </c>
      <c r="S6" s="97">
        <f t="shared" si="4"/>
        <v>0</v>
      </c>
      <c r="T6" s="1">
        <v>3</v>
      </c>
    </row>
    <row r="7" spans="1:20" s="1" customFormat="1" ht="21.95" customHeight="1">
      <c r="A7" s="11" t="s">
        <v>75</v>
      </c>
      <c r="B7" s="22">
        <f>I19</f>
        <v>0</v>
      </c>
      <c r="C7" s="23">
        <f t="shared" ref="C7:F7" si="6">J19</f>
        <v>0</v>
      </c>
      <c r="D7" s="23">
        <f t="shared" si="6"/>
        <v>0</v>
      </c>
      <c r="E7" s="23">
        <f t="shared" si="6"/>
        <v>0</v>
      </c>
      <c r="F7" s="24">
        <f t="shared" si="6"/>
        <v>0</v>
      </c>
      <c r="H7" s="18" t="str">
        <f t="array" ref="H7">IFERROR(INDEX(月シフト!$A$11:$A$50,MATCH(LARGE((月シフト!$R$11:$R$50&lt;&gt;"")*1/ROW(月シフト!$R$11:$R$50),T7),1/ROW(月シフト!$R$11:$R$50),0),1),"")</f>
        <v>イスリ</v>
      </c>
      <c r="I7" s="73"/>
      <c r="J7" s="74"/>
      <c r="K7" s="75"/>
      <c r="L7" s="75"/>
      <c r="M7" s="76"/>
      <c r="N7" s="70">
        <v>17.5</v>
      </c>
      <c r="O7" s="78">
        <f t="shared" si="0"/>
        <v>0</v>
      </c>
      <c r="P7" s="79">
        <f t="shared" si="1"/>
        <v>0</v>
      </c>
      <c r="Q7" s="98">
        <f t="shared" si="2"/>
        <v>0</v>
      </c>
      <c r="R7" s="98">
        <f t="shared" si="3"/>
        <v>0</v>
      </c>
      <c r="S7" s="97">
        <f t="shared" si="4"/>
        <v>0</v>
      </c>
      <c r="T7" s="1">
        <v>4</v>
      </c>
    </row>
    <row r="8" spans="1:20" s="1" customFormat="1" ht="21.95" customHeight="1">
      <c r="A8" s="11" t="s">
        <v>2</v>
      </c>
      <c r="B8" s="25">
        <f>O19</f>
        <v>0</v>
      </c>
      <c r="C8" s="26">
        <f t="shared" ref="C8:F8" si="7">P19</f>
        <v>0</v>
      </c>
      <c r="D8" s="26">
        <f t="shared" si="7"/>
        <v>0</v>
      </c>
      <c r="E8" s="26">
        <f t="shared" si="7"/>
        <v>0</v>
      </c>
      <c r="F8" s="27">
        <f t="shared" si="7"/>
        <v>0</v>
      </c>
      <c r="H8" s="18" t="str">
        <f t="array" ref="H8">IFERROR(INDEX(月シフト!$A$11:$A$50,MATCH(LARGE((月シフト!$R$11:$R$50&lt;&gt;"")*1/ROW(月シフト!$R$11:$R$50),T8),1/ROW(月シフト!$R$11:$R$50),0),1),"")</f>
        <v>ハルシャナ</v>
      </c>
      <c r="I8" s="73"/>
      <c r="J8" s="74"/>
      <c r="K8" s="75"/>
      <c r="L8" s="75"/>
      <c r="M8" s="76"/>
      <c r="N8" s="70">
        <v>17.5</v>
      </c>
      <c r="O8" s="78">
        <f t="shared" si="0"/>
        <v>0</v>
      </c>
      <c r="P8" s="79">
        <f t="shared" si="1"/>
        <v>0</v>
      </c>
      <c r="Q8" s="98">
        <f t="shared" si="2"/>
        <v>0</v>
      </c>
      <c r="R8" s="98">
        <f t="shared" si="3"/>
        <v>0</v>
      </c>
      <c r="S8" s="97">
        <f t="shared" si="4"/>
        <v>0</v>
      </c>
      <c r="T8" s="1">
        <v>5</v>
      </c>
    </row>
    <row r="9" spans="1:20" s="1" customFormat="1" ht="21.95" customHeight="1">
      <c r="A9" s="11" t="s">
        <v>4</v>
      </c>
      <c r="B9" s="28"/>
      <c r="C9" s="29"/>
      <c r="D9" s="30">
        <f>IFERROR((D8/D4),0)</f>
        <v>0</v>
      </c>
      <c r="E9" s="30">
        <f>IFERROR((E8/E4),0)</f>
        <v>0</v>
      </c>
      <c r="F9" s="31"/>
      <c r="H9" s="18" t="str">
        <f t="array" ref="H9">IFERROR(INDEX(月シフト!$A$11:$A$50,MATCH(LARGE((月シフト!$R$11:$R$50&lt;&gt;"")*1/ROW(月シフト!$R$11:$R$50),T9),1/ROW(月シフト!$R$11:$R$50),0),1),"")</f>
        <v>インディカ</v>
      </c>
      <c r="I9" s="73"/>
      <c r="J9" s="74"/>
      <c r="K9" s="75"/>
      <c r="L9" s="75"/>
      <c r="M9" s="76"/>
      <c r="N9" s="70">
        <v>17.5</v>
      </c>
      <c r="O9" s="78">
        <f t="shared" si="0"/>
        <v>0</v>
      </c>
      <c r="P9" s="79">
        <f t="shared" si="1"/>
        <v>0</v>
      </c>
      <c r="Q9" s="98">
        <f t="shared" si="2"/>
        <v>0</v>
      </c>
      <c r="R9" s="98">
        <f t="shared" si="3"/>
        <v>0</v>
      </c>
      <c r="S9" s="97">
        <f t="shared" si="4"/>
        <v>0</v>
      </c>
      <c r="T9" s="1">
        <v>6</v>
      </c>
    </row>
    <row r="10" spans="1:20" s="1" customFormat="1" ht="21.95" customHeight="1">
      <c r="A10" s="32" t="s">
        <v>5</v>
      </c>
      <c r="B10" s="33">
        <f>IFERROR((B8/B4),0)</f>
        <v>0</v>
      </c>
      <c r="C10" s="34">
        <f>IFERROR((C8/C4),0)</f>
        <v>0</v>
      </c>
      <c r="D10" s="35"/>
      <c r="E10" s="35"/>
      <c r="F10" s="36"/>
      <c r="H10" s="18" t="str">
        <f t="array" ref="H10">IFERROR(INDEX(月シフト!$A$11:$A$50,MATCH(LARGE((月シフト!$R$11:$R$50&lt;&gt;"")*1/ROW(月シフト!$R$11:$R$50),T10),1/ROW(月シフト!$R$11:$R$50),0),1),"")</f>
        <v/>
      </c>
      <c r="I10" s="73"/>
      <c r="J10" s="74"/>
      <c r="K10" s="75"/>
      <c r="L10" s="75"/>
      <c r="M10" s="76"/>
      <c r="N10" s="70">
        <v>17.5</v>
      </c>
      <c r="O10" s="78">
        <f t="shared" si="0"/>
        <v>0</v>
      </c>
      <c r="P10" s="79">
        <f t="shared" si="1"/>
        <v>0</v>
      </c>
      <c r="Q10" s="98">
        <f t="shared" si="2"/>
        <v>0</v>
      </c>
      <c r="R10" s="98">
        <f t="shared" si="3"/>
        <v>0</v>
      </c>
      <c r="S10" s="97">
        <f t="shared" si="4"/>
        <v>0</v>
      </c>
      <c r="T10" s="1">
        <v>7</v>
      </c>
    </row>
    <row r="11" spans="1:20" s="1" customFormat="1" ht="21.95" customHeight="1">
      <c r="A11" s="32" t="s">
        <v>6</v>
      </c>
      <c r="B11" s="37"/>
      <c r="C11" s="38"/>
      <c r="D11" s="38"/>
      <c r="E11" s="38"/>
      <c r="F11" s="27">
        <f>IFERROR((F8/F4),0)</f>
        <v>0</v>
      </c>
      <c r="H11" s="18" t="str">
        <f t="array" ref="H11">IFERROR(INDEX(月シフト!$A$11:$A$50,MATCH(LARGE((月シフト!$R$11:$R$50&lt;&gt;"")*1/ROW(月シフト!$R$11:$R$50),T11),1/ROW(月シフト!$R$11:$R$50),0),1),"")</f>
        <v/>
      </c>
      <c r="I11" s="73"/>
      <c r="J11" s="74"/>
      <c r="K11" s="75"/>
      <c r="L11" s="75"/>
      <c r="M11" s="76"/>
      <c r="N11" s="70">
        <v>17.5</v>
      </c>
      <c r="O11" s="78">
        <f t="shared" si="0"/>
        <v>0</v>
      </c>
      <c r="P11" s="79">
        <f t="shared" si="1"/>
        <v>0</v>
      </c>
      <c r="Q11" s="98">
        <f t="shared" si="2"/>
        <v>0</v>
      </c>
      <c r="R11" s="98">
        <f t="shared" si="3"/>
        <v>0</v>
      </c>
      <c r="S11" s="97">
        <f t="shared" si="4"/>
        <v>0</v>
      </c>
      <c r="T11" s="1">
        <v>8</v>
      </c>
    </row>
    <row r="12" spans="1:20" s="1" customFormat="1" ht="21.95" customHeight="1">
      <c r="A12" s="39" t="s">
        <v>7</v>
      </c>
      <c r="B12" s="40">
        <f>B10*4</f>
        <v>0</v>
      </c>
      <c r="C12" s="41">
        <f>C10*10</f>
        <v>0</v>
      </c>
      <c r="D12" s="41">
        <f>D9*40</f>
        <v>0</v>
      </c>
      <c r="E12" s="41">
        <f>E9*50</f>
        <v>0</v>
      </c>
      <c r="F12" s="42">
        <f>F11</f>
        <v>0</v>
      </c>
      <c r="H12" s="18" t="str">
        <f t="array" ref="H12">IFERROR(INDEX(月シフト!$A$11:$A$50,MATCH(LARGE((月シフト!$R$11:$R$50&lt;&gt;"")*1/ROW(月シフト!$R$11:$R$50),T12),1/ROW(月シフト!$R$11:$R$50),0),1),"")</f>
        <v/>
      </c>
      <c r="I12" s="73"/>
      <c r="J12" s="74"/>
      <c r="K12" s="75"/>
      <c r="L12" s="75"/>
      <c r="M12" s="76"/>
      <c r="N12" s="70">
        <v>17.5</v>
      </c>
      <c r="O12" s="78">
        <f t="shared" si="0"/>
        <v>0</v>
      </c>
      <c r="P12" s="79">
        <f t="shared" si="1"/>
        <v>0</v>
      </c>
      <c r="Q12" s="98">
        <f t="shared" si="2"/>
        <v>0</v>
      </c>
      <c r="R12" s="98">
        <f t="shared" si="3"/>
        <v>0</v>
      </c>
      <c r="S12" s="97">
        <f t="shared" si="4"/>
        <v>0</v>
      </c>
      <c r="T12" s="1">
        <v>9</v>
      </c>
    </row>
    <row r="13" spans="1:20" s="1" customFormat="1" ht="21.95" customHeight="1">
      <c r="A13" s="43"/>
      <c r="H13" s="18" t="str">
        <f t="array" ref="H13">IFERROR(INDEX(月シフト!$A$11:$A$50,MATCH(LARGE((月シフト!$R$11:$R$50&lt;&gt;"")*1/ROW(月シフト!$R$11:$R$50),T13),1/ROW(月シフト!$R$11:$R$50),0),1),"")</f>
        <v/>
      </c>
      <c r="I13" s="73"/>
      <c r="J13" s="74"/>
      <c r="K13" s="75"/>
      <c r="L13" s="75"/>
      <c r="M13" s="76"/>
      <c r="N13" s="70">
        <v>17.5</v>
      </c>
      <c r="O13" s="78">
        <f t="shared" si="0"/>
        <v>0</v>
      </c>
      <c r="P13" s="79">
        <f t="shared" si="1"/>
        <v>0</v>
      </c>
      <c r="Q13" s="98">
        <f t="shared" si="2"/>
        <v>0</v>
      </c>
      <c r="R13" s="98">
        <f t="shared" si="3"/>
        <v>0</v>
      </c>
      <c r="S13" s="97">
        <f t="shared" si="4"/>
        <v>0</v>
      </c>
      <c r="T13" s="1">
        <v>10</v>
      </c>
    </row>
    <row r="14" spans="1:20" s="1" customFormat="1" ht="21.95" customHeight="1">
      <c r="A14" s="44" t="s">
        <v>3</v>
      </c>
      <c r="B14" s="45" t="s">
        <v>62</v>
      </c>
      <c r="C14" s="45" t="s">
        <v>63</v>
      </c>
      <c r="D14" s="46" t="s">
        <v>64</v>
      </c>
      <c r="E14" s="46" t="s">
        <v>65</v>
      </c>
      <c r="F14" s="47" t="s">
        <v>66</v>
      </c>
      <c r="H14" s="18" t="str">
        <f t="array" ref="H14">IFERROR(INDEX(月シフト!$A$11:$A$50,MATCH(LARGE((月シフト!$R$11:$R$50&lt;&gt;"")*1/ROW(月シフト!$R$11:$R$50),T14),1/ROW(月シフト!$R$11:$R$50),0),1),"")</f>
        <v/>
      </c>
      <c r="I14" s="73"/>
      <c r="J14" s="74"/>
      <c r="K14" s="75"/>
      <c r="L14" s="75"/>
      <c r="M14" s="76"/>
      <c r="N14" s="70">
        <v>17.5</v>
      </c>
      <c r="O14" s="78">
        <f t="shared" si="0"/>
        <v>0</v>
      </c>
      <c r="P14" s="79">
        <f t="shared" si="1"/>
        <v>0</v>
      </c>
      <c r="Q14" s="98">
        <f t="shared" si="2"/>
        <v>0</v>
      </c>
      <c r="R14" s="98">
        <f t="shared" si="3"/>
        <v>0</v>
      </c>
      <c r="S14" s="97">
        <f t="shared" si="4"/>
        <v>0</v>
      </c>
      <c r="T14" s="1">
        <v>11</v>
      </c>
    </row>
    <row r="15" spans="1:20" s="1" customFormat="1" ht="21.95" customHeight="1">
      <c r="A15" s="11" t="s">
        <v>76</v>
      </c>
      <c r="B15" s="48">
        <v>69</v>
      </c>
      <c r="C15" s="49">
        <v>84</v>
      </c>
      <c r="D15" s="49">
        <v>69</v>
      </c>
      <c r="E15" s="49">
        <v>69</v>
      </c>
      <c r="F15" s="50">
        <v>84</v>
      </c>
      <c r="H15" s="18" t="str">
        <f t="array" ref="H15">IFERROR(INDEX(月シフト!$A$11:$A$50,MATCH(LARGE((月シフト!$R$11:$R$50&lt;&gt;"")*1/ROW(月シフト!$R$11:$R$50),T15),1/ROW(月シフト!$R$11:$R$50),0),1),"")</f>
        <v/>
      </c>
      <c r="I15" s="73"/>
      <c r="J15" s="74"/>
      <c r="K15" s="75"/>
      <c r="L15" s="75"/>
      <c r="M15" s="76"/>
      <c r="N15" s="70">
        <v>17.5</v>
      </c>
      <c r="O15" s="78">
        <f t="shared" si="0"/>
        <v>0</v>
      </c>
      <c r="P15" s="79">
        <f t="shared" si="1"/>
        <v>0</v>
      </c>
      <c r="Q15" s="98">
        <f t="shared" si="2"/>
        <v>0</v>
      </c>
      <c r="R15" s="98">
        <f t="shared" si="3"/>
        <v>0</v>
      </c>
      <c r="S15" s="97">
        <f t="shared" si="4"/>
        <v>0</v>
      </c>
      <c r="T15" s="1">
        <v>12</v>
      </c>
    </row>
    <row r="16" spans="1:20" s="1" customFormat="1" ht="21.95" customHeight="1">
      <c r="A16" s="11" t="s">
        <v>77</v>
      </c>
      <c r="B16" s="48">
        <v>6.2</v>
      </c>
      <c r="C16" s="49">
        <v>6.2</v>
      </c>
      <c r="D16" s="49">
        <v>6.2</v>
      </c>
      <c r="E16" s="49">
        <v>6.2</v>
      </c>
      <c r="F16" s="50">
        <v>6.2</v>
      </c>
      <c r="H16" s="51" t="str">
        <f t="array" ref="H16">IFERROR(INDEX(月シフト!$A$11:$A$50,MATCH(LARGE((月シフト!$R$11:$R$50&lt;&gt;"")*1/ROW(月シフト!$R$11:$R$50),T16),1/ROW(月シフト!$R$11:$R$50),0),1),"")</f>
        <v/>
      </c>
      <c r="I16" s="73"/>
      <c r="J16" s="74"/>
      <c r="K16" s="75"/>
      <c r="L16" s="75"/>
      <c r="M16" s="76"/>
      <c r="N16" s="70">
        <v>17.5</v>
      </c>
      <c r="O16" s="78">
        <f t="shared" si="0"/>
        <v>0</v>
      </c>
      <c r="P16" s="79">
        <f t="shared" si="1"/>
        <v>0</v>
      </c>
      <c r="Q16" s="98">
        <f t="shared" si="2"/>
        <v>0</v>
      </c>
      <c r="R16" s="98">
        <f t="shared" si="3"/>
        <v>0</v>
      </c>
      <c r="S16" s="97">
        <f t="shared" si="4"/>
        <v>0</v>
      </c>
      <c r="T16" s="1">
        <v>13</v>
      </c>
    </row>
    <row r="17" spans="1:20" s="1" customFormat="1" ht="21.95" customHeight="1">
      <c r="A17" s="11" t="s">
        <v>78</v>
      </c>
      <c r="B17" s="48">
        <v>1.71</v>
      </c>
      <c r="C17" s="49">
        <v>1.71</v>
      </c>
      <c r="D17" s="49">
        <v>1.71</v>
      </c>
      <c r="E17" s="49">
        <v>1.71</v>
      </c>
      <c r="F17" s="50">
        <v>1.71</v>
      </c>
      <c r="H17" s="51" t="str">
        <f t="array" ref="H17">IFERROR(INDEX(月シフト!$A$11:$A$50,MATCH(LARGE((月シフト!$R$11:$R$50&lt;&gt;"")*1/ROW(月シフト!$R$11:$R$50),T17),1/ROW(月シフト!$R$11:$R$50),0),1),"")</f>
        <v/>
      </c>
      <c r="I17" s="73"/>
      <c r="J17" s="74"/>
      <c r="K17" s="75"/>
      <c r="L17" s="75"/>
      <c r="M17" s="76"/>
      <c r="N17" s="70">
        <v>17.5</v>
      </c>
      <c r="O17" s="78">
        <f t="shared" si="0"/>
        <v>0</v>
      </c>
      <c r="P17" s="79">
        <f t="shared" si="1"/>
        <v>0</v>
      </c>
      <c r="Q17" s="98">
        <f t="shared" si="2"/>
        <v>0</v>
      </c>
      <c r="R17" s="98">
        <f t="shared" si="3"/>
        <v>0</v>
      </c>
      <c r="S17" s="97">
        <f t="shared" si="4"/>
        <v>0</v>
      </c>
      <c r="T17" s="1">
        <v>14</v>
      </c>
    </row>
    <row r="18" spans="1:20" s="1" customFormat="1" ht="21.95" customHeight="1">
      <c r="A18" s="52" t="s">
        <v>79</v>
      </c>
      <c r="B18" s="53">
        <f t="shared" ref="B18:F18" si="8">SUM(B15:B17)</f>
        <v>76.91</v>
      </c>
      <c r="C18" s="54">
        <f t="shared" si="8"/>
        <v>91.91</v>
      </c>
      <c r="D18" s="54">
        <f t="shared" si="8"/>
        <v>76.91</v>
      </c>
      <c r="E18" s="54">
        <f t="shared" si="8"/>
        <v>76.91</v>
      </c>
      <c r="F18" s="55">
        <f t="shared" si="8"/>
        <v>91.91</v>
      </c>
      <c r="G18" s="56"/>
      <c r="H18" s="51" t="str">
        <f t="array" ref="H18">IFERROR(INDEX(月シフト!$A$11:$A$50,MATCH(LARGE((月シフト!$R$11:$R$50&lt;&gt;"")*1/ROW(月シフト!$R$11:$R$50),T18),1/ROW(月シフト!$R$11:$R$50),0),1),"")</f>
        <v/>
      </c>
      <c r="I18" s="80"/>
      <c r="J18" s="81"/>
      <c r="K18" s="82"/>
      <c r="L18" s="82"/>
      <c r="M18" s="83"/>
      <c r="N18" s="70">
        <v>17.5</v>
      </c>
      <c r="O18" s="85">
        <f t="shared" si="0"/>
        <v>0</v>
      </c>
      <c r="P18" s="86">
        <f t="shared" si="1"/>
        <v>0</v>
      </c>
      <c r="Q18" s="99">
        <f t="shared" si="2"/>
        <v>0</v>
      </c>
      <c r="R18" s="99">
        <f t="shared" si="3"/>
        <v>0</v>
      </c>
      <c r="S18" s="100">
        <f t="shared" si="4"/>
        <v>0</v>
      </c>
      <c r="T18" s="1">
        <v>15</v>
      </c>
    </row>
    <row r="19" spans="1:20" s="1" customFormat="1" ht="21.95" customHeight="1">
      <c r="G19" s="56"/>
      <c r="H19" s="57" t="s">
        <v>75</v>
      </c>
      <c r="I19" s="87">
        <f>SUM(I4:I18)</f>
        <v>0</v>
      </c>
      <c r="J19" s="88">
        <f t="shared" ref="J19:M19" si="9">SUM(J4:J18)</f>
        <v>0</v>
      </c>
      <c r="K19" s="89">
        <f t="shared" si="9"/>
        <v>0</v>
      </c>
      <c r="L19" s="89">
        <f t="shared" si="9"/>
        <v>0</v>
      </c>
      <c r="M19" s="90">
        <f t="shared" si="9"/>
        <v>0</v>
      </c>
      <c r="N19" s="91" t="s">
        <v>80</v>
      </c>
      <c r="O19" s="92">
        <f>SUM(O4:O18)</f>
        <v>0</v>
      </c>
      <c r="P19" s="93">
        <f t="shared" ref="P19:S19" si="10">SUM(P4:P18)</f>
        <v>0</v>
      </c>
      <c r="Q19" s="101">
        <f t="shared" si="10"/>
        <v>0</v>
      </c>
      <c r="R19" s="101">
        <f t="shared" si="10"/>
        <v>0</v>
      </c>
      <c r="S19" s="102">
        <f t="shared" si="10"/>
        <v>0</v>
      </c>
    </row>
    <row r="20" spans="1:20" s="1" customFormat="1" ht="32.25">
      <c r="A20" s="58" t="s">
        <v>81</v>
      </c>
      <c r="B20" s="59" t="s">
        <v>82</v>
      </c>
      <c r="C20" s="59"/>
      <c r="D20" s="59"/>
      <c r="E20" s="59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20" s="1" customFormat="1" ht="32.25">
      <c r="A21" s="186"/>
      <c r="B21" s="187"/>
      <c r="C21" s="187"/>
      <c r="D21" s="187"/>
      <c r="E21" s="187"/>
      <c r="F21" s="188"/>
    </row>
    <row r="22" spans="1:20" s="1" customFormat="1" ht="32.25">
      <c r="A22" s="189"/>
      <c r="B22" s="190"/>
      <c r="C22" s="190"/>
      <c r="D22" s="190"/>
      <c r="E22" s="190"/>
      <c r="F22" s="191"/>
    </row>
    <row r="23" spans="1:20" s="1" customFormat="1" ht="32.25">
      <c r="A23" s="192"/>
      <c r="B23" s="193"/>
      <c r="C23" s="193"/>
      <c r="D23" s="193"/>
      <c r="E23" s="193"/>
      <c r="F23" s="194"/>
    </row>
    <row r="24" spans="1:20" s="1" customFormat="1" ht="32.25"/>
    <row r="25" spans="1:20" s="1" customFormat="1" ht="32.25"/>
    <row r="26" spans="1:20" s="1" customFormat="1" ht="32.25"/>
    <row r="27" spans="1:20" s="1" customFormat="1" ht="32.25"/>
    <row r="28" spans="1:20" s="1" customFormat="1" ht="32.25"/>
    <row r="29" spans="1:20" s="1" customFormat="1" ht="32.25">
      <c r="A29"/>
      <c r="B29"/>
      <c r="C29"/>
      <c r="D29"/>
      <c r="E29"/>
      <c r="F29"/>
    </row>
    <row r="30" spans="1:20" s="1" customFormat="1" ht="32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0" s="1" customFormat="1" ht="32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0" s="1" customFormat="1" ht="32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20" s="1" customFormat="1" ht="32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20" s="1" customFormat="1" ht="32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20" s="1" customFormat="1" ht="32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20" s="1" customFormat="1" ht="32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20" s="1" customFormat="1" ht="32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20" s="1" customFormat="1" ht="32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20" s="1" customFormat="1" ht="32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20" s="1" customFormat="1" ht="32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20" s="1" customFormat="1" ht="32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20" s="1" customFormat="1" ht="32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20" s="1" customFormat="1" ht="32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20" s="1" customFormat="1" ht="32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20" s="1" customFormat="1" ht="32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</sheetData>
  <sheetProtection selectLockedCells="1"/>
  <mergeCells count="7">
    <mergeCell ref="I2:M2"/>
    <mergeCell ref="O2:S2"/>
    <mergeCell ref="A21:F21"/>
    <mergeCell ref="A22:F22"/>
    <mergeCell ref="A23:F23"/>
    <mergeCell ref="H2:H3"/>
    <mergeCell ref="N2:N3"/>
  </mergeCells>
  <phoneticPr fontId="28"/>
  <pageMargins left="0.69930555555555596" right="0.69930555555555596" top="0.75" bottom="0.75" header="0.3" footer="0.3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5"/>
  <dimension ref="A1:T45"/>
  <sheetViews>
    <sheetView topLeftCell="B1" workbookViewId="0">
      <selection activeCell="M10" sqref="M10:M11"/>
    </sheetView>
  </sheetViews>
  <sheetFormatPr defaultColWidth="9" defaultRowHeight="13.5"/>
  <cols>
    <col min="1" max="1" width="25.375" customWidth="1"/>
    <col min="2" max="6" width="18.625" customWidth="1"/>
    <col min="7" max="7" width="9.25" customWidth="1"/>
    <col min="8" max="8" width="19.75" customWidth="1"/>
    <col min="9" max="13" width="8.625" customWidth="1"/>
    <col min="14" max="14" width="11.625" customWidth="1"/>
    <col min="15" max="19" width="8.625" customWidth="1"/>
    <col min="20" max="20" width="9" hidden="1" customWidth="1"/>
  </cols>
  <sheetData>
    <row r="1" spans="1:20" ht="29.25" customHeight="1">
      <c r="A1" s="2">
        <v>44610</v>
      </c>
      <c r="C1" s="3"/>
      <c r="D1" t="s">
        <v>61</v>
      </c>
      <c r="H1" s="4"/>
      <c r="I1" s="4"/>
      <c r="J1" s="61"/>
      <c r="K1" s="62"/>
      <c r="L1" s="62"/>
    </row>
    <row r="2" spans="1:20" s="1" customFormat="1" ht="21.95" customHeight="1">
      <c r="A2" s="5"/>
      <c r="B2" s="6" t="s">
        <v>62</v>
      </c>
      <c r="C2" s="7" t="s">
        <v>63</v>
      </c>
      <c r="D2" s="8" t="s">
        <v>64</v>
      </c>
      <c r="E2" s="8" t="s">
        <v>65</v>
      </c>
      <c r="F2" s="9" t="s">
        <v>66</v>
      </c>
      <c r="H2" s="198" t="s">
        <v>67</v>
      </c>
      <c r="I2" s="195" t="s">
        <v>68</v>
      </c>
      <c r="J2" s="196"/>
      <c r="K2" s="196"/>
      <c r="L2" s="196"/>
      <c r="M2" s="196"/>
      <c r="N2" s="198" t="s">
        <v>69</v>
      </c>
      <c r="O2" s="195" t="s">
        <v>70</v>
      </c>
      <c r="P2" s="196"/>
      <c r="Q2" s="196"/>
      <c r="R2" s="196"/>
      <c r="S2" s="197"/>
    </row>
    <row r="3" spans="1:20" s="1" customFormat="1" ht="21.95" customHeight="1">
      <c r="A3" s="11" t="s">
        <v>71</v>
      </c>
      <c r="B3" s="12">
        <v>0</v>
      </c>
      <c r="C3" s="13">
        <v>0</v>
      </c>
      <c r="D3" s="13">
        <v>0</v>
      </c>
      <c r="E3" s="13">
        <v>0</v>
      </c>
      <c r="F3" s="14">
        <v>0</v>
      </c>
      <c r="H3" s="199"/>
      <c r="I3" s="63" t="s">
        <v>62</v>
      </c>
      <c r="J3" s="64" t="s">
        <v>63</v>
      </c>
      <c r="K3" s="64" t="s">
        <v>64</v>
      </c>
      <c r="L3" s="64" t="s">
        <v>65</v>
      </c>
      <c r="M3" s="65" t="s">
        <v>66</v>
      </c>
      <c r="N3" s="199"/>
      <c r="O3" s="63" t="s">
        <v>62</v>
      </c>
      <c r="P3" s="64" t="s">
        <v>63</v>
      </c>
      <c r="Q3" s="94" t="s">
        <v>64</v>
      </c>
      <c r="R3" s="94" t="s">
        <v>65</v>
      </c>
      <c r="S3" s="95" t="s">
        <v>66</v>
      </c>
    </row>
    <row r="4" spans="1:20" s="1" customFormat="1" ht="21.95" customHeight="1">
      <c r="A4" s="11" t="s">
        <v>72</v>
      </c>
      <c r="B4" s="12">
        <v>0</v>
      </c>
      <c r="C4" s="13">
        <v>0</v>
      </c>
      <c r="D4" s="16">
        <v>0</v>
      </c>
      <c r="E4" s="16">
        <v>0</v>
      </c>
      <c r="F4" s="14">
        <v>0</v>
      </c>
      <c r="H4" s="17" t="str">
        <f t="array" ref="H4">IFERROR(INDEX(月シフト!$A$11:$A$50,MATCH(LARGE((月シフト!$S$11:$S$50&lt;&gt;"")*1/ROW(月シフト!$S$11:$S$50),T4),1/ROW(月シフト!$S$11:$S$50),0),1),"")</f>
        <v>矢代</v>
      </c>
      <c r="I4" s="66"/>
      <c r="J4" s="67"/>
      <c r="K4" s="68"/>
      <c r="L4" s="68"/>
      <c r="M4" s="69"/>
      <c r="N4" s="70">
        <v>17.5</v>
      </c>
      <c r="O4" s="71">
        <f t="shared" ref="O4:O18" si="0">I4*$N4</f>
        <v>0</v>
      </c>
      <c r="P4" s="72">
        <f t="shared" ref="P4:P18" si="1">J4*$N4</f>
        <v>0</v>
      </c>
      <c r="Q4" s="96">
        <f t="shared" ref="Q4:Q18" si="2">K4*$N4</f>
        <v>0</v>
      </c>
      <c r="R4" s="96">
        <f t="shared" ref="R4:R18" si="3">L4*$N4</f>
        <v>0</v>
      </c>
      <c r="S4" s="97">
        <f t="shared" ref="S4:S18" si="4">M4*$N4</f>
        <v>0</v>
      </c>
      <c r="T4" s="1">
        <v>1</v>
      </c>
    </row>
    <row r="5" spans="1:20" s="1" customFormat="1" ht="21.95" customHeight="1">
      <c r="A5" s="11" t="s">
        <v>73</v>
      </c>
      <c r="B5" s="12">
        <v>0</v>
      </c>
      <c r="C5" s="13">
        <v>0</v>
      </c>
      <c r="D5" s="16">
        <v>0</v>
      </c>
      <c r="E5" s="16">
        <v>0</v>
      </c>
      <c r="F5" s="14">
        <v>0</v>
      </c>
      <c r="H5" s="18" t="str">
        <f t="array" ref="H5">IFERROR(INDEX(月シフト!$A$11:$A$50,MATCH(LARGE((月シフト!$S$11:$S$50&lt;&gt;"")*1/ROW(月シフト!$S$11:$S$50),T5),1/ROW(月シフト!$S$11:$S$50),0),1),"")</f>
        <v>マーダワ</v>
      </c>
      <c r="I5" s="73"/>
      <c r="J5" s="74"/>
      <c r="K5" s="75"/>
      <c r="L5" s="75"/>
      <c r="M5" s="76"/>
      <c r="N5" s="70">
        <v>17.5</v>
      </c>
      <c r="O5" s="78">
        <f t="shared" si="0"/>
        <v>0</v>
      </c>
      <c r="P5" s="79">
        <f t="shared" si="1"/>
        <v>0</v>
      </c>
      <c r="Q5" s="98">
        <f t="shared" si="2"/>
        <v>0</v>
      </c>
      <c r="R5" s="98">
        <f t="shared" si="3"/>
        <v>0</v>
      </c>
      <c r="S5" s="97">
        <f t="shared" si="4"/>
        <v>0</v>
      </c>
      <c r="T5" s="1">
        <v>2</v>
      </c>
    </row>
    <row r="6" spans="1:20" s="1" customFormat="1" ht="21.95" customHeight="1">
      <c r="A6" s="11" t="s">
        <v>74</v>
      </c>
      <c r="B6" s="19" t="str">
        <f>IFERROR(B4/B3,"")</f>
        <v/>
      </c>
      <c r="C6" s="20" t="str">
        <f t="shared" ref="C6:F6" si="5">IFERROR(C4/C3,"")</f>
        <v/>
      </c>
      <c r="D6" s="20" t="str">
        <f t="shared" si="5"/>
        <v/>
      </c>
      <c r="E6" s="20" t="str">
        <f t="shared" si="5"/>
        <v/>
      </c>
      <c r="F6" s="21" t="str">
        <f t="shared" si="5"/>
        <v/>
      </c>
      <c r="H6" s="18" t="str">
        <f t="array" ref="H6">IFERROR(INDEX(月シフト!$A$11:$A$50,MATCH(LARGE((月シフト!$S$11:$S$50&lt;&gt;"")*1/ROW(月シフト!$S$11:$S$50),T6),1/ROW(月シフト!$S$11:$S$50),0),1),"")</f>
        <v>ズオン バン フン</v>
      </c>
      <c r="I6" s="73"/>
      <c r="J6" s="74"/>
      <c r="K6" s="75"/>
      <c r="L6" s="75"/>
      <c r="M6" s="76"/>
      <c r="N6" s="70">
        <v>17.5</v>
      </c>
      <c r="O6" s="78">
        <f t="shared" si="0"/>
        <v>0</v>
      </c>
      <c r="P6" s="79">
        <f t="shared" si="1"/>
        <v>0</v>
      </c>
      <c r="Q6" s="98">
        <f t="shared" si="2"/>
        <v>0</v>
      </c>
      <c r="R6" s="98">
        <f t="shared" si="3"/>
        <v>0</v>
      </c>
      <c r="S6" s="97">
        <f t="shared" si="4"/>
        <v>0</v>
      </c>
      <c r="T6" s="1">
        <v>3</v>
      </c>
    </row>
    <row r="7" spans="1:20" s="1" customFormat="1" ht="21.95" customHeight="1">
      <c r="A7" s="11" t="s">
        <v>75</v>
      </c>
      <c r="B7" s="22">
        <f>I19</f>
        <v>0</v>
      </c>
      <c r="C7" s="23">
        <f t="shared" ref="C7:F7" si="6">J19</f>
        <v>0</v>
      </c>
      <c r="D7" s="23">
        <f t="shared" si="6"/>
        <v>0</v>
      </c>
      <c r="E7" s="23">
        <f t="shared" si="6"/>
        <v>0</v>
      </c>
      <c r="F7" s="24">
        <f t="shared" si="6"/>
        <v>0</v>
      </c>
      <c r="H7" s="18" t="str">
        <f t="array" ref="H7">IFERROR(INDEX(月シフト!$A$11:$A$50,MATCH(LARGE((月シフト!$S$11:$S$50&lt;&gt;"")*1/ROW(月シフト!$S$11:$S$50),T7),1/ROW(月シフト!$S$11:$S$50),0),1),"")</f>
        <v>チャモ</v>
      </c>
      <c r="I7" s="73"/>
      <c r="J7" s="74"/>
      <c r="K7" s="75"/>
      <c r="L7" s="75"/>
      <c r="M7" s="76"/>
      <c r="N7" s="70">
        <v>17.5</v>
      </c>
      <c r="O7" s="78">
        <f t="shared" si="0"/>
        <v>0</v>
      </c>
      <c r="P7" s="79">
        <f t="shared" si="1"/>
        <v>0</v>
      </c>
      <c r="Q7" s="98">
        <f t="shared" si="2"/>
        <v>0</v>
      </c>
      <c r="R7" s="98">
        <f t="shared" si="3"/>
        <v>0</v>
      </c>
      <c r="S7" s="97">
        <f t="shared" si="4"/>
        <v>0</v>
      </c>
      <c r="T7" s="1">
        <v>4</v>
      </c>
    </row>
    <row r="8" spans="1:20" s="1" customFormat="1" ht="21.95" customHeight="1">
      <c r="A8" s="11" t="s">
        <v>2</v>
      </c>
      <c r="B8" s="25">
        <f>O19</f>
        <v>0</v>
      </c>
      <c r="C8" s="26">
        <f t="shared" ref="C8:F8" si="7">P19</f>
        <v>0</v>
      </c>
      <c r="D8" s="26">
        <f t="shared" si="7"/>
        <v>0</v>
      </c>
      <c r="E8" s="26">
        <f t="shared" si="7"/>
        <v>0</v>
      </c>
      <c r="F8" s="27">
        <f t="shared" si="7"/>
        <v>0</v>
      </c>
      <c r="H8" s="18" t="str">
        <f t="array" ref="H8">IFERROR(INDEX(月シフト!$A$11:$A$50,MATCH(LARGE((月シフト!$S$11:$S$50&lt;&gt;"")*1/ROW(月シフト!$S$11:$S$50),T8),1/ROW(月シフト!$S$11:$S$50),0),1),"")</f>
        <v>サンミン</v>
      </c>
      <c r="I8" s="73"/>
      <c r="J8" s="74"/>
      <c r="K8" s="75"/>
      <c r="L8" s="75"/>
      <c r="M8" s="76"/>
      <c r="N8" s="70">
        <v>17.5</v>
      </c>
      <c r="O8" s="78">
        <f t="shared" si="0"/>
        <v>0</v>
      </c>
      <c r="P8" s="79">
        <f t="shared" si="1"/>
        <v>0</v>
      </c>
      <c r="Q8" s="98">
        <f t="shared" si="2"/>
        <v>0</v>
      </c>
      <c r="R8" s="98">
        <f t="shared" si="3"/>
        <v>0</v>
      </c>
      <c r="S8" s="97">
        <f t="shared" si="4"/>
        <v>0</v>
      </c>
      <c r="T8" s="1">
        <v>5</v>
      </c>
    </row>
    <row r="9" spans="1:20" s="1" customFormat="1" ht="21.95" customHeight="1">
      <c r="A9" s="11" t="s">
        <v>4</v>
      </c>
      <c r="B9" s="28"/>
      <c r="C9" s="29"/>
      <c r="D9" s="30">
        <f>IFERROR((D8/D4),0)</f>
        <v>0</v>
      </c>
      <c r="E9" s="30">
        <f>IFERROR((E8/E4),0)</f>
        <v>0</v>
      </c>
      <c r="F9" s="31"/>
      <c r="H9" s="18" t="str">
        <f t="array" ref="H9">IFERROR(INDEX(月シフト!$A$11:$A$50,MATCH(LARGE((月シフト!$S$11:$S$50&lt;&gt;"")*1/ROW(月シフト!$S$11:$S$50),T9),1/ROW(月シフト!$S$11:$S$50),0),1),"")</f>
        <v>イスリ</v>
      </c>
      <c r="I9" s="73"/>
      <c r="J9" s="74"/>
      <c r="K9" s="75"/>
      <c r="L9" s="75"/>
      <c r="M9" s="76"/>
      <c r="N9" s="70">
        <v>17.5</v>
      </c>
      <c r="O9" s="78">
        <f t="shared" si="0"/>
        <v>0</v>
      </c>
      <c r="P9" s="79">
        <f t="shared" si="1"/>
        <v>0</v>
      </c>
      <c r="Q9" s="98">
        <f t="shared" si="2"/>
        <v>0</v>
      </c>
      <c r="R9" s="98">
        <f t="shared" si="3"/>
        <v>0</v>
      </c>
      <c r="S9" s="97">
        <f t="shared" si="4"/>
        <v>0</v>
      </c>
      <c r="T9" s="1">
        <v>6</v>
      </c>
    </row>
    <row r="10" spans="1:20" s="1" customFormat="1" ht="21.95" customHeight="1">
      <c r="A10" s="32" t="s">
        <v>5</v>
      </c>
      <c r="B10" s="33">
        <f>IFERROR((B8/B4),0)</f>
        <v>0</v>
      </c>
      <c r="C10" s="34">
        <f>IFERROR((C8/C4),0)</f>
        <v>0</v>
      </c>
      <c r="D10" s="35"/>
      <c r="E10" s="35"/>
      <c r="F10" s="36"/>
      <c r="H10" s="18" t="str">
        <f t="array" ref="H10">IFERROR(INDEX(月シフト!$A$11:$A$50,MATCH(LARGE((月シフト!$S$11:$S$50&lt;&gt;"")*1/ROW(月シフト!$S$11:$S$50),T10),1/ROW(月シフト!$S$11:$S$50),0),1),"")</f>
        <v>ハルシャナ</v>
      </c>
      <c r="I10" s="73"/>
      <c r="J10" s="74"/>
      <c r="K10" s="75"/>
      <c r="L10" s="75"/>
      <c r="M10" s="76"/>
      <c r="N10" s="70">
        <v>17.5</v>
      </c>
      <c r="O10" s="78">
        <f t="shared" si="0"/>
        <v>0</v>
      </c>
      <c r="P10" s="79">
        <f t="shared" si="1"/>
        <v>0</v>
      </c>
      <c r="Q10" s="98">
        <f t="shared" si="2"/>
        <v>0</v>
      </c>
      <c r="R10" s="98">
        <f t="shared" si="3"/>
        <v>0</v>
      </c>
      <c r="S10" s="97">
        <f t="shared" si="4"/>
        <v>0</v>
      </c>
      <c r="T10" s="1">
        <v>7</v>
      </c>
    </row>
    <row r="11" spans="1:20" s="1" customFormat="1" ht="21.95" customHeight="1">
      <c r="A11" s="32" t="s">
        <v>6</v>
      </c>
      <c r="B11" s="37"/>
      <c r="C11" s="38"/>
      <c r="D11" s="38"/>
      <c r="E11" s="38"/>
      <c r="F11" s="27">
        <f>IFERROR((F8/F4),0)</f>
        <v>0</v>
      </c>
      <c r="H11" s="18" t="str">
        <f t="array" ref="H11">IFERROR(INDEX(月シフト!$A$11:$A$50,MATCH(LARGE((月シフト!$S$11:$S$50&lt;&gt;"")*1/ROW(月シフト!$S$11:$S$50),T11),1/ROW(月シフト!$S$11:$S$50),0),1),"")</f>
        <v>インディカ</v>
      </c>
      <c r="I11" s="73"/>
      <c r="J11" s="74"/>
      <c r="K11" s="75"/>
      <c r="L11" s="75"/>
      <c r="M11" s="76"/>
      <c r="N11" s="70">
        <v>17.5</v>
      </c>
      <c r="O11" s="78">
        <f t="shared" si="0"/>
        <v>0</v>
      </c>
      <c r="P11" s="79">
        <f t="shared" si="1"/>
        <v>0</v>
      </c>
      <c r="Q11" s="98">
        <f t="shared" si="2"/>
        <v>0</v>
      </c>
      <c r="R11" s="98">
        <f t="shared" si="3"/>
        <v>0</v>
      </c>
      <c r="S11" s="97">
        <f t="shared" si="4"/>
        <v>0</v>
      </c>
      <c r="T11" s="1">
        <v>8</v>
      </c>
    </row>
    <row r="12" spans="1:20" s="1" customFormat="1" ht="21.95" customHeight="1">
      <c r="A12" s="39" t="s">
        <v>7</v>
      </c>
      <c r="B12" s="40">
        <f>B10*4</f>
        <v>0</v>
      </c>
      <c r="C12" s="41">
        <f>C10*10</f>
        <v>0</v>
      </c>
      <c r="D12" s="41">
        <f>D9*40</f>
        <v>0</v>
      </c>
      <c r="E12" s="41">
        <f>E9*50</f>
        <v>0</v>
      </c>
      <c r="F12" s="42">
        <f>F11</f>
        <v>0</v>
      </c>
      <c r="H12" s="18" t="str">
        <f t="array" ref="H12">IFERROR(INDEX(月シフト!$A$11:$A$50,MATCH(LARGE((月シフト!$S$11:$S$50&lt;&gt;"")*1/ROW(月シフト!$S$11:$S$50),T12),1/ROW(月シフト!$S$11:$S$50),0),1),"")</f>
        <v>チャトランガ</v>
      </c>
      <c r="I12" s="73"/>
      <c r="J12" s="74"/>
      <c r="K12" s="75"/>
      <c r="L12" s="75"/>
      <c r="M12" s="76"/>
      <c r="N12" s="70">
        <v>17.5</v>
      </c>
      <c r="O12" s="78">
        <f t="shared" si="0"/>
        <v>0</v>
      </c>
      <c r="P12" s="79">
        <f t="shared" si="1"/>
        <v>0</v>
      </c>
      <c r="Q12" s="98">
        <f t="shared" si="2"/>
        <v>0</v>
      </c>
      <c r="R12" s="98">
        <f t="shared" si="3"/>
        <v>0</v>
      </c>
      <c r="S12" s="97">
        <f t="shared" si="4"/>
        <v>0</v>
      </c>
      <c r="T12" s="1">
        <v>9</v>
      </c>
    </row>
    <row r="13" spans="1:20" s="1" customFormat="1" ht="21.95" customHeight="1">
      <c r="A13" s="43"/>
      <c r="H13" s="18" t="str">
        <f t="array" ref="H13">IFERROR(INDEX(月シフト!$A$11:$A$50,MATCH(LARGE((月シフト!$S$11:$S$50&lt;&gt;"")*1/ROW(月シフト!$S$11:$S$50),T13),1/ROW(月シフト!$S$11:$S$50),0),1),"")</f>
        <v/>
      </c>
      <c r="I13" s="73"/>
      <c r="J13" s="74"/>
      <c r="K13" s="75"/>
      <c r="L13" s="75"/>
      <c r="M13" s="76"/>
      <c r="N13" s="70">
        <v>17.5</v>
      </c>
      <c r="O13" s="78">
        <f t="shared" si="0"/>
        <v>0</v>
      </c>
      <c r="P13" s="79">
        <f t="shared" si="1"/>
        <v>0</v>
      </c>
      <c r="Q13" s="98">
        <f t="shared" si="2"/>
        <v>0</v>
      </c>
      <c r="R13" s="98">
        <f t="shared" si="3"/>
        <v>0</v>
      </c>
      <c r="S13" s="97">
        <f t="shared" si="4"/>
        <v>0</v>
      </c>
      <c r="T13" s="1">
        <v>10</v>
      </c>
    </row>
    <row r="14" spans="1:20" s="1" customFormat="1" ht="21.95" customHeight="1">
      <c r="A14" s="44" t="s">
        <v>3</v>
      </c>
      <c r="B14" s="45" t="s">
        <v>62</v>
      </c>
      <c r="C14" s="45" t="s">
        <v>63</v>
      </c>
      <c r="D14" s="46" t="s">
        <v>64</v>
      </c>
      <c r="E14" s="46" t="s">
        <v>65</v>
      </c>
      <c r="F14" s="47" t="s">
        <v>66</v>
      </c>
      <c r="H14" s="18" t="str">
        <f t="array" ref="H14">IFERROR(INDEX(月シフト!$A$11:$A$50,MATCH(LARGE((月シフト!$S$11:$S$50&lt;&gt;"")*1/ROW(月シフト!$S$11:$S$50),T14),1/ROW(月シフト!$S$11:$S$50),0),1),"")</f>
        <v/>
      </c>
      <c r="I14" s="73"/>
      <c r="J14" s="74"/>
      <c r="K14" s="75"/>
      <c r="L14" s="75"/>
      <c r="M14" s="76"/>
      <c r="N14" s="70">
        <v>17.5</v>
      </c>
      <c r="O14" s="78">
        <f t="shared" si="0"/>
        <v>0</v>
      </c>
      <c r="P14" s="79">
        <f t="shared" si="1"/>
        <v>0</v>
      </c>
      <c r="Q14" s="98">
        <f t="shared" si="2"/>
        <v>0</v>
      </c>
      <c r="R14" s="98">
        <f t="shared" si="3"/>
        <v>0</v>
      </c>
      <c r="S14" s="97">
        <f t="shared" si="4"/>
        <v>0</v>
      </c>
      <c r="T14" s="1">
        <v>11</v>
      </c>
    </row>
    <row r="15" spans="1:20" s="1" customFormat="1" ht="21.95" customHeight="1">
      <c r="A15" s="11" t="s">
        <v>76</v>
      </c>
      <c r="B15" s="48">
        <v>69</v>
      </c>
      <c r="C15" s="49">
        <v>84</v>
      </c>
      <c r="D15" s="49">
        <v>69</v>
      </c>
      <c r="E15" s="49">
        <v>69</v>
      </c>
      <c r="F15" s="50">
        <v>84</v>
      </c>
      <c r="H15" s="18" t="str">
        <f t="array" ref="H15">IFERROR(INDEX(月シフト!$A$11:$A$50,MATCH(LARGE((月シフト!$S$11:$S$50&lt;&gt;"")*1/ROW(月シフト!$S$11:$S$50),T15),1/ROW(月シフト!$S$11:$S$50),0),1),"")</f>
        <v/>
      </c>
      <c r="I15" s="73"/>
      <c r="J15" s="74"/>
      <c r="K15" s="75"/>
      <c r="L15" s="75"/>
      <c r="M15" s="76"/>
      <c r="N15" s="70">
        <v>17.5</v>
      </c>
      <c r="O15" s="78">
        <f t="shared" si="0"/>
        <v>0</v>
      </c>
      <c r="P15" s="79">
        <f t="shared" si="1"/>
        <v>0</v>
      </c>
      <c r="Q15" s="98">
        <f t="shared" si="2"/>
        <v>0</v>
      </c>
      <c r="R15" s="98">
        <f t="shared" si="3"/>
        <v>0</v>
      </c>
      <c r="S15" s="97">
        <f t="shared" si="4"/>
        <v>0</v>
      </c>
      <c r="T15" s="1">
        <v>12</v>
      </c>
    </row>
    <row r="16" spans="1:20" s="1" customFormat="1" ht="21.95" customHeight="1">
      <c r="A16" s="11" t="s">
        <v>77</v>
      </c>
      <c r="B16" s="48">
        <v>6.2</v>
      </c>
      <c r="C16" s="49">
        <v>6.2</v>
      </c>
      <c r="D16" s="49">
        <v>6.2</v>
      </c>
      <c r="E16" s="49">
        <v>6.2</v>
      </c>
      <c r="F16" s="50">
        <v>6.2</v>
      </c>
      <c r="H16" s="51" t="str">
        <f t="array" ref="H16">IFERROR(INDEX(月シフト!$A$11:$A$50,MATCH(LARGE((月シフト!$S$11:$S$50&lt;&gt;"")*1/ROW(月シフト!$S$11:$S$50),T16),1/ROW(月シフト!$S$11:$S$50),0),1),"")</f>
        <v/>
      </c>
      <c r="I16" s="73"/>
      <c r="J16" s="74"/>
      <c r="K16" s="75"/>
      <c r="L16" s="75"/>
      <c r="M16" s="76"/>
      <c r="N16" s="70">
        <v>17.5</v>
      </c>
      <c r="O16" s="78">
        <f t="shared" si="0"/>
        <v>0</v>
      </c>
      <c r="P16" s="79">
        <f t="shared" si="1"/>
        <v>0</v>
      </c>
      <c r="Q16" s="98">
        <f t="shared" si="2"/>
        <v>0</v>
      </c>
      <c r="R16" s="98">
        <f t="shared" si="3"/>
        <v>0</v>
      </c>
      <c r="S16" s="97">
        <f t="shared" si="4"/>
        <v>0</v>
      </c>
      <c r="T16" s="1">
        <v>13</v>
      </c>
    </row>
    <row r="17" spans="1:20" s="1" customFormat="1" ht="21.95" customHeight="1">
      <c r="A17" s="11" t="s">
        <v>78</v>
      </c>
      <c r="B17" s="48">
        <v>1.71</v>
      </c>
      <c r="C17" s="49">
        <v>1.71</v>
      </c>
      <c r="D17" s="49">
        <v>1.71</v>
      </c>
      <c r="E17" s="49">
        <v>1.71</v>
      </c>
      <c r="F17" s="50">
        <v>1.71</v>
      </c>
      <c r="H17" s="51" t="str">
        <f t="array" ref="H17">IFERROR(INDEX(月シフト!$A$11:$A$50,MATCH(LARGE((月シフト!$S$11:$S$50&lt;&gt;"")*1/ROW(月シフト!$S$11:$S$50),T17),1/ROW(月シフト!$S$11:$S$50),0),1),"")</f>
        <v/>
      </c>
      <c r="I17" s="73"/>
      <c r="J17" s="74"/>
      <c r="K17" s="75"/>
      <c r="L17" s="75"/>
      <c r="M17" s="76"/>
      <c r="N17" s="70">
        <v>17.5</v>
      </c>
      <c r="O17" s="78">
        <f t="shared" si="0"/>
        <v>0</v>
      </c>
      <c r="P17" s="79">
        <f t="shared" si="1"/>
        <v>0</v>
      </c>
      <c r="Q17" s="98">
        <f t="shared" si="2"/>
        <v>0</v>
      </c>
      <c r="R17" s="98">
        <f t="shared" si="3"/>
        <v>0</v>
      </c>
      <c r="S17" s="97">
        <f t="shared" si="4"/>
        <v>0</v>
      </c>
      <c r="T17" s="1">
        <v>14</v>
      </c>
    </row>
    <row r="18" spans="1:20" s="1" customFormat="1" ht="21.95" customHeight="1">
      <c r="A18" s="52" t="s">
        <v>79</v>
      </c>
      <c r="B18" s="53">
        <f t="shared" ref="B18:F18" si="8">SUM(B15:B17)</f>
        <v>76.91</v>
      </c>
      <c r="C18" s="54">
        <f t="shared" si="8"/>
        <v>91.91</v>
      </c>
      <c r="D18" s="54">
        <f t="shared" si="8"/>
        <v>76.91</v>
      </c>
      <c r="E18" s="54">
        <f t="shared" si="8"/>
        <v>76.91</v>
      </c>
      <c r="F18" s="55">
        <f t="shared" si="8"/>
        <v>91.91</v>
      </c>
      <c r="G18" s="56"/>
      <c r="H18" s="51" t="str">
        <f t="array" ref="H18">IFERROR(INDEX(月シフト!$A$11:$A$50,MATCH(LARGE((月シフト!$S$11:$S$50&lt;&gt;"")*1/ROW(月シフト!$S$11:$S$50),T18),1/ROW(月シフト!$S$11:$S$50),0),1),"")</f>
        <v/>
      </c>
      <c r="I18" s="80"/>
      <c r="J18" s="81"/>
      <c r="K18" s="82"/>
      <c r="L18" s="82"/>
      <c r="M18" s="83"/>
      <c r="N18" s="70">
        <v>17.5</v>
      </c>
      <c r="O18" s="85">
        <f t="shared" si="0"/>
        <v>0</v>
      </c>
      <c r="P18" s="86">
        <f t="shared" si="1"/>
        <v>0</v>
      </c>
      <c r="Q18" s="99">
        <f t="shared" si="2"/>
        <v>0</v>
      </c>
      <c r="R18" s="99">
        <f t="shared" si="3"/>
        <v>0</v>
      </c>
      <c r="S18" s="100">
        <f t="shared" si="4"/>
        <v>0</v>
      </c>
      <c r="T18" s="1">
        <v>15</v>
      </c>
    </row>
    <row r="19" spans="1:20" s="1" customFormat="1" ht="21.95" customHeight="1">
      <c r="G19" s="56"/>
      <c r="H19" s="57" t="s">
        <v>75</v>
      </c>
      <c r="I19" s="87">
        <f>SUM(I4:I18)</f>
        <v>0</v>
      </c>
      <c r="J19" s="88">
        <f t="shared" ref="J19:M19" si="9">SUM(J4:J18)</f>
        <v>0</v>
      </c>
      <c r="K19" s="89">
        <f t="shared" si="9"/>
        <v>0</v>
      </c>
      <c r="L19" s="89">
        <f t="shared" si="9"/>
        <v>0</v>
      </c>
      <c r="M19" s="90">
        <f t="shared" si="9"/>
        <v>0</v>
      </c>
      <c r="N19" s="91" t="s">
        <v>80</v>
      </c>
      <c r="O19" s="92">
        <f>SUM(O4:O18)</f>
        <v>0</v>
      </c>
      <c r="P19" s="93">
        <f t="shared" ref="P19:S19" si="10">SUM(P4:P18)</f>
        <v>0</v>
      </c>
      <c r="Q19" s="101">
        <f t="shared" si="10"/>
        <v>0</v>
      </c>
      <c r="R19" s="101">
        <f t="shared" si="10"/>
        <v>0</v>
      </c>
      <c r="S19" s="102">
        <f t="shared" si="10"/>
        <v>0</v>
      </c>
    </row>
    <row r="20" spans="1:20" s="1" customFormat="1" ht="32.25">
      <c r="A20" s="58" t="s">
        <v>81</v>
      </c>
      <c r="B20" s="59" t="s">
        <v>82</v>
      </c>
      <c r="C20" s="59"/>
      <c r="D20" s="59"/>
      <c r="E20" s="59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20" s="1" customFormat="1" ht="32.25">
      <c r="A21" s="186"/>
      <c r="B21" s="187"/>
      <c r="C21" s="187"/>
      <c r="D21" s="187"/>
      <c r="E21" s="187"/>
      <c r="F21" s="188"/>
    </row>
    <row r="22" spans="1:20" s="1" customFormat="1" ht="32.25">
      <c r="A22" s="189"/>
      <c r="B22" s="190"/>
      <c r="C22" s="190"/>
      <c r="D22" s="190"/>
      <c r="E22" s="190"/>
      <c r="F22" s="191"/>
    </row>
    <row r="23" spans="1:20" s="1" customFormat="1" ht="32.25">
      <c r="A23" s="192"/>
      <c r="B23" s="193"/>
      <c r="C23" s="193"/>
      <c r="D23" s="193"/>
      <c r="E23" s="193"/>
      <c r="F23" s="194"/>
    </row>
    <row r="24" spans="1:20" s="1" customFormat="1" ht="32.25"/>
    <row r="25" spans="1:20" s="1" customFormat="1" ht="32.25"/>
    <row r="26" spans="1:20" s="1" customFormat="1" ht="32.25"/>
    <row r="27" spans="1:20" s="1" customFormat="1" ht="32.25"/>
    <row r="28" spans="1:20" s="1" customFormat="1" ht="32.25"/>
    <row r="29" spans="1:20" s="1" customFormat="1" ht="32.25">
      <c r="A29"/>
      <c r="B29"/>
      <c r="C29"/>
      <c r="D29"/>
      <c r="E29"/>
      <c r="F29"/>
    </row>
    <row r="30" spans="1:20" s="1" customFormat="1" ht="32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0" s="1" customFormat="1" ht="32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0" s="1" customFormat="1" ht="32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20" s="1" customFormat="1" ht="32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20" s="1" customFormat="1" ht="32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20" s="1" customFormat="1" ht="32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20" s="1" customFormat="1" ht="32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20" s="1" customFormat="1" ht="32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20" s="1" customFormat="1" ht="32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20" s="1" customFormat="1" ht="32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20" s="1" customFormat="1" ht="32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20" s="1" customFormat="1" ht="32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20" s="1" customFormat="1" ht="32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20" s="1" customFormat="1" ht="32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20" s="1" customFormat="1" ht="32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20" s="1" customFormat="1" ht="32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</sheetData>
  <sheetProtection selectLockedCells="1"/>
  <mergeCells count="7">
    <mergeCell ref="I2:M2"/>
    <mergeCell ref="O2:S2"/>
    <mergeCell ref="A21:F21"/>
    <mergeCell ref="A22:F22"/>
    <mergeCell ref="A23:F23"/>
    <mergeCell ref="H2:H3"/>
    <mergeCell ref="N2:N3"/>
  </mergeCells>
  <phoneticPr fontId="28"/>
  <pageMargins left="0.69930555555555596" right="0.69930555555555596" top="0.75" bottom="0.75" header="0.3" footer="0.3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6"/>
  <dimension ref="A1:T45"/>
  <sheetViews>
    <sheetView topLeftCell="B1" workbookViewId="0">
      <selection activeCell="G4" sqref="G4"/>
    </sheetView>
  </sheetViews>
  <sheetFormatPr defaultColWidth="9" defaultRowHeight="13.5"/>
  <cols>
    <col min="1" max="1" width="25.375" customWidth="1"/>
    <col min="2" max="6" width="18.625" customWidth="1"/>
    <col min="7" max="7" width="9.25" customWidth="1"/>
    <col min="8" max="8" width="19.75" customWidth="1"/>
    <col min="9" max="13" width="8.625" customWidth="1"/>
    <col min="14" max="14" width="11.625" customWidth="1"/>
    <col min="15" max="19" width="8.625" customWidth="1"/>
    <col min="20" max="20" width="9" hidden="1" customWidth="1"/>
  </cols>
  <sheetData>
    <row r="1" spans="1:20" ht="29.25" customHeight="1">
      <c r="A1" s="2">
        <v>44611</v>
      </c>
      <c r="C1" s="3"/>
      <c r="D1" t="s">
        <v>61</v>
      </c>
      <c r="H1" s="4"/>
      <c r="I1" s="4"/>
      <c r="J1" s="61"/>
      <c r="K1" s="62"/>
      <c r="L1" s="62"/>
    </row>
    <row r="2" spans="1:20" s="1" customFormat="1" ht="21.95" customHeight="1">
      <c r="A2" s="5"/>
      <c r="B2" s="6" t="s">
        <v>62</v>
      </c>
      <c r="C2" s="7" t="s">
        <v>63</v>
      </c>
      <c r="D2" s="8" t="s">
        <v>64</v>
      </c>
      <c r="E2" s="8" t="s">
        <v>65</v>
      </c>
      <c r="F2" s="9" t="s">
        <v>66</v>
      </c>
      <c r="H2" s="198" t="s">
        <v>67</v>
      </c>
      <c r="I2" s="195" t="s">
        <v>68</v>
      </c>
      <c r="J2" s="196"/>
      <c r="K2" s="196"/>
      <c r="L2" s="196"/>
      <c r="M2" s="196"/>
      <c r="N2" s="198" t="s">
        <v>69</v>
      </c>
      <c r="O2" s="195" t="s">
        <v>70</v>
      </c>
      <c r="P2" s="196"/>
      <c r="Q2" s="196"/>
      <c r="R2" s="196"/>
      <c r="S2" s="197"/>
    </row>
    <row r="3" spans="1:20" s="1" customFormat="1" ht="21.95" customHeight="1">
      <c r="A3" s="11" t="s">
        <v>71</v>
      </c>
      <c r="B3" s="12"/>
      <c r="C3" s="13"/>
      <c r="D3" s="13"/>
      <c r="E3" s="13"/>
      <c r="F3" s="14"/>
      <c r="H3" s="199"/>
      <c r="I3" s="63" t="s">
        <v>62</v>
      </c>
      <c r="J3" s="64" t="s">
        <v>63</v>
      </c>
      <c r="K3" s="64" t="s">
        <v>64</v>
      </c>
      <c r="L3" s="64" t="s">
        <v>65</v>
      </c>
      <c r="M3" s="65" t="s">
        <v>66</v>
      </c>
      <c r="N3" s="199"/>
      <c r="O3" s="63" t="s">
        <v>62</v>
      </c>
      <c r="P3" s="64" t="s">
        <v>63</v>
      </c>
      <c r="Q3" s="94" t="s">
        <v>64</v>
      </c>
      <c r="R3" s="94" t="s">
        <v>65</v>
      </c>
      <c r="S3" s="95" t="s">
        <v>66</v>
      </c>
    </row>
    <row r="4" spans="1:20" s="1" customFormat="1" ht="21.95" customHeight="1">
      <c r="A4" s="11" t="s">
        <v>72</v>
      </c>
      <c r="B4" s="12">
        <v>0</v>
      </c>
      <c r="C4" s="13">
        <v>0</v>
      </c>
      <c r="D4" s="16">
        <v>0</v>
      </c>
      <c r="E4" s="16">
        <v>0</v>
      </c>
      <c r="F4" s="14">
        <v>0</v>
      </c>
      <c r="H4" s="17" t="str">
        <f t="array" ref="H4">IFERROR(INDEX(月シフト!$A$11:$A$50,MATCH(LARGE((月シフト!$T$11:$T$50&lt;&gt;"")*1/ROW(月シフト!$T$11:$T$50),T4),1/ROW(月シフト!$T$11:$T$50),0),1),"")</f>
        <v>矢代</v>
      </c>
      <c r="I4" s="66"/>
      <c r="J4" s="67"/>
      <c r="K4" s="68"/>
      <c r="L4" s="68"/>
      <c r="M4" s="69"/>
      <c r="N4" s="70"/>
      <c r="O4" s="71">
        <f t="shared" ref="O4:O18" si="0">I4*$N4</f>
        <v>0</v>
      </c>
      <c r="P4" s="72">
        <f t="shared" ref="P4:P18" si="1">J4*$N4</f>
        <v>0</v>
      </c>
      <c r="Q4" s="96">
        <f t="shared" ref="Q4:Q18" si="2">K4*$N4</f>
        <v>0</v>
      </c>
      <c r="R4" s="96">
        <f t="shared" ref="R4:R18" si="3">L4*$N4</f>
        <v>0</v>
      </c>
      <c r="S4" s="97">
        <f t="shared" ref="S4:S18" si="4">M4*$N4</f>
        <v>0</v>
      </c>
      <c r="T4" s="1">
        <v>1</v>
      </c>
    </row>
    <row r="5" spans="1:20" s="1" customFormat="1" ht="21.95" customHeight="1">
      <c r="A5" s="11" t="s">
        <v>73</v>
      </c>
      <c r="B5" s="12"/>
      <c r="C5" s="13"/>
      <c r="D5" s="16"/>
      <c r="E5" s="16"/>
      <c r="F5" s="14"/>
      <c r="H5" s="18" t="str">
        <f t="array" ref="H5">IFERROR(INDEX(月シフト!$A$11:$A$50,MATCH(LARGE((月シフト!$T$11:$T$50&lt;&gt;"")*1/ROW(月シフト!$T$11:$T$50),T5),1/ROW(月シフト!$T$11:$T$50),0),1),"")</f>
        <v>マーダワ</v>
      </c>
      <c r="I5" s="73"/>
      <c r="J5" s="74"/>
      <c r="K5" s="75"/>
      <c r="L5" s="75"/>
      <c r="M5" s="76"/>
      <c r="N5" s="77"/>
      <c r="O5" s="78">
        <f t="shared" si="0"/>
        <v>0</v>
      </c>
      <c r="P5" s="79">
        <f t="shared" si="1"/>
        <v>0</v>
      </c>
      <c r="Q5" s="98">
        <f t="shared" si="2"/>
        <v>0</v>
      </c>
      <c r="R5" s="98">
        <f t="shared" si="3"/>
        <v>0</v>
      </c>
      <c r="S5" s="97">
        <f t="shared" si="4"/>
        <v>0</v>
      </c>
      <c r="T5" s="1">
        <v>2</v>
      </c>
    </row>
    <row r="6" spans="1:20" s="1" customFormat="1" ht="21.95" customHeight="1">
      <c r="A6" s="11" t="s">
        <v>74</v>
      </c>
      <c r="B6" s="19" t="str">
        <f>IFERROR(B4/B3,"")</f>
        <v/>
      </c>
      <c r="C6" s="20" t="str">
        <f t="shared" ref="C6:F6" si="5">IFERROR(C4/C3,"")</f>
        <v/>
      </c>
      <c r="D6" s="20" t="str">
        <f t="shared" si="5"/>
        <v/>
      </c>
      <c r="E6" s="20" t="str">
        <f t="shared" si="5"/>
        <v/>
      </c>
      <c r="F6" s="21" t="str">
        <f t="shared" si="5"/>
        <v/>
      </c>
      <c r="H6" s="18" t="str">
        <f t="array" ref="H6">IFERROR(INDEX(月シフト!$A$11:$A$50,MATCH(LARGE((月シフト!$T$11:$T$50&lt;&gt;"")*1/ROW(月シフト!$T$11:$T$50),T6),1/ROW(月シフト!$T$11:$T$50),0),1),"")</f>
        <v>チャモ</v>
      </c>
      <c r="I6" s="73"/>
      <c r="J6" s="74"/>
      <c r="K6" s="75"/>
      <c r="L6" s="75"/>
      <c r="M6" s="76"/>
      <c r="N6" s="77"/>
      <c r="O6" s="78">
        <f t="shared" si="0"/>
        <v>0</v>
      </c>
      <c r="P6" s="79">
        <f t="shared" si="1"/>
        <v>0</v>
      </c>
      <c r="Q6" s="98">
        <f t="shared" si="2"/>
        <v>0</v>
      </c>
      <c r="R6" s="98">
        <f t="shared" si="3"/>
        <v>0</v>
      </c>
      <c r="S6" s="97">
        <f t="shared" si="4"/>
        <v>0</v>
      </c>
      <c r="T6" s="1">
        <v>3</v>
      </c>
    </row>
    <row r="7" spans="1:20" s="1" customFormat="1" ht="21.95" customHeight="1">
      <c r="A7" s="11" t="s">
        <v>75</v>
      </c>
      <c r="B7" s="22">
        <f>I19</f>
        <v>0</v>
      </c>
      <c r="C7" s="23">
        <f t="shared" ref="C7:F7" si="6">J19</f>
        <v>0</v>
      </c>
      <c r="D7" s="23">
        <f t="shared" si="6"/>
        <v>0</v>
      </c>
      <c r="E7" s="23">
        <f t="shared" si="6"/>
        <v>0</v>
      </c>
      <c r="F7" s="24">
        <f t="shared" si="6"/>
        <v>0</v>
      </c>
      <c r="H7" s="18" t="str">
        <f t="array" ref="H7">IFERROR(INDEX(月シフト!$A$11:$A$50,MATCH(LARGE((月シフト!$T$11:$T$50&lt;&gt;"")*1/ROW(月シフト!$T$11:$T$50),T7),1/ROW(月シフト!$T$11:$T$50),0),1),"")</f>
        <v>サンミン</v>
      </c>
      <c r="I7" s="73"/>
      <c r="J7" s="74"/>
      <c r="K7" s="75"/>
      <c r="L7" s="75"/>
      <c r="M7" s="76"/>
      <c r="N7" s="77"/>
      <c r="O7" s="78">
        <f t="shared" si="0"/>
        <v>0</v>
      </c>
      <c r="P7" s="79">
        <f t="shared" si="1"/>
        <v>0</v>
      </c>
      <c r="Q7" s="98">
        <f t="shared" si="2"/>
        <v>0</v>
      </c>
      <c r="R7" s="98">
        <f t="shared" si="3"/>
        <v>0</v>
      </c>
      <c r="S7" s="97">
        <f t="shared" si="4"/>
        <v>0</v>
      </c>
      <c r="T7" s="1">
        <v>4</v>
      </c>
    </row>
    <row r="8" spans="1:20" s="1" customFormat="1" ht="21.95" customHeight="1">
      <c r="A8" s="11" t="s">
        <v>2</v>
      </c>
      <c r="B8" s="25">
        <f>O19</f>
        <v>0</v>
      </c>
      <c r="C8" s="26">
        <f t="shared" ref="C8:F8" si="7">P19</f>
        <v>0</v>
      </c>
      <c r="D8" s="26">
        <f t="shared" si="7"/>
        <v>0</v>
      </c>
      <c r="E8" s="26">
        <f t="shared" si="7"/>
        <v>0</v>
      </c>
      <c r="F8" s="27">
        <f t="shared" si="7"/>
        <v>0</v>
      </c>
      <c r="H8" s="18" t="str">
        <f t="array" ref="H8">IFERROR(INDEX(月シフト!$A$11:$A$50,MATCH(LARGE((月シフト!$T$11:$T$50&lt;&gt;"")*1/ROW(月シフト!$T$11:$T$50),T8),1/ROW(月シフト!$T$11:$T$50),0),1),"")</f>
        <v>インディカ</v>
      </c>
      <c r="I8" s="73"/>
      <c r="J8" s="74"/>
      <c r="K8" s="75"/>
      <c r="L8" s="75"/>
      <c r="M8" s="76"/>
      <c r="N8" s="77"/>
      <c r="O8" s="78">
        <f t="shared" si="0"/>
        <v>0</v>
      </c>
      <c r="P8" s="79">
        <f t="shared" si="1"/>
        <v>0</v>
      </c>
      <c r="Q8" s="98">
        <f t="shared" si="2"/>
        <v>0</v>
      </c>
      <c r="R8" s="98">
        <f t="shared" si="3"/>
        <v>0</v>
      </c>
      <c r="S8" s="97">
        <f t="shared" si="4"/>
        <v>0</v>
      </c>
      <c r="T8" s="1">
        <v>5</v>
      </c>
    </row>
    <row r="9" spans="1:20" s="1" customFormat="1" ht="21.95" customHeight="1">
      <c r="A9" s="11" t="s">
        <v>4</v>
      </c>
      <c r="B9" s="28"/>
      <c r="C9" s="29"/>
      <c r="D9" s="30">
        <f>IFERROR((D8/D4),0)</f>
        <v>0</v>
      </c>
      <c r="E9" s="30">
        <f>IFERROR((E8/E4),0)</f>
        <v>0</v>
      </c>
      <c r="F9" s="31"/>
      <c r="H9" s="18" t="str">
        <f t="array" ref="H9">IFERROR(INDEX(月シフト!$A$11:$A$50,MATCH(LARGE((月シフト!$T$11:$T$50&lt;&gt;"")*1/ROW(月シフト!$T$11:$T$50),T9),1/ROW(月シフト!$T$11:$T$50),0),1),"")</f>
        <v>チャトランガ</v>
      </c>
      <c r="I9" s="73"/>
      <c r="J9" s="74"/>
      <c r="K9" s="75"/>
      <c r="L9" s="75"/>
      <c r="M9" s="76"/>
      <c r="N9" s="77"/>
      <c r="O9" s="78">
        <f t="shared" si="0"/>
        <v>0</v>
      </c>
      <c r="P9" s="79">
        <f t="shared" si="1"/>
        <v>0</v>
      </c>
      <c r="Q9" s="98">
        <f t="shared" si="2"/>
        <v>0</v>
      </c>
      <c r="R9" s="98">
        <f t="shared" si="3"/>
        <v>0</v>
      </c>
      <c r="S9" s="97">
        <f t="shared" si="4"/>
        <v>0</v>
      </c>
      <c r="T9" s="1">
        <v>6</v>
      </c>
    </row>
    <row r="10" spans="1:20" s="1" customFormat="1" ht="21.95" customHeight="1">
      <c r="A10" s="32" t="s">
        <v>5</v>
      </c>
      <c r="B10" s="33">
        <f>IFERROR((B8/B4),0)</f>
        <v>0</v>
      </c>
      <c r="C10" s="34">
        <f>IFERROR((C8/C4),0)</f>
        <v>0</v>
      </c>
      <c r="D10" s="35"/>
      <c r="E10" s="35"/>
      <c r="F10" s="36"/>
      <c r="H10" s="18" t="str">
        <f t="array" ref="H10">IFERROR(INDEX(月シフト!$A$11:$A$50,MATCH(LARGE((月シフト!$T$11:$T$50&lt;&gt;"")*1/ROW(月シフト!$T$11:$T$50),T10),1/ROW(月シフト!$T$11:$T$50),0),1),"")</f>
        <v>ユウ</v>
      </c>
      <c r="I10" s="73"/>
      <c r="J10" s="74"/>
      <c r="K10" s="75"/>
      <c r="L10" s="75"/>
      <c r="M10" s="76"/>
      <c r="N10" s="77"/>
      <c r="O10" s="78">
        <f t="shared" si="0"/>
        <v>0</v>
      </c>
      <c r="P10" s="79">
        <f t="shared" si="1"/>
        <v>0</v>
      </c>
      <c r="Q10" s="98">
        <f t="shared" si="2"/>
        <v>0</v>
      </c>
      <c r="R10" s="98">
        <f t="shared" si="3"/>
        <v>0</v>
      </c>
      <c r="S10" s="97">
        <f t="shared" si="4"/>
        <v>0</v>
      </c>
      <c r="T10" s="1">
        <v>7</v>
      </c>
    </row>
    <row r="11" spans="1:20" s="1" customFormat="1" ht="21.95" customHeight="1">
      <c r="A11" s="32" t="s">
        <v>6</v>
      </c>
      <c r="B11" s="37"/>
      <c r="C11" s="38"/>
      <c r="D11" s="38"/>
      <c r="E11" s="38"/>
      <c r="F11" s="27">
        <f>IFERROR((F8/F4),0)</f>
        <v>0</v>
      </c>
      <c r="H11" s="18" t="str">
        <f t="array" ref="H11">IFERROR(INDEX(月シフト!$A$11:$A$50,MATCH(LARGE((月シフト!$T$11:$T$50&lt;&gt;"")*1/ROW(月シフト!$T$11:$T$50),T11),1/ROW(月シフト!$T$11:$T$50),0),1),"")</f>
        <v/>
      </c>
      <c r="I11" s="73"/>
      <c r="J11" s="74"/>
      <c r="K11" s="75"/>
      <c r="L11" s="75"/>
      <c r="M11" s="76"/>
      <c r="N11" s="77"/>
      <c r="O11" s="78">
        <f t="shared" si="0"/>
        <v>0</v>
      </c>
      <c r="P11" s="79">
        <f t="shared" si="1"/>
        <v>0</v>
      </c>
      <c r="Q11" s="98">
        <f t="shared" si="2"/>
        <v>0</v>
      </c>
      <c r="R11" s="98">
        <f t="shared" si="3"/>
        <v>0</v>
      </c>
      <c r="S11" s="97">
        <f t="shared" si="4"/>
        <v>0</v>
      </c>
      <c r="T11" s="1">
        <v>8</v>
      </c>
    </row>
    <row r="12" spans="1:20" s="1" customFormat="1" ht="21.95" customHeight="1">
      <c r="A12" s="39" t="s">
        <v>7</v>
      </c>
      <c r="B12" s="40">
        <f>B10*4</f>
        <v>0</v>
      </c>
      <c r="C12" s="41">
        <f>C10*10</f>
        <v>0</v>
      </c>
      <c r="D12" s="41">
        <f>D9*40</f>
        <v>0</v>
      </c>
      <c r="E12" s="41">
        <f>E9*50</f>
        <v>0</v>
      </c>
      <c r="F12" s="42">
        <f>F11</f>
        <v>0</v>
      </c>
      <c r="H12" s="18" t="str">
        <f t="array" ref="H12">IFERROR(INDEX(月シフト!$A$11:$A$50,MATCH(LARGE((月シフト!$T$11:$T$50&lt;&gt;"")*1/ROW(月シフト!$T$11:$T$50),T12),1/ROW(月シフト!$T$11:$T$50),0),1),"")</f>
        <v/>
      </c>
      <c r="I12" s="73"/>
      <c r="J12" s="74"/>
      <c r="K12" s="75"/>
      <c r="L12" s="75"/>
      <c r="M12" s="76"/>
      <c r="N12" s="77"/>
      <c r="O12" s="78">
        <f t="shared" si="0"/>
        <v>0</v>
      </c>
      <c r="P12" s="79">
        <f t="shared" si="1"/>
        <v>0</v>
      </c>
      <c r="Q12" s="98">
        <f t="shared" si="2"/>
        <v>0</v>
      </c>
      <c r="R12" s="98">
        <f t="shared" si="3"/>
        <v>0</v>
      </c>
      <c r="S12" s="97">
        <f t="shared" si="4"/>
        <v>0</v>
      </c>
      <c r="T12" s="1">
        <v>9</v>
      </c>
    </row>
    <row r="13" spans="1:20" s="1" customFormat="1" ht="21.95" customHeight="1">
      <c r="A13" s="43"/>
      <c r="H13" s="18" t="str">
        <f t="array" ref="H13">IFERROR(INDEX(月シフト!$A$11:$A$50,MATCH(LARGE((月シフト!$T$11:$T$50&lt;&gt;"")*1/ROW(月シフト!$T$11:$T$50),T13),1/ROW(月シフト!$T$11:$T$50),0),1),"")</f>
        <v/>
      </c>
      <c r="I13" s="73"/>
      <c r="J13" s="74"/>
      <c r="K13" s="75"/>
      <c r="L13" s="75"/>
      <c r="M13" s="76"/>
      <c r="N13" s="77"/>
      <c r="O13" s="78">
        <f t="shared" si="0"/>
        <v>0</v>
      </c>
      <c r="P13" s="79">
        <f t="shared" si="1"/>
        <v>0</v>
      </c>
      <c r="Q13" s="98">
        <f t="shared" si="2"/>
        <v>0</v>
      </c>
      <c r="R13" s="98">
        <f t="shared" si="3"/>
        <v>0</v>
      </c>
      <c r="S13" s="97">
        <f t="shared" si="4"/>
        <v>0</v>
      </c>
      <c r="T13" s="1">
        <v>10</v>
      </c>
    </row>
    <row r="14" spans="1:20" s="1" customFormat="1" ht="21.95" customHeight="1">
      <c r="A14" s="44" t="s">
        <v>3</v>
      </c>
      <c r="B14" s="45" t="s">
        <v>62</v>
      </c>
      <c r="C14" s="45" t="s">
        <v>63</v>
      </c>
      <c r="D14" s="46" t="s">
        <v>64</v>
      </c>
      <c r="E14" s="46" t="s">
        <v>65</v>
      </c>
      <c r="F14" s="47" t="s">
        <v>66</v>
      </c>
      <c r="H14" s="18" t="str">
        <f t="array" ref="H14">IFERROR(INDEX(月シフト!$A$11:$A$50,MATCH(LARGE((月シフト!$T$11:$T$50&lt;&gt;"")*1/ROW(月シフト!$T$11:$T$50),T14),1/ROW(月シフト!$T$11:$T$50),0),1),"")</f>
        <v/>
      </c>
      <c r="I14" s="73"/>
      <c r="J14" s="74"/>
      <c r="K14" s="75"/>
      <c r="L14" s="75"/>
      <c r="M14" s="76"/>
      <c r="N14" s="77"/>
      <c r="O14" s="78">
        <f t="shared" si="0"/>
        <v>0</v>
      </c>
      <c r="P14" s="79">
        <f t="shared" si="1"/>
        <v>0</v>
      </c>
      <c r="Q14" s="98">
        <f t="shared" si="2"/>
        <v>0</v>
      </c>
      <c r="R14" s="98">
        <f t="shared" si="3"/>
        <v>0</v>
      </c>
      <c r="S14" s="97">
        <f t="shared" si="4"/>
        <v>0</v>
      </c>
      <c r="T14" s="1">
        <v>11</v>
      </c>
    </row>
    <row r="15" spans="1:20" s="1" customFormat="1" ht="21.95" customHeight="1">
      <c r="A15" s="11" t="s">
        <v>76</v>
      </c>
      <c r="B15" s="48">
        <v>69</v>
      </c>
      <c r="C15" s="49">
        <v>84</v>
      </c>
      <c r="D15" s="49">
        <v>69</v>
      </c>
      <c r="E15" s="49">
        <v>69</v>
      </c>
      <c r="F15" s="50">
        <v>84</v>
      </c>
      <c r="H15" s="18" t="str">
        <f t="array" ref="H15">IFERROR(INDEX(月シフト!$A$11:$A$50,MATCH(LARGE((月シフト!$T$11:$T$50&lt;&gt;"")*1/ROW(月シフト!$T$11:$T$50),T15),1/ROW(月シフト!$T$11:$T$50),0),1),"")</f>
        <v/>
      </c>
      <c r="I15" s="73"/>
      <c r="J15" s="74"/>
      <c r="K15" s="75"/>
      <c r="L15" s="75"/>
      <c r="M15" s="76"/>
      <c r="N15" s="77"/>
      <c r="O15" s="78">
        <f t="shared" si="0"/>
        <v>0</v>
      </c>
      <c r="P15" s="79">
        <f t="shared" si="1"/>
        <v>0</v>
      </c>
      <c r="Q15" s="98">
        <f t="shared" si="2"/>
        <v>0</v>
      </c>
      <c r="R15" s="98">
        <f t="shared" si="3"/>
        <v>0</v>
      </c>
      <c r="S15" s="97">
        <f t="shared" si="4"/>
        <v>0</v>
      </c>
      <c r="T15" s="1">
        <v>12</v>
      </c>
    </row>
    <row r="16" spans="1:20" s="1" customFormat="1" ht="21.95" customHeight="1">
      <c r="A16" s="11" t="s">
        <v>77</v>
      </c>
      <c r="B16" s="48">
        <v>6.2</v>
      </c>
      <c r="C16" s="49">
        <v>6.2</v>
      </c>
      <c r="D16" s="49">
        <v>6.2</v>
      </c>
      <c r="E16" s="49">
        <v>6.2</v>
      </c>
      <c r="F16" s="50">
        <v>6.2</v>
      </c>
      <c r="H16" s="51" t="str">
        <f t="array" ref="H16">IFERROR(INDEX(月シフト!$A$11:$A$50,MATCH(LARGE((月シフト!$T$11:$T$50&lt;&gt;"")*1/ROW(月シフト!$T$11:$T$50),T16),1/ROW(月シフト!$T$11:$T$50),0),1),"")</f>
        <v/>
      </c>
      <c r="I16" s="73"/>
      <c r="J16" s="74"/>
      <c r="K16" s="75"/>
      <c r="L16" s="75"/>
      <c r="M16" s="76"/>
      <c r="N16" s="77"/>
      <c r="O16" s="78">
        <f t="shared" si="0"/>
        <v>0</v>
      </c>
      <c r="P16" s="79">
        <f t="shared" si="1"/>
        <v>0</v>
      </c>
      <c r="Q16" s="98">
        <f t="shared" si="2"/>
        <v>0</v>
      </c>
      <c r="R16" s="98">
        <f t="shared" si="3"/>
        <v>0</v>
      </c>
      <c r="S16" s="97">
        <f t="shared" si="4"/>
        <v>0</v>
      </c>
      <c r="T16" s="1">
        <v>13</v>
      </c>
    </row>
    <row r="17" spans="1:20" s="1" customFormat="1" ht="21.95" customHeight="1">
      <c r="A17" s="11" t="s">
        <v>78</v>
      </c>
      <c r="B17" s="48">
        <v>1.71</v>
      </c>
      <c r="C17" s="49">
        <v>1.71</v>
      </c>
      <c r="D17" s="49">
        <v>1.71</v>
      </c>
      <c r="E17" s="49">
        <v>1.71</v>
      </c>
      <c r="F17" s="50">
        <v>1.71</v>
      </c>
      <c r="H17" s="51" t="str">
        <f t="array" ref="H17">IFERROR(INDEX(月シフト!$A$11:$A$50,MATCH(LARGE((月シフト!$T$11:$T$50&lt;&gt;"")*1/ROW(月シフト!$T$11:$T$50),T17),1/ROW(月シフト!$T$11:$T$50),0),1),"")</f>
        <v/>
      </c>
      <c r="I17" s="73"/>
      <c r="J17" s="74"/>
      <c r="K17" s="75"/>
      <c r="L17" s="75"/>
      <c r="M17" s="76"/>
      <c r="N17" s="77"/>
      <c r="O17" s="78">
        <f t="shared" si="0"/>
        <v>0</v>
      </c>
      <c r="P17" s="79">
        <f t="shared" si="1"/>
        <v>0</v>
      </c>
      <c r="Q17" s="98">
        <f t="shared" si="2"/>
        <v>0</v>
      </c>
      <c r="R17" s="98">
        <f t="shared" si="3"/>
        <v>0</v>
      </c>
      <c r="S17" s="97">
        <f t="shared" si="4"/>
        <v>0</v>
      </c>
      <c r="T17" s="1">
        <v>14</v>
      </c>
    </row>
    <row r="18" spans="1:20" s="1" customFormat="1" ht="21.95" customHeight="1">
      <c r="A18" s="52" t="s">
        <v>79</v>
      </c>
      <c r="B18" s="53">
        <f t="shared" ref="B18:F18" si="8">SUM(B15:B17)</f>
        <v>76.91</v>
      </c>
      <c r="C18" s="54">
        <f t="shared" si="8"/>
        <v>91.91</v>
      </c>
      <c r="D18" s="54">
        <f t="shared" si="8"/>
        <v>76.91</v>
      </c>
      <c r="E18" s="54">
        <f t="shared" si="8"/>
        <v>76.91</v>
      </c>
      <c r="F18" s="55">
        <f t="shared" si="8"/>
        <v>91.91</v>
      </c>
      <c r="G18" s="56"/>
      <c r="H18" s="51" t="str">
        <f t="array" ref="H18">IFERROR(INDEX(月シフト!$A$11:$A$50,MATCH(LARGE((月シフト!$T$11:$T$50&lt;&gt;"")*1/ROW(月シフト!$T$11:$T$50),T18),1/ROW(月シフト!$T$11:$T$50),0),1),"")</f>
        <v/>
      </c>
      <c r="I18" s="80"/>
      <c r="J18" s="81"/>
      <c r="K18" s="82"/>
      <c r="L18" s="82"/>
      <c r="M18" s="83"/>
      <c r="N18" s="84"/>
      <c r="O18" s="85">
        <f t="shared" si="0"/>
        <v>0</v>
      </c>
      <c r="P18" s="86">
        <f t="shared" si="1"/>
        <v>0</v>
      </c>
      <c r="Q18" s="99">
        <f t="shared" si="2"/>
        <v>0</v>
      </c>
      <c r="R18" s="99">
        <f t="shared" si="3"/>
        <v>0</v>
      </c>
      <c r="S18" s="100">
        <f t="shared" si="4"/>
        <v>0</v>
      </c>
      <c r="T18" s="1">
        <v>15</v>
      </c>
    </row>
    <row r="19" spans="1:20" s="1" customFormat="1" ht="21.95" customHeight="1">
      <c r="G19" s="56"/>
      <c r="H19" s="57" t="s">
        <v>75</v>
      </c>
      <c r="I19" s="87">
        <f>SUM(I4:I18)</f>
        <v>0</v>
      </c>
      <c r="J19" s="88">
        <f t="shared" ref="J19:M19" si="9">SUM(J4:J18)</f>
        <v>0</v>
      </c>
      <c r="K19" s="89">
        <f t="shared" si="9"/>
        <v>0</v>
      </c>
      <c r="L19" s="89">
        <f t="shared" si="9"/>
        <v>0</v>
      </c>
      <c r="M19" s="90">
        <f t="shared" si="9"/>
        <v>0</v>
      </c>
      <c r="N19" s="91" t="s">
        <v>80</v>
      </c>
      <c r="O19" s="92">
        <f>SUM(O4:O18)</f>
        <v>0</v>
      </c>
      <c r="P19" s="93">
        <f t="shared" ref="P19:S19" si="10">SUM(P4:P18)</f>
        <v>0</v>
      </c>
      <c r="Q19" s="101">
        <f t="shared" si="10"/>
        <v>0</v>
      </c>
      <c r="R19" s="101">
        <f t="shared" si="10"/>
        <v>0</v>
      </c>
      <c r="S19" s="102">
        <f t="shared" si="10"/>
        <v>0</v>
      </c>
    </row>
    <row r="20" spans="1:20" s="1" customFormat="1" ht="32.25">
      <c r="A20" s="58" t="s">
        <v>81</v>
      </c>
      <c r="B20" s="59" t="s">
        <v>82</v>
      </c>
      <c r="C20" s="59"/>
      <c r="D20" s="59"/>
      <c r="E20" s="59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20" s="1" customFormat="1" ht="32.25">
      <c r="A21" s="186"/>
      <c r="B21" s="187"/>
      <c r="C21" s="187"/>
      <c r="D21" s="187"/>
      <c r="E21" s="187"/>
      <c r="F21" s="188"/>
    </row>
    <row r="22" spans="1:20" s="1" customFormat="1" ht="32.25">
      <c r="A22" s="189"/>
      <c r="B22" s="190"/>
      <c r="C22" s="190"/>
      <c r="D22" s="190"/>
      <c r="E22" s="190"/>
      <c r="F22" s="191"/>
    </row>
    <row r="23" spans="1:20" s="1" customFormat="1" ht="32.25">
      <c r="A23" s="192"/>
      <c r="B23" s="193"/>
      <c r="C23" s="193"/>
      <c r="D23" s="193"/>
      <c r="E23" s="193"/>
      <c r="F23" s="194"/>
    </row>
    <row r="24" spans="1:20" s="1" customFormat="1" ht="32.25"/>
    <row r="25" spans="1:20" s="1" customFormat="1" ht="32.25"/>
    <row r="26" spans="1:20" s="1" customFormat="1" ht="32.25"/>
    <row r="27" spans="1:20" s="1" customFormat="1" ht="32.25"/>
    <row r="28" spans="1:20" s="1" customFormat="1" ht="32.25"/>
    <row r="29" spans="1:20" s="1" customFormat="1" ht="32.25">
      <c r="A29"/>
      <c r="B29"/>
      <c r="C29"/>
      <c r="D29"/>
      <c r="E29"/>
      <c r="F29"/>
    </row>
    <row r="30" spans="1:20" s="1" customFormat="1" ht="32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0" s="1" customFormat="1" ht="32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0" s="1" customFormat="1" ht="32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20" s="1" customFormat="1" ht="32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20" s="1" customFormat="1" ht="32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20" s="1" customFormat="1" ht="32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20" s="1" customFormat="1" ht="32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20" s="1" customFormat="1" ht="32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20" s="1" customFormat="1" ht="32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20" s="1" customFormat="1" ht="32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20" s="1" customFormat="1" ht="32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20" s="1" customFormat="1" ht="32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20" s="1" customFormat="1" ht="32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20" s="1" customFormat="1" ht="32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20" s="1" customFormat="1" ht="32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20" s="1" customFormat="1" ht="32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</sheetData>
  <sheetProtection selectLockedCells="1"/>
  <mergeCells count="7">
    <mergeCell ref="I2:M2"/>
    <mergeCell ref="O2:S2"/>
    <mergeCell ref="A21:F21"/>
    <mergeCell ref="A22:F22"/>
    <mergeCell ref="A23:F23"/>
    <mergeCell ref="H2:H3"/>
    <mergeCell ref="N2:N3"/>
  </mergeCells>
  <phoneticPr fontId="28"/>
  <pageMargins left="0.69930555555555596" right="0.69930555555555596" top="0.75" bottom="0.75" header="0.3" footer="0.3"/>
  <pageSetup paperSize="9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7"/>
  <dimension ref="A1:T45"/>
  <sheetViews>
    <sheetView topLeftCell="B1" workbookViewId="0">
      <selection activeCell="G4" sqref="G4"/>
    </sheetView>
  </sheetViews>
  <sheetFormatPr defaultColWidth="9" defaultRowHeight="13.5"/>
  <cols>
    <col min="1" max="1" width="25.375" customWidth="1"/>
    <col min="2" max="6" width="18.625" customWidth="1"/>
    <col min="7" max="7" width="9.25" customWidth="1"/>
    <col min="8" max="8" width="19.75" customWidth="1"/>
    <col min="9" max="13" width="8.625" customWidth="1"/>
    <col min="14" max="14" width="11.625" customWidth="1"/>
    <col min="15" max="19" width="8.625" customWidth="1"/>
    <col min="20" max="20" width="9" hidden="1" customWidth="1"/>
  </cols>
  <sheetData>
    <row r="1" spans="1:20" ht="29.25" customHeight="1">
      <c r="A1" s="2">
        <v>44612</v>
      </c>
      <c r="C1" s="3"/>
      <c r="D1" t="s">
        <v>61</v>
      </c>
      <c r="H1" s="4"/>
      <c r="I1" s="4"/>
      <c r="J1" s="61"/>
      <c r="K1" s="62"/>
      <c r="L1" s="62"/>
    </row>
    <row r="2" spans="1:20" s="1" customFormat="1" ht="21.95" customHeight="1">
      <c r="A2" s="5"/>
      <c r="B2" s="6" t="s">
        <v>62</v>
      </c>
      <c r="C2" s="7" t="s">
        <v>63</v>
      </c>
      <c r="D2" s="8" t="s">
        <v>64</v>
      </c>
      <c r="E2" s="8" t="s">
        <v>65</v>
      </c>
      <c r="F2" s="9" t="s">
        <v>66</v>
      </c>
      <c r="H2" s="198" t="s">
        <v>67</v>
      </c>
      <c r="I2" s="195" t="s">
        <v>68</v>
      </c>
      <c r="J2" s="196"/>
      <c r="K2" s="196"/>
      <c r="L2" s="196"/>
      <c r="M2" s="196"/>
      <c r="N2" s="198" t="s">
        <v>69</v>
      </c>
      <c r="O2" s="195" t="s">
        <v>70</v>
      </c>
      <c r="P2" s="196"/>
      <c r="Q2" s="196"/>
      <c r="R2" s="196"/>
      <c r="S2" s="197"/>
    </row>
    <row r="3" spans="1:20" s="1" customFormat="1" ht="21.95" customHeight="1">
      <c r="A3" s="11" t="s">
        <v>71</v>
      </c>
      <c r="B3" s="12"/>
      <c r="C3" s="13"/>
      <c r="D3" s="13"/>
      <c r="E3" s="13"/>
      <c r="F3" s="14"/>
      <c r="H3" s="199"/>
      <c r="I3" s="63" t="s">
        <v>62</v>
      </c>
      <c r="J3" s="64" t="s">
        <v>63</v>
      </c>
      <c r="K3" s="64" t="s">
        <v>64</v>
      </c>
      <c r="L3" s="64" t="s">
        <v>65</v>
      </c>
      <c r="M3" s="65" t="s">
        <v>66</v>
      </c>
      <c r="N3" s="199"/>
      <c r="O3" s="63" t="s">
        <v>62</v>
      </c>
      <c r="P3" s="64" t="s">
        <v>63</v>
      </c>
      <c r="Q3" s="94" t="s">
        <v>64</v>
      </c>
      <c r="R3" s="94" t="s">
        <v>65</v>
      </c>
      <c r="S3" s="95" t="s">
        <v>66</v>
      </c>
    </row>
    <row r="4" spans="1:20" s="1" customFormat="1" ht="21.95" customHeight="1">
      <c r="A4" s="11" t="s">
        <v>72</v>
      </c>
      <c r="B4" s="12">
        <v>0</v>
      </c>
      <c r="C4" s="13">
        <v>0</v>
      </c>
      <c r="D4" s="16">
        <v>0</v>
      </c>
      <c r="E4" s="16">
        <v>0</v>
      </c>
      <c r="F4" s="14">
        <v>0</v>
      </c>
      <c r="H4" s="17" t="str">
        <f t="array" ref="H4">IFERROR(INDEX(月シフト!$A$11:$A$50,MATCH(LARGE((月シフト!$U$11:$U$50&lt;&gt;"")*1/ROW(月シフト!$U$11:$U$50),T4),1/ROW(月シフト!$U$11:$U$50),0),1),"")</f>
        <v>矢代</v>
      </c>
      <c r="I4" s="66"/>
      <c r="J4" s="67"/>
      <c r="K4" s="68"/>
      <c r="L4" s="68"/>
      <c r="M4" s="69"/>
      <c r="N4" s="70"/>
      <c r="O4" s="71">
        <f t="shared" ref="O4:O18" si="0">I4*$N4</f>
        <v>0</v>
      </c>
      <c r="P4" s="72">
        <f t="shared" ref="P4:P18" si="1">J4*$N4</f>
        <v>0</v>
      </c>
      <c r="Q4" s="96">
        <f t="shared" ref="Q4:Q18" si="2">K4*$N4</f>
        <v>0</v>
      </c>
      <c r="R4" s="96">
        <f t="shared" ref="R4:R18" si="3">L4*$N4</f>
        <v>0</v>
      </c>
      <c r="S4" s="97">
        <f t="shared" ref="S4:S18" si="4">M4*$N4</f>
        <v>0</v>
      </c>
      <c r="T4" s="1">
        <v>1</v>
      </c>
    </row>
    <row r="5" spans="1:20" s="1" customFormat="1" ht="21.95" customHeight="1">
      <c r="A5" s="11" t="s">
        <v>73</v>
      </c>
      <c r="B5" s="12"/>
      <c r="C5" s="13"/>
      <c r="D5" s="16"/>
      <c r="E5" s="16"/>
      <c r="F5" s="14"/>
      <c r="H5" s="18" t="str">
        <f t="array" ref="H5">IFERROR(INDEX(月シフト!$A$11:$A$50,MATCH(LARGE((月シフト!$U$11:$U$50&lt;&gt;"")*1/ROW(月シフト!$U$11:$U$50),T5),1/ROW(月シフト!$U$11:$U$50),0),1),"")</f>
        <v>高橋</v>
      </c>
      <c r="I5" s="73"/>
      <c r="J5" s="74"/>
      <c r="K5" s="75"/>
      <c r="L5" s="75"/>
      <c r="M5" s="76"/>
      <c r="N5" s="77"/>
      <c r="O5" s="78">
        <f t="shared" si="0"/>
        <v>0</v>
      </c>
      <c r="P5" s="79">
        <f t="shared" si="1"/>
        <v>0</v>
      </c>
      <c r="Q5" s="98">
        <f t="shared" si="2"/>
        <v>0</v>
      </c>
      <c r="R5" s="98">
        <f t="shared" si="3"/>
        <v>0</v>
      </c>
      <c r="S5" s="97">
        <f t="shared" si="4"/>
        <v>0</v>
      </c>
      <c r="T5" s="1">
        <v>2</v>
      </c>
    </row>
    <row r="6" spans="1:20" s="1" customFormat="1" ht="21.95" customHeight="1">
      <c r="A6" s="11" t="s">
        <v>74</v>
      </c>
      <c r="B6" s="19" t="str">
        <f>IFERROR(B4/B3,"")</f>
        <v/>
      </c>
      <c r="C6" s="20" t="str">
        <f t="shared" ref="C6:F6" si="5">IFERROR(C4/C3,"")</f>
        <v/>
      </c>
      <c r="D6" s="20" t="str">
        <f t="shared" si="5"/>
        <v/>
      </c>
      <c r="E6" s="20" t="str">
        <f t="shared" si="5"/>
        <v/>
      </c>
      <c r="F6" s="21" t="str">
        <f t="shared" si="5"/>
        <v/>
      </c>
      <c r="H6" s="18" t="str">
        <f t="array" ref="H6">IFERROR(INDEX(月シフト!$A$11:$A$50,MATCH(LARGE((月シフト!$U$11:$U$50&lt;&gt;"")*1/ROW(月シフト!$U$11:$U$50),T6),1/ROW(月シフト!$U$11:$U$50),0),1),"")</f>
        <v>ズオン バン フン</v>
      </c>
      <c r="I6" s="73"/>
      <c r="J6" s="74"/>
      <c r="K6" s="75"/>
      <c r="L6" s="75"/>
      <c r="M6" s="76"/>
      <c r="N6" s="77"/>
      <c r="O6" s="78">
        <f t="shared" si="0"/>
        <v>0</v>
      </c>
      <c r="P6" s="79">
        <f t="shared" si="1"/>
        <v>0</v>
      </c>
      <c r="Q6" s="98">
        <f t="shared" si="2"/>
        <v>0</v>
      </c>
      <c r="R6" s="98">
        <f t="shared" si="3"/>
        <v>0</v>
      </c>
      <c r="S6" s="97">
        <f t="shared" si="4"/>
        <v>0</v>
      </c>
      <c r="T6" s="1">
        <v>3</v>
      </c>
    </row>
    <row r="7" spans="1:20" s="1" customFormat="1" ht="21.95" customHeight="1">
      <c r="A7" s="11" t="s">
        <v>75</v>
      </c>
      <c r="B7" s="22">
        <f>I19</f>
        <v>0</v>
      </c>
      <c r="C7" s="23">
        <f t="shared" ref="C7:F7" si="6">J19</f>
        <v>0</v>
      </c>
      <c r="D7" s="23">
        <f t="shared" si="6"/>
        <v>0</v>
      </c>
      <c r="E7" s="23">
        <f t="shared" si="6"/>
        <v>0</v>
      </c>
      <c r="F7" s="24">
        <f t="shared" si="6"/>
        <v>0</v>
      </c>
      <c r="H7" s="18" t="str">
        <f t="array" ref="H7">IFERROR(INDEX(月シフト!$A$11:$A$50,MATCH(LARGE((月シフト!$U$11:$U$50&lt;&gt;"")*1/ROW(月シフト!$U$11:$U$50),T7),1/ROW(月シフト!$U$11:$U$50),0),1),"")</f>
        <v>チャモ</v>
      </c>
      <c r="I7" s="73"/>
      <c r="J7" s="74"/>
      <c r="K7" s="75"/>
      <c r="L7" s="75"/>
      <c r="M7" s="76"/>
      <c r="N7" s="77"/>
      <c r="O7" s="78">
        <f t="shared" si="0"/>
        <v>0</v>
      </c>
      <c r="P7" s="79">
        <f t="shared" si="1"/>
        <v>0</v>
      </c>
      <c r="Q7" s="98">
        <f t="shared" si="2"/>
        <v>0</v>
      </c>
      <c r="R7" s="98">
        <f t="shared" si="3"/>
        <v>0</v>
      </c>
      <c r="S7" s="97">
        <f t="shared" si="4"/>
        <v>0</v>
      </c>
      <c r="T7" s="1">
        <v>4</v>
      </c>
    </row>
    <row r="8" spans="1:20" s="1" customFormat="1" ht="21.95" customHeight="1">
      <c r="A8" s="11" t="s">
        <v>2</v>
      </c>
      <c r="B8" s="25">
        <f>O19</f>
        <v>0</v>
      </c>
      <c r="C8" s="26">
        <f t="shared" ref="C8:F8" si="7">P19</f>
        <v>0</v>
      </c>
      <c r="D8" s="26">
        <f t="shared" si="7"/>
        <v>0</v>
      </c>
      <c r="E8" s="26">
        <f t="shared" si="7"/>
        <v>0</v>
      </c>
      <c r="F8" s="27">
        <f t="shared" si="7"/>
        <v>0</v>
      </c>
      <c r="H8" s="18" t="str">
        <f t="array" ref="H8">IFERROR(INDEX(月シフト!$A$11:$A$50,MATCH(LARGE((月シフト!$U$11:$U$50&lt;&gt;"")*1/ROW(月シフト!$U$11:$U$50),T8),1/ROW(月シフト!$U$11:$U$50),0),1),"")</f>
        <v>サンミン</v>
      </c>
      <c r="I8" s="73"/>
      <c r="J8" s="74"/>
      <c r="K8" s="75"/>
      <c r="L8" s="75"/>
      <c r="M8" s="76"/>
      <c r="N8" s="77"/>
      <c r="O8" s="78">
        <f t="shared" si="0"/>
        <v>0</v>
      </c>
      <c r="P8" s="79">
        <f t="shared" si="1"/>
        <v>0</v>
      </c>
      <c r="Q8" s="98">
        <f t="shared" si="2"/>
        <v>0</v>
      </c>
      <c r="R8" s="98">
        <f t="shared" si="3"/>
        <v>0</v>
      </c>
      <c r="S8" s="97">
        <f t="shared" si="4"/>
        <v>0</v>
      </c>
      <c r="T8" s="1">
        <v>5</v>
      </c>
    </row>
    <row r="9" spans="1:20" s="1" customFormat="1" ht="21.95" customHeight="1">
      <c r="A9" s="11" t="s">
        <v>4</v>
      </c>
      <c r="B9" s="28"/>
      <c r="C9" s="29"/>
      <c r="D9" s="30">
        <f>IFERROR((D8/D4),0)</f>
        <v>0</v>
      </c>
      <c r="E9" s="30">
        <f>IFERROR((E8/E4),0)</f>
        <v>0</v>
      </c>
      <c r="F9" s="31"/>
      <c r="H9" s="18" t="str">
        <f t="array" ref="H9">IFERROR(INDEX(月シフト!$A$11:$A$50,MATCH(LARGE((月シフト!$U$11:$U$50&lt;&gt;"")*1/ROW(月シフト!$U$11:$U$50),T9),1/ROW(月シフト!$U$11:$U$50),0),1),"")</f>
        <v>イスリ</v>
      </c>
      <c r="I9" s="73"/>
      <c r="J9" s="74"/>
      <c r="K9" s="75"/>
      <c r="L9" s="75"/>
      <c r="M9" s="76"/>
      <c r="N9" s="77"/>
      <c r="O9" s="78">
        <f t="shared" si="0"/>
        <v>0</v>
      </c>
      <c r="P9" s="79">
        <f t="shared" si="1"/>
        <v>0</v>
      </c>
      <c r="Q9" s="98">
        <f t="shared" si="2"/>
        <v>0</v>
      </c>
      <c r="R9" s="98">
        <f t="shared" si="3"/>
        <v>0</v>
      </c>
      <c r="S9" s="97">
        <f t="shared" si="4"/>
        <v>0</v>
      </c>
      <c r="T9" s="1">
        <v>6</v>
      </c>
    </row>
    <row r="10" spans="1:20" s="1" customFormat="1" ht="21.95" customHeight="1">
      <c r="A10" s="32" t="s">
        <v>5</v>
      </c>
      <c r="B10" s="33">
        <f>IFERROR((B8/B4),0)</f>
        <v>0</v>
      </c>
      <c r="C10" s="34">
        <f>IFERROR((C8/C4),0)</f>
        <v>0</v>
      </c>
      <c r="D10" s="35"/>
      <c r="E10" s="35"/>
      <c r="F10" s="36"/>
      <c r="H10" s="18" t="str">
        <f t="array" ref="H10">IFERROR(INDEX(月シフト!$A$11:$A$50,MATCH(LARGE((月シフト!$U$11:$U$50&lt;&gt;"")*1/ROW(月シフト!$U$11:$U$50),T10),1/ROW(月シフト!$U$11:$U$50),0),1),"")</f>
        <v>ハルシャナ</v>
      </c>
      <c r="I10" s="73"/>
      <c r="J10" s="74"/>
      <c r="K10" s="75"/>
      <c r="L10" s="75"/>
      <c r="M10" s="76"/>
      <c r="N10" s="77"/>
      <c r="O10" s="78">
        <f t="shared" si="0"/>
        <v>0</v>
      </c>
      <c r="P10" s="79">
        <f t="shared" si="1"/>
        <v>0</v>
      </c>
      <c r="Q10" s="98">
        <f t="shared" si="2"/>
        <v>0</v>
      </c>
      <c r="R10" s="98">
        <f t="shared" si="3"/>
        <v>0</v>
      </c>
      <c r="S10" s="97">
        <f t="shared" si="4"/>
        <v>0</v>
      </c>
      <c r="T10" s="1">
        <v>7</v>
      </c>
    </row>
    <row r="11" spans="1:20" s="1" customFormat="1" ht="21.95" customHeight="1">
      <c r="A11" s="32" t="s">
        <v>6</v>
      </c>
      <c r="B11" s="37"/>
      <c r="C11" s="38"/>
      <c r="D11" s="38"/>
      <c r="E11" s="38"/>
      <c r="F11" s="27">
        <f>IFERROR((F8/F4),0)</f>
        <v>0</v>
      </c>
      <c r="H11" s="18" t="str">
        <f t="array" ref="H11">IFERROR(INDEX(月シフト!$A$11:$A$50,MATCH(LARGE((月シフト!$U$11:$U$50&lt;&gt;"")*1/ROW(月シフト!$U$11:$U$50),T11),1/ROW(月シフト!$U$11:$U$50),0),1),"")</f>
        <v>インディカ</v>
      </c>
      <c r="I11" s="73"/>
      <c r="J11" s="74"/>
      <c r="K11" s="75"/>
      <c r="L11" s="75"/>
      <c r="M11" s="76"/>
      <c r="N11" s="77"/>
      <c r="O11" s="78">
        <f t="shared" si="0"/>
        <v>0</v>
      </c>
      <c r="P11" s="79">
        <f t="shared" si="1"/>
        <v>0</v>
      </c>
      <c r="Q11" s="98">
        <f t="shared" si="2"/>
        <v>0</v>
      </c>
      <c r="R11" s="98">
        <f t="shared" si="3"/>
        <v>0</v>
      </c>
      <c r="S11" s="97">
        <f t="shared" si="4"/>
        <v>0</v>
      </c>
      <c r="T11" s="1">
        <v>8</v>
      </c>
    </row>
    <row r="12" spans="1:20" s="1" customFormat="1" ht="21.95" customHeight="1">
      <c r="A12" s="39" t="s">
        <v>7</v>
      </c>
      <c r="B12" s="40">
        <f>B10*4</f>
        <v>0</v>
      </c>
      <c r="C12" s="41">
        <f>C10*10</f>
        <v>0</v>
      </c>
      <c r="D12" s="41">
        <f>D9*40</f>
        <v>0</v>
      </c>
      <c r="E12" s="41">
        <f>E9*50</f>
        <v>0</v>
      </c>
      <c r="F12" s="42">
        <f>F11</f>
        <v>0</v>
      </c>
      <c r="H12" s="18" t="str">
        <f t="array" ref="H12">IFERROR(INDEX(月シフト!$A$11:$A$50,MATCH(LARGE((月シフト!$U$11:$U$50&lt;&gt;"")*1/ROW(月シフト!$U$11:$U$50),T12),1/ROW(月シフト!$U$11:$U$50),0),1),"")</f>
        <v>チャトランガ</v>
      </c>
      <c r="I12" s="73"/>
      <c r="J12" s="74"/>
      <c r="K12" s="75"/>
      <c r="L12" s="75"/>
      <c r="M12" s="76"/>
      <c r="N12" s="77"/>
      <c r="O12" s="78">
        <f t="shared" si="0"/>
        <v>0</v>
      </c>
      <c r="P12" s="79">
        <f t="shared" si="1"/>
        <v>0</v>
      </c>
      <c r="Q12" s="98">
        <f t="shared" si="2"/>
        <v>0</v>
      </c>
      <c r="R12" s="98">
        <f t="shared" si="3"/>
        <v>0</v>
      </c>
      <c r="S12" s="97">
        <f t="shared" si="4"/>
        <v>0</v>
      </c>
      <c r="T12" s="1">
        <v>9</v>
      </c>
    </row>
    <row r="13" spans="1:20" s="1" customFormat="1" ht="21.95" customHeight="1">
      <c r="A13" s="43"/>
      <c r="H13" s="18" t="str">
        <f t="array" ref="H13">IFERROR(INDEX(月シフト!$A$11:$A$50,MATCH(LARGE((月シフト!$U$11:$U$50&lt;&gt;"")*1/ROW(月シフト!$U$11:$U$50),T13),1/ROW(月シフト!$U$11:$U$50),0),1),"")</f>
        <v/>
      </c>
      <c r="I13" s="73"/>
      <c r="J13" s="74"/>
      <c r="K13" s="75"/>
      <c r="L13" s="75"/>
      <c r="M13" s="76"/>
      <c r="N13" s="77"/>
      <c r="O13" s="78">
        <f t="shared" si="0"/>
        <v>0</v>
      </c>
      <c r="P13" s="79">
        <f t="shared" si="1"/>
        <v>0</v>
      </c>
      <c r="Q13" s="98">
        <f t="shared" si="2"/>
        <v>0</v>
      </c>
      <c r="R13" s="98">
        <f t="shared" si="3"/>
        <v>0</v>
      </c>
      <c r="S13" s="97">
        <f t="shared" si="4"/>
        <v>0</v>
      </c>
      <c r="T13" s="1">
        <v>10</v>
      </c>
    </row>
    <row r="14" spans="1:20" s="1" customFormat="1" ht="21.95" customHeight="1">
      <c r="A14" s="44" t="s">
        <v>3</v>
      </c>
      <c r="B14" s="45" t="s">
        <v>62</v>
      </c>
      <c r="C14" s="45" t="s">
        <v>63</v>
      </c>
      <c r="D14" s="46" t="s">
        <v>64</v>
      </c>
      <c r="E14" s="46" t="s">
        <v>65</v>
      </c>
      <c r="F14" s="47" t="s">
        <v>66</v>
      </c>
      <c r="H14" s="18" t="str">
        <f t="array" ref="H14">IFERROR(INDEX(月シフト!$A$11:$A$50,MATCH(LARGE((月シフト!$U$11:$U$50&lt;&gt;"")*1/ROW(月シフト!$U$11:$U$50),T14),1/ROW(月シフト!$U$11:$U$50),0),1),"")</f>
        <v/>
      </c>
      <c r="I14" s="73"/>
      <c r="J14" s="74"/>
      <c r="K14" s="75"/>
      <c r="L14" s="75"/>
      <c r="M14" s="76"/>
      <c r="N14" s="77"/>
      <c r="O14" s="78">
        <f t="shared" si="0"/>
        <v>0</v>
      </c>
      <c r="P14" s="79">
        <f t="shared" si="1"/>
        <v>0</v>
      </c>
      <c r="Q14" s="98">
        <f t="shared" si="2"/>
        <v>0</v>
      </c>
      <c r="R14" s="98">
        <f t="shared" si="3"/>
        <v>0</v>
      </c>
      <c r="S14" s="97">
        <f t="shared" si="4"/>
        <v>0</v>
      </c>
      <c r="T14" s="1">
        <v>11</v>
      </c>
    </row>
    <row r="15" spans="1:20" s="1" customFormat="1" ht="21.95" customHeight="1">
      <c r="A15" s="11" t="s">
        <v>76</v>
      </c>
      <c r="B15" s="48">
        <v>69</v>
      </c>
      <c r="C15" s="49">
        <v>84</v>
      </c>
      <c r="D15" s="49">
        <v>69</v>
      </c>
      <c r="E15" s="49">
        <v>69</v>
      </c>
      <c r="F15" s="50">
        <v>84</v>
      </c>
      <c r="H15" s="18" t="str">
        <f t="array" ref="H15">IFERROR(INDEX(月シフト!$A$11:$A$50,MATCH(LARGE((月シフト!$U$11:$U$50&lt;&gt;"")*1/ROW(月シフト!$U$11:$U$50),T15),1/ROW(月シフト!$U$11:$U$50),0),1),"")</f>
        <v/>
      </c>
      <c r="I15" s="73"/>
      <c r="J15" s="74"/>
      <c r="K15" s="75"/>
      <c r="L15" s="75"/>
      <c r="M15" s="76"/>
      <c r="N15" s="77"/>
      <c r="O15" s="78">
        <f t="shared" si="0"/>
        <v>0</v>
      </c>
      <c r="P15" s="79">
        <f t="shared" si="1"/>
        <v>0</v>
      </c>
      <c r="Q15" s="98">
        <f t="shared" si="2"/>
        <v>0</v>
      </c>
      <c r="R15" s="98">
        <f t="shared" si="3"/>
        <v>0</v>
      </c>
      <c r="S15" s="97">
        <f t="shared" si="4"/>
        <v>0</v>
      </c>
      <c r="T15" s="1">
        <v>12</v>
      </c>
    </row>
    <row r="16" spans="1:20" s="1" customFormat="1" ht="21.95" customHeight="1">
      <c r="A16" s="11" t="s">
        <v>77</v>
      </c>
      <c r="B16" s="48">
        <v>6.2</v>
      </c>
      <c r="C16" s="49">
        <v>6.2</v>
      </c>
      <c r="D16" s="49">
        <v>6.2</v>
      </c>
      <c r="E16" s="49">
        <v>6.2</v>
      </c>
      <c r="F16" s="50">
        <v>6.2</v>
      </c>
      <c r="H16" s="51" t="str">
        <f t="array" ref="H16">IFERROR(INDEX(月シフト!$A$11:$A$50,MATCH(LARGE((月シフト!$U$11:$U$50&lt;&gt;"")*1/ROW(月シフト!$U$11:$U$50),T16),1/ROW(月シフト!$U$11:$U$50),0),1),"")</f>
        <v/>
      </c>
      <c r="I16" s="73"/>
      <c r="J16" s="74"/>
      <c r="K16" s="75"/>
      <c r="L16" s="75"/>
      <c r="M16" s="76"/>
      <c r="N16" s="77"/>
      <c r="O16" s="78">
        <f t="shared" si="0"/>
        <v>0</v>
      </c>
      <c r="P16" s="79">
        <f t="shared" si="1"/>
        <v>0</v>
      </c>
      <c r="Q16" s="98">
        <f t="shared" si="2"/>
        <v>0</v>
      </c>
      <c r="R16" s="98">
        <f t="shared" si="3"/>
        <v>0</v>
      </c>
      <c r="S16" s="97">
        <f t="shared" si="4"/>
        <v>0</v>
      </c>
      <c r="T16" s="1">
        <v>13</v>
      </c>
    </row>
    <row r="17" spans="1:20" s="1" customFormat="1" ht="21.95" customHeight="1">
      <c r="A17" s="11" t="s">
        <v>78</v>
      </c>
      <c r="B17" s="48">
        <v>1.71</v>
      </c>
      <c r="C17" s="49">
        <v>1.71</v>
      </c>
      <c r="D17" s="49">
        <v>1.71</v>
      </c>
      <c r="E17" s="49">
        <v>1.71</v>
      </c>
      <c r="F17" s="50">
        <v>1.71</v>
      </c>
      <c r="H17" s="51" t="str">
        <f t="array" ref="H17">IFERROR(INDEX(月シフト!$A$11:$A$50,MATCH(LARGE((月シフト!$U$11:$U$50&lt;&gt;"")*1/ROW(月シフト!$U$11:$U$50),T17),1/ROW(月シフト!$U$11:$U$50),0),1),"")</f>
        <v/>
      </c>
      <c r="I17" s="73"/>
      <c r="J17" s="74"/>
      <c r="K17" s="75"/>
      <c r="L17" s="75"/>
      <c r="M17" s="76"/>
      <c r="N17" s="77"/>
      <c r="O17" s="78">
        <f t="shared" si="0"/>
        <v>0</v>
      </c>
      <c r="P17" s="79">
        <f t="shared" si="1"/>
        <v>0</v>
      </c>
      <c r="Q17" s="98">
        <f t="shared" si="2"/>
        <v>0</v>
      </c>
      <c r="R17" s="98">
        <f t="shared" si="3"/>
        <v>0</v>
      </c>
      <c r="S17" s="97">
        <f t="shared" si="4"/>
        <v>0</v>
      </c>
      <c r="T17" s="1">
        <v>14</v>
      </c>
    </row>
    <row r="18" spans="1:20" s="1" customFormat="1" ht="21.95" customHeight="1">
      <c r="A18" s="52" t="s">
        <v>79</v>
      </c>
      <c r="B18" s="53">
        <f t="shared" ref="B18:F18" si="8">SUM(B15:B17)</f>
        <v>76.91</v>
      </c>
      <c r="C18" s="54">
        <f t="shared" si="8"/>
        <v>91.91</v>
      </c>
      <c r="D18" s="54">
        <f t="shared" si="8"/>
        <v>76.91</v>
      </c>
      <c r="E18" s="54">
        <f t="shared" si="8"/>
        <v>76.91</v>
      </c>
      <c r="F18" s="55">
        <f t="shared" si="8"/>
        <v>91.91</v>
      </c>
      <c r="G18" s="56"/>
      <c r="H18" s="51" t="str">
        <f t="array" ref="H18">IFERROR(INDEX(月シフト!$A$11:$A$50,MATCH(LARGE((月シフト!$U$11:$U$50&lt;&gt;"")*1/ROW(月シフト!$U$11:$U$50),T18),1/ROW(月シフト!$U$11:$U$50),0),1),"")</f>
        <v/>
      </c>
      <c r="I18" s="80"/>
      <c r="J18" s="81"/>
      <c r="K18" s="82"/>
      <c r="L18" s="82"/>
      <c r="M18" s="83"/>
      <c r="N18" s="84"/>
      <c r="O18" s="85">
        <f t="shared" si="0"/>
        <v>0</v>
      </c>
      <c r="P18" s="86">
        <f t="shared" si="1"/>
        <v>0</v>
      </c>
      <c r="Q18" s="99">
        <f t="shared" si="2"/>
        <v>0</v>
      </c>
      <c r="R18" s="99">
        <f t="shared" si="3"/>
        <v>0</v>
      </c>
      <c r="S18" s="100">
        <f t="shared" si="4"/>
        <v>0</v>
      </c>
      <c r="T18" s="1">
        <v>15</v>
      </c>
    </row>
    <row r="19" spans="1:20" s="1" customFormat="1" ht="21.95" customHeight="1">
      <c r="G19" s="56"/>
      <c r="H19" s="57" t="s">
        <v>75</v>
      </c>
      <c r="I19" s="87">
        <f>SUM(I4:I18)</f>
        <v>0</v>
      </c>
      <c r="J19" s="88">
        <f t="shared" ref="J19:M19" si="9">SUM(J4:J18)</f>
        <v>0</v>
      </c>
      <c r="K19" s="89">
        <f t="shared" si="9"/>
        <v>0</v>
      </c>
      <c r="L19" s="89">
        <f t="shared" si="9"/>
        <v>0</v>
      </c>
      <c r="M19" s="90">
        <f t="shared" si="9"/>
        <v>0</v>
      </c>
      <c r="N19" s="91" t="s">
        <v>80</v>
      </c>
      <c r="O19" s="92">
        <f>SUM(O4:O18)</f>
        <v>0</v>
      </c>
      <c r="P19" s="93">
        <f t="shared" ref="P19:S19" si="10">SUM(P4:P18)</f>
        <v>0</v>
      </c>
      <c r="Q19" s="101">
        <f t="shared" si="10"/>
        <v>0</v>
      </c>
      <c r="R19" s="101">
        <f t="shared" si="10"/>
        <v>0</v>
      </c>
      <c r="S19" s="102">
        <f t="shared" si="10"/>
        <v>0</v>
      </c>
    </row>
    <row r="20" spans="1:20" s="1" customFormat="1" ht="32.25">
      <c r="A20" s="58" t="s">
        <v>81</v>
      </c>
      <c r="B20" s="59" t="s">
        <v>82</v>
      </c>
      <c r="C20" s="59"/>
      <c r="D20" s="59"/>
      <c r="E20" s="59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20" s="1" customFormat="1" ht="32.25">
      <c r="A21" s="186"/>
      <c r="B21" s="187"/>
      <c r="C21" s="187"/>
      <c r="D21" s="187"/>
      <c r="E21" s="187"/>
      <c r="F21" s="188"/>
    </row>
    <row r="22" spans="1:20" s="1" customFormat="1" ht="32.25">
      <c r="A22" s="189"/>
      <c r="B22" s="190"/>
      <c r="C22" s="190"/>
      <c r="D22" s="190"/>
      <c r="E22" s="190"/>
      <c r="F22" s="191"/>
    </row>
    <row r="23" spans="1:20" s="1" customFormat="1" ht="32.25">
      <c r="A23" s="192"/>
      <c r="B23" s="193"/>
      <c r="C23" s="193"/>
      <c r="D23" s="193"/>
      <c r="E23" s="193"/>
      <c r="F23" s="194"/>
    </row>
    <row r="24" spans="1:20" s="1" customFormat="1" ht="32.25"/>
    <row r="25" spans="1:20" s="1" customFormat="1" ht="32.25"/>
    <row r="26" spans="1:20" s="1" customFormat="1" ht="32.25"/>
    <row r="27" spans="1:20" s="1" customFormat="1" ht="32.25"/>
    <row r="28" spans="1:20" s="1" customFormat="1" ht="32.25"/>
    <row r="29" spans="1:20" s="1" customFormat="1" ht="32.25">
      <c r="A29"/>
      <c r="B29"/>
      <c r="C29"/>
      <c r="D29"/>
      <c r="E29"/>
      <c r="F29"/>
    </row>
    <row r="30" spans="1:20" s="1" customFormat="1" ht="32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0" s="1" customFormat="1" ht="32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0" s="1" customFormat="1" ht="32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20" s="1" customFormat="1" ht="32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20" s="1" customFormat="1" ht="32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20" s="1" customFormat="1" ht="32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20" s="1" customFormat="1" ht="32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20" s="1" customFormat="1" ht="32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20" s="1" customFormat="1" ht="32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20" s="1" customFormat="1" ht="32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20" s="1" customFormat="1" ht="32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20" s="1" customFormat="1" ht="32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20" s="1" customFormat="1" ht="32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20" s="1" customFormat="1" ht="32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20" s="1" customFormat="1" ht="32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20" s="1" customFormat="1" ht="32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</sheetData>
  <sheetProtection selectLockedCells="1"/>
  <mergeCells count="7">
    <mergeCell ref="I2:M2"/>
    <mergeCell ref="O2:S2"/>
    <mergeCell ref="A21:F21"/>
    <mergeCell ref="A22:F22"/>
    <mergeCell ref="A23:F23"/>
    <mergeCell ref="H2:H3"/>
    <mergeCell ref="N2:N3"/>
  </mergeCells>
  <phoneticPr fontId="28"/>
  <pageMargins left="0.69930555555555596" right="0.69930555555555596" top="0.75" bottom="0.75" header="0.3" footer="0.3"/>
  <pageSetup paperSize="9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8"/>
  <dimension ref="A1:T45"/>
  <sheetViews>
    <sheetView topLeftCell="C1" workbookViewId="0">
      <selection activeCell="J4" sqref="J4:L12"/>
    </sheetView>
  </sheetViews>
  <sheetFormatPr defaultColWidth="9" defaultRowHeight="13.5"/>
  <cols>
    <col min="1" max="1" width="25.375" customWidth="1"/>
    <col min="2" max="6" width="18.625" customWidth="1"/>
    <col min="7" max="7" width="9.25" customWidth="1"/>
    <col min="8" max="8" width="19.75" customWidth="1"/>
    <col min="9" max="13" width="8.625" customWidth="1"/>
    <col min="14" max="14" width="11.625" customWidth="1"/>
    <col min="15" max="19" width="8.625" customWidth="1"/>
    <col min="20" max="20" width="9" hidden="1" customWidth="1"/>
  </cols>
  <sheetData>
    <row r="1" spans="1:20" ht="29.25" customHeight="1">
      <c r="A1" s="2">
        <v>44613</v>
      </c>
      <c r="C1" s="3"/>
      <c r="D1" t="s">
        <v>61</v>
      </c>
      <c r="H1" s="4"/>
      <c r="I1" s="4"/>
      <c r="J1" s="61"/>
      <c r="K1" s="62"/>
      <c r="L1" s="62"/>
    </row>
    <row r="2" spans="1:20" s="1" customFormat="1" ht="21.95" customHeight="1">
      <c r="A2" s="5"/>
      <c r="B2" s="6" t="s">
        <v>62</v>
      </c>
      <c r="C2" s="7" t="s">
        <v>63</v>
      </c>
      <c r="D2" s="8" t="s">
        <v>64</v>
      </c>
      <c r="E2" s="8" t="s">
        <v>65</v>
      </c>
      <c r="F2" s="9" t="s">
        <v>66</v>
      </c>
      <c r="H2" s="198" t="s">
        <v>67</v>
      </c>
      <c r="I2" s="195" t="s">
        <v>68</v>
      </c>
      <c r="J2" s="196"/>
      <c r="K2" s="196"/>
      <c r="L2" s="196"/>
      <c r="M2" s="196"/>
      <c r="N2" s="198" t="s">
        <v>69</v>
      </c>
      <c r="O2" s="195" t="s">
        <v>70</v>
      </c>
      <c r="P2" s="196"/>
      <c r="Q2" s="196"/>
      <c r="R2" s="196"/>
      <c r="S2" s="197"/>
    </row>
    <row r="3" spans="1:20" s="1" customFormat="1" ht="21.95" customHeight="1">
      <c r="A3" s="11" t="s">
        <v>71</v>
      </c>
      <c r="B3" s="12"/>
      <c r="C3" s="13"/>
      <c r="D3" s="13"/>
      <c r="E3" s="13"/>
      <c r="F3" s="14"/>
      <c r="H3" s="199"/>
      <c r="I3" s="63" t="s">
        <v>62</v>
      </c>
      <c r="J3" s="64" t="s">
        <v>63</v>
      </c>
      <c r="K3" s="64" t="s">
        <v>64</v>
      </c>
      <c r="L3" s="64" t="s">
        <v>65</v>
      </c>
      <c r="M3" s="65" t="s">
        <v>66</v>
      </c>
      <c r="N3" s="199"/>
      <c r="O3" s="63" t="s">
        <v>62</v>
      </c>
      <c r="P3" s="64" t="s">
        <v>63</v>
      </c>
      <c r="Q3" s="94" t="s">
        <v>64</v>
      </c>
      <c r="R3" s="94" t="s">
        <v>65</v>
      </c>
      <c r="S3" s="95" t="s">
        <v>66</v>
      </c>
    </row>
    <row r="4" spans="1:20" s="1" customFormat="1" ht="21.95" customHeight="1">
      <c r="A4" s="11" t="s">
        <v>72</v>
      </c>
      <c r="B4" s="12">
        <v>0</v>
      </c>
      <c r="C4" s="13">
        <v>0</v>
      </c>
      <c r="D4" s="16">
        <v>0</v>
      </c>
      <c r="E4" s="16">
        <v>0</v>
      </c>
      <c r="F4" s="14">
        <v>0</v>
      </c>
      <c r="H4" s="17" t="str">
        <f t="array" ref="H4">IFERROR(INDEX(月シフト!$A$11:$A$50,MATCH(LARGE((月シフト!$V$11:$V$50&lt;&gt;"")*1/ROW(月シフト!$V$11:$V$50),T4),1/ROW(月シフト!$V$11:$V$50),0),1),"")</f>
        <v>矢代</v>
      </c>
      <c r="I4" s="66"/>
      <c r="J4" s="67"/>
      <c r="K4" s="68"/>
      <c r="L4" s="68"/>
      <c r="M4" s="69"/>
      <c r="N4" s="70">
        <v>17.5</v>
      </c>
      <c r="O4" s="71">
        <f t="shared" ref="O4:O18" si="0">I4*$N4</f>
        <v>0</v>
      </c>
      <c r="P4" s="72">
        <f t="shared" ref="P4:P18" si="1">J4*$N4</f>
        <v>0</v>
      </c>
      <c r="Q4" s="96">
        <f t="shared" ref="Q4:Q18" si="2">K4*$N4</f>
        <v>0</v>
      </c>
      <c r="R4" s="96">
        <f t="shared" ref="R4:R18" si="3">L4*$N4</f>
        <v>0</v>
      </c>
      <c r="S4" s="97">
        <f t="shared" ref="S4:S18" si="4">M4*$N4</f>
        <v>0</v>
      </c>
      <c r="T4" s="1">
        <v>1</v>
      </c>
    </row>
    <row r="5" spans="1:20" s="1" customFormat="1" ht="21.95" customHeight="1">
      <c r="A5" s="11" t="s">
        <v>73</v>
      </c>
      <c r="B5" s="12"/>
      <c r="C5" s="13"/>
      <c r="D5" s="16"/>
      <c r="E5" s="16"/>
      <c r="F5" s="14"/>
      <c r="H5" s="18" t="str">
        <f t="array" ref="H5">IFERROR(INDEX(月シフト!$A$11:$A$50,MATCH(LARGE((月シフト!$V$11:$V$50&lt;&gt;"")*1/ROW(月シフト!$V$11:$V$50),T5),1/ROW(月シフト!$V$11:$V$50),0),1),"")</f>
        <v>高橋</v>
      </c>
      <c r="I5" s="73"/>
      <c r="J5" s="74"/>
      <c r="K5" s="75"/>
      <c r="L5" s="75"/>
      <c r="M5" s="76"/>
      <c r="N5" s="70">
        <v>17.5</v>
      </c>
      <c r="O5" s="78">
        <f t="shared" si="0"/>
        <v>0</v>
      </c>
      <c r="P5" s="79">
        <f t="shared" si="1"/>
        <v>0</v>
      </c>
      <c r="Q5" s="98">
        <f t="shared" si="2"/>
        <v>0</v>
      </c>
      <c r="R5" s="98">
        <f t="shared" si="3"/>
        <v>0</v>
      </c>
      <c r="S5" s="97">
        <f t="shared" si="4"/>
        <v>0</v>
      </c>
      <c r="T5" s="1">
        <v>2</v>
      </c>
    </row>
    <row r="6" spans="1:20" s="1" customFormat="1" ht="21.95" customHeight="1">
      <c r="A6" s="11" t="s">
        <v>74</v>
      </c>
      <c r="B6" s="19" t="str">
        <f>IFERROR(B4/B3,"")</f>
        <v/>
      </c>
      <c r="C6" s="20" t="str">
        <f t="shared" ref="C6:F6" si="5">IFERROR(C4/C3,"")</f>
        <v/>
      </c>
      <c r="D6" s="20" t="str">
        <f t="shared" si="5"/>
        <v/>
      </c>
      <c r="E6" s="20" t="str">
        <f t="shared" si="5"/>
        <v/>
      </c>
      <c r="F6" s="21" t="str">
        <f t="shared" si="5"/>
        <v/>
      </c>
      <c r="H6" s="18" t="str">
        <f t="array" ref="H6">IFERROR(INDEX(月シフト!$A$11:$A$50,MATCH(LARGE((月シフト!$V$11:$V$50&lt;&gt;"")*1/ROW(月シフト!$V$11:$V$50),T6),1/ROW(月シフト!$V$11:$V$50),0),1),"")</f>
        <v>ディン コン ベト</v>
      </c>
      <c r="I6" s="73"/>
      <c r="J6" s="74"/>
      <c r="K6" s="75"/>
      <c r="L6" s="75"/>
      <c r="M6" s="76"/>
      <c r="N6" s="70">
        <v>17.5</v>
      </c>
      <c r="O6" s="78">
        <f t="shared" si="0"/>
        <v>0</v>
      </c>
      <c r="P6" s="79">
        <f t="shared" si="1"/>
        <v>0</v>
      </c>
      <c r="Q6" s="98">
        <f t="shared" si="2"/>
        <v>0</v>
      </c>
      <c r="R6" s="98">
        <f t="shared" si="3"/>
        <v>0</v>
      </c>
      <c r="S6" s="97">
        <f t="shared" si="4"/>
        <v>0</v>
      </c>
      <c r="T6" s="1">
        <v>3</v>
      </c>
    </row>
    <row r="7" spans="1:20" s="1" customFormat="1" ht="21.95" customHeight="1">
      <c r="A7" s="11" t="s">
        <v>75</v>
      </c>
      <c r="B7" s="22">
        <f>I19</f>
        <v>0</v>
      </c>
      <c r="C7" s="23">
        <f t="shared" ref="C7:F7" si="6">J19</f>
        <v>0</v>
      </c>
      <c r="D7" s="23">
        <f t="shared" si="6"/>
        <v>0</v>
      </c>
      <c r="E7" s="23">
        <f t="shared" si="6"/>
        <v>0</v>
      </c>
      <c r="F7" s="24">
        <f t="shared" si="6"/>
        <v>0</v>
      </c>
      <c r="H7" s="18" t="str">
        <f t="array" ref="H7">IFERROR(INDEX(月シフト!$A$11:$A$50,MATCH(LARGE((月シフト!$V$11:$V$50&lt;&gt;"")*1/ROW(月シフト!$V$11:$V$50),T7),1/ROW(月シフト!$V$11:$V$50),0),1),"")</f>
        <v>サンミン</v>
      </c>
      <c r="I7" s="73"/>
      <c r="J7" s="74"/>
      <c r="K7" s="75"/>
      <c r="L7" s="75"/>
      <c r="M7" s="76"/>
      <c r="N7" s="70">
        <v>17.5</v>
      </c>
      <c r="O7" s="78">
        <f t="shared" si="0"/>
        <v>0</v>
      </c>
      <c r="P7" s="79">
        <f t="shared" si="1"/>
        <v>0</v>
      </c>
      <c r="Q7" s="98">
        <f t="shared" si="2"/>
        <v>0</v>
      </c>
      <c r="R7" s="98">
        <f t="shared" si="3"/>
        <v>0</v>
      </c>
      <c r="S7" s="97">
        <f t="shared" si="4"/>
        <v>0</v>
      </c>
      <c r="T7" s="1">
        <v>4</v>
      </c>
    </row>
    <row r="8" spans="1:20" s="1" customFormat="1" ht="21.95" customHeight="1">
      <c r="A8" s="11" t="s">
        <v>2</v>
      </c>
      <c r="B8" s="25">
        <f>O19</f>
        <v>0</v>
      </c>
      <c r="C8" s="26">
        <f t="shared" ref="C8:F8" si="7">P19</f>
        <v>0</v>
      </c>
      <c r="D8" s="26">
        <f t="shared" si="7"/>
        <v>0</v>
      </c>
      <c r="E8" s="26">
        <f t="shared" si="7"/>
        <v>0</v>
      </c>
      <c r="F8" s="27">
        <f t="shared" si="7"/>
        <v>0</v>
      </c>
      <c r="H8" s="18" t="str">
        <f t="array" ref="H8">IFERROR(INDEX(月シフト!$A$11:$A$50,MATCH(LARGE((月シフト!$V$11:$V$50&lt;&gt;"")*1/ROW(月シフト!$V$11:$V$50),T8),1/ROW(月シフト!$V$11:$V$50),0),1),"")</f>
        <v>インディカ</v>
      </c>
      <c r="I8" s="73"/>
      <c r="J8" s="74"/>
      <c r="K8" s="75"/>
      <c r="L8" s="75"/>
      <c r="M8" s="76"/>
      <c r="N8" s="70">
        <v>17.5</v>
      </c>
      <c r="O8" s="78">
        <f t="shared" si="0"/>
        <v>0</v>
      </c>
      <c r="P8" s="79">
        <f t="shared" si="1"/>
        <v>0</v>
      </c>
      <c r="Q8" s="98">
        <f t="shared" si="2"/>
        <v>0</v>
      </c>
      <c r="R8" s="98">
        <f t="shared" si="3"/>
        <v>0</v>
      </c>
      <c r="S8" s="97">
        <f t="shared" si="4"/>
        <v>0</v>
      </c>
      <c r="T8" s="1">
        <v>5</v>
      </c>
    </row>
    <row r="9" spans="1:20" s="1" customFormat="1" ht="21.95" customHeight="1">
      <c r="A9" s="11" t="s">
        <v>4</v>
      </c>
      <c r="B9" s="28"/>
      <c r="C9" s="29"/>
      <c r="D9" s="30">
        <f>IFERROR((D8/D4),0)</f>
        <v>0</v>
      </c>
      <c r="E9" s="30">
        <f>IFERROR((E8/E4),0)</f>
        <v>0</v>
      </c>
      <c r="F9" s="31"/>
      <c r="H9" s="18" t="str">
        <f t="array" ref="H9">IFERROR(INDEX(月シフト!$A$11:$A$50,MATCH(LARGE((月シフト!$V$11:$V$50&lt;&gt;"")*1/ROW(月シフト!$V$11:$V$50),T9),1/ROW(月シフト!$V$11:$V$50),0),1),"")</f>
        <v>チャトランガ</v>
      </c>
      <c r="I9" s="73"/>
      <c r="J9" s="74"/>
      <c r="K9" s="75"/>
      <c r="L9" s="75"/>
      <c r="M9" s="76"/>
      <c r="N9" s="70">
        <v>17.5</v>
      </c>
      <c r="O9" s="78">
        <f t="shared" si="0"/>
        <v>0</v>
      </c>
      <c r="P9" s="79">
        <f t="shared" si="1"/>
        <v>0</v>
      </c>
      <c r="Q9" s="98">
        <f t="shared" si="2"/>
        <v>0</v>
      </c>
      <c r="R9" s="98">
        <f t="shared" si="3"/>
        <v>0</v>
      </c>
      <c r="S9" s="97">
        <f t="shared" si="4"/>
        <v>0</v>
      </c>
      <c r="T9" s="1">
        <v>6</v>
      </c>
    </row>
    <row r="10" spans="1:20" s="1" customFormat="1" ht="21.95" customHeight="1">
      <c r="A10" s="32" t="s">
        <v>5</v>
      </c>
      <c r="B10" s="33">
        <f>IFERROR((B8/B4),0)</f>
        <v>0</v>
      </c>
      <c r="C10" s="34">
        <f>IFERROR((C8/C4),0)</f>
        <v>0</v>
      </c>
      <c r="D10" s="35"/>
      <c r="E10" s="35"/>
      <c r="F10" s="36"/>
      <c r="H10" s="18" t="str">
        <f t="array" ref="H10">IFERROR(INDEX(月シフト!$A$11:$A$50,MATCH(LARGE((月シフト!$V$11:$V$50&lt;&gt;"")*1/ROW(月シフト!$V$11:$V$50),T10),1/ROW(月シフト!$V$11:$V$50),0),1),"")</f>
        <v/>
      </c>
      <c r="I10" s="73"/>
      <c r="J10" s="74"/>
      <c r="K10" s="75"/>
      <c r="L10" s="75"/>
      <c r="M10" s="76"/>
      <c r="N10" s="70">
        <v>17.5</v>
      </c>
      <c r="O10" s="78">
        <f t="shared" si="0"/>
        <v>0</v>
      </c>
      <c r="P10" s="79">
        <f t="shared" si="1"/>
        <v>0</v>
      </c>
      <c r="Q10" s="98">
        <f t="shared" si="2"/>
        <v>0</v>
      </c>
      <c r="R10" s="98">
        <f t="shared" si="3"/>
        <v>0</v>
      </c>
      <c r="S10" s="97">
        <f t="shared" si="4"/>
        <v>0</v>
      </c>
      <c r="T10" s="1">
        <v>7</v>
      </c>
    </row>
    <row r="11" spans="1:20" s="1" customFormat="1" ht="21.95" customHeight="1">
      <c r="A11" s="32" t="s">
        <v>6</v>
      </c>
      <c r="B11" s="37"/>
      <c r="C11" s="38"/>
      <c r="D11" s="38"/>
      <c r="E11" s="38"/>
      <c r="F11" s="27">
        <f>IFERROR((F8/F4),0)</f>
        <v>0</v>
      </c>
      <c r="H11" s="18" t="str">
        <f t="array" ref="H11">IFERROR(INDEX(月シフト!$A$11:$A$50,MATCH(LARGE((月シフト!$V$11:$V$50&lt;&gt;"")*1/ROW(月シフト!$V$11:$V$50),T11),1/ROW(月シフト!$V$11:$V$50),0),1),"")</f>
        <v/>
      </c>
      <c r="I11" s="73"/>
      <c r="J11" s="74"/>
      <c r="K11" s="75"/>
      <c r="L11" s="75"/>
      <c r="M11" s="76"/>
      <c r="N11" s="70">
        <v>17.5</v>
      </c>
      <c r="O11" s="78">
        <f t="shared" si="0"/>
        <v>0</v>
      </c>
      <c r="P11" s="79">
        <f t="shared" si="1"/>
        <v>0</v>
      </c>
      <c r="Q11" s="98">
        <f t="shared" si="2"/>
        <v>0</v>
      </c>
      <c r="R11" s="98">
        <f t="shared" si="3"/>
        <v>0</v>
      </c>
      <c r="S11" s="97">
        <f t="shared" si="4"/>
        <v>0</v>
      </c>
      <c r="T11" s="1">
        <v>8</v>
      </c>
    </row>
    <row r="12" spans="1:20" s="1" customFormat="1" ht="21.95" customHeight="1">
      <c r="A12" s="39" t="s">
        <v>7</v>
      </c>
      <c r="B12" s="40">
        <f>B10*4</f>
        <v>0</v>
      </c>
      <c r="C12" s="41">
        <f>C10*10</f>
        <v>0</v>
      </c>
      <c r="D12" s="41">
        <f>D9*40</f>
        <v>0</v>
      </c>
      <c r="E12" s="41">
        <f>E9*50</f>
        <v>0</v>
      </c>
      <c r="F12" s="42">
        <f>F11</f>
        <v>0</v>
      </c>
      <c r="H12" s="18" t="str">
        <f t="array" ref="H12">IFERROR(INDEX(月シフト!$A$11:$A$50,MATCH(LARGE((月シフト!$V$11:$V$50&lt;&gt;"")*1/ROW(月シフト!$V$11:$V$50),T12),1/ROW(月シフト!$V$11:$V$50),0),1),"")</f>
        <v/>
      </c>
      <c r="I12" s="73"/>
      <c r="J12" s="74"/>
      <c r="K12" s="75"/>
      <c r="L12" s="75"/>
      <c r="M12" s="76"/>
      <c r="N12" s="70">
        <v>17.5</v>
      </c>
      <c r="O12" s="78">
        <f t="shared" si="0"/>
        <v>0</v>
      </c>
      <c r="P12" s="79">
        <f t="shared" si="1"/>
        <v>0</v>
      </c>
      <c r="Q12" s="98">
        <f t="shared" si="2"/>
        <v>0</v>
      </c>
      <c r="R12" s="98">
        <f t="shared" si="3"/>
        <v>0</v>
      </c>
      <c r="S12" s="97">
        <f t="shared" si="4"/>
        <v>0</v>
      </c>
      <c r="T12" s="1">
        <v>9</v>
      </c>
    </row>
    <row r="13" spans="1:20" s="1" customFormat="1" ht="21.95" customHeight="1">
      <c r="A13" s="43"/>
      <c r="H13" s="18" t="str">
        <f t="array" ref="H13">IFERROR(INDEX(月シフト!$A$11:$A$50,MATCH(LARGE((月シフト!$V$11:$V$50&lt;&gt;"")*1/ROW(月シフト!$V$11:$V$50),T13),1/ROW(月シフト!$V$11:$V$50),0),1),"")</f>
        <v/>
      </c>
      <c r="I13" s="73"/>
      <c r="J13" s="74"/>
      <c r="K13" s="75"/>
      <c r="L13" s="75"/>
      <c r="M13" s="76"/>
      <c r="N13" s="70">
        <v>17.5</v>
      </c>
      <c r="O13" s="78">
        <f t="shared" si="0"/>
        <v>0</v>
      </c>
      <c r="P13" s="79">
        <f t="shared" si="1"/>
        <v>0</v>
      </c>
      <c r="Q13" s="98">
        <f t="shared" si="2"/>
        <v>0</v>
      </c>
      <c r="R13" s="98">
        <f t="shared" si="3"/>
        <v>0</v>
      </c>
      <c r="S13" s="97">
        <f t="shared" si="4"/>
        <v>0</v>
      </c>
      <c r="T13" s="1">
        <v>10</v>
      </c>
    </row>
    <row r="14" spans="1:20" s="1" customFormat="1" ht="21.95" customHeight="1">
      <c r="A14" s="44" t="s">
        <v>3</v>
      </c>
      <c r="B14" s="45" t="s">
        <v>62</v>
      </c>
      <c r="C14" s="45" t="s">
        <v>63</v>
      </c>
      <c r="D14" s="46" t="s">
        <v>64</v>
      </c>
      <c r="E14" s="46" t="s">
        <v>65</v>
      </c>
      <c r="F14" s="47" t="s">
        <v>66</v>
      </c>
      <c r="H14" s="18" t="str">
        <f t="array" ref="H14">IFERROR(INDEX(月シフト!$A$11:$A$50,MATCH(LARGE((月シフト!$V$11:$V$50&lt;&gt;"")*1/ROW(月シフト!$V$11:$V$50),T14),1/ROW(月シフト!$V$11:$V$50),0),1),"")</f>
        <v/>
      </c>
      <c r="I14" s="73"/>
      <c r="J14" s="74"/>
      <c r="K14" s="75"/>
      <c r="L14" s="75"/>
      <c r="M14" s="76"/>
      <c r="N14" s="70">
        <v>17.5</v>
      </c>
      <c r="O14" s="78">
        <f t="shared" si="0"/>
        <v>0</v>
      </c>
      <c r="P14" s="79">
        <f t="shared" si="1"/>
        <v>0</v>
      </c>
      <c r="Q14" s="98">
        <f t="shared" si="2"/>
        <v>0</v>
      </c>
      <c r="R14" s="98">
        <f t="shared" si="3"/>
        <v>0</v>
      </c>
      <c r="S14" s="97">
        <f t="shared" si="4"/>
        <v>0</v>
      </c>
      <c r="T14" s="1">
        <v>11</v>
      </c>
    </row>
    <row r="15" spans="1:20" s="1" customFormat="1" ht="21.95" customHeight="1">
      <c r="A15" s="11" t="s">
        <v>76</v>
      </c>
      <c r="B15" s="48">
        <v>69</v>
      </c>
      <c r="C15" s="49">
        <v>84</v>
      </c>
      <c r="D15" s="49">
        <v>69</v>
      </c>
      <c r="E15" s="49">
        <v>69</v>
      </c>
      <c r="F15" s="50">
        <v>84</v>
      </c>
      <c r="H15" s="18" t="str">
        <f t="array" ref="H15">IFERROR(INDEX(月シフト!$A$11:$A$50,MATCH(LARGE((月シフト!$V$11:$V$50&lt;&gt;"")*1/ROW(月シフト!$V$11:$V$50),T15),1/ROW(月シフト!$V$11:$V$50),0),1),"")</f>
        <v/>
      </c>
      <c r="I15" s="73"/>
      <c r="J15" s="74"/>
      <c r="K15" s="75"/>
      <c r="L15" s="75"/>
      <c r="M15" s="76"/>
      <c r="N15" s="70">
        <v>17.5</v>
      </c>
      <c r="O15" s="78">
        <f t="shared" si="0"/>
        <v>0</v>
      </c>
      <c r="P15" s="79">
        <f t="shared" si="1"/>
        <v>0</v>
      </c>
      <c r="Q15" s="98">
        <f t="shared" si="2"/>
        <v>0</v>
      </c>
      <c r="R15" s="98">
        <f t="shared" si="3"/>
        <v>0</v>
      </c>
      <c r="S15" s="97">
        <f t="shared" si="4"/>
        <v>0</v>
      </c>
      <c r="T15" s="1">
        <v>12</v>
      </c>
    </row>
    <row r="16" spans="1:20" s="1" customFormat="1" ht="21.95" customHeight="1">
      <c r="A16" s="11" t="s">
        <v>77</v>
      </c>
      <c r="B16" s="48">
        <v>6.2</v>
      </c>
      <c r="C16" s="49">
        <v>6.2</v>
      </c>
      <c r="D16" s="49">
        <v>6.2</v>
      </c>
      <c r="E16" s="49">
        <v>6.2</v>
      </c>
      <c r="F16" s="50">
        <v>6.2</v>
      </c>
      <c r="H16" s="51" t="str">
        <f t="array" ref="H16">IFERROR(INDEX(月シフト!$A$11:$A$50,MATCH(LARGE((月シフト!$V$11:$V$50&lt;&gt;"")*1/ROW(月シフト!$V$11:$V$50),T16),1/ROW(月シフト!$V$11:$V$50),0),1),"")</f>
        <v/>
      </c>
      <c r="I16" s="73"/>
      <c r="J16" s="74"/>
      <c r="K16" s="75"/>
      <c r="L16" s="75"/>
      <c r="M16" s="76"/>
      <c r="N16" s="70">
        <v>17.5</v>
      </c>
      <c r="O16" s="78">
        <f t="shared" si="0"/>
        <v>0</v>
      </c>
      <c r="P16" s="79">
        <f t="shared" si="1"/>
        <v>0</v>
      </c>
      <c r="Q16" s="98">
        <f t="shared" si="2"/>
        <v>0</v>
      </c>
      <c r="R16" s="98">
        <f t="shared" si="3"/>
        <v>0</v>
      </c>
      <c r="S16" s="97">
        <f t="shared" si="4"/>
        <v>0</v>
      </c>
      <c r="T16" s="1">
        <v>13</v>
      </c>
    </row>
    <row r="17" spans="1:20" s="1" customFormat="1" ht="21.95" customHeight="1">
      <c r="A17" s="11" t="s">
        <v>78</v>
      </c>
      <c r="B17" s="48">
        <v>1.71</v>
      </c>
      <c r="C17" s="49">
        <v>1.71</v>
      </c>
      <c r="D17" s="49">
        <v>1.71</v>
      </c>
      <c r="E17" s="49">
        <v>1.71</v>
      </c>
      <c r="F17" s="50">
        <v>1.71</v>
      </c>
      <c r="H17" s="51" t="str">
        <f t="array" ref="H17">IFERROR(INDEX(月シフト!$A$11:$A$50,MATCH(LARGE((月シフト!$V$11:$V$50&lt;&gt;"")*1/ROW(月シフト!$V$11:$V$50),T17),1/ROW(月シフト!$V$11:$V$50),0),1),"")</f>
        <v/>
      </c>
      <c r="I17" s="73"/>
      <c r="J17" s="74"/>
      <c r="K17" s="75"/>
      <c r="L17" s="75"/>
      <c r="M17" s="76"/>
      <c r="N17" s="70">
        <v>17.5</v>
      </c>
      <c r="O17" s="78">
        <f t="shared" si="0"/>
        <v>0</v>
      </c>
      <c r="P17" s="79">
        <f t="shared" si="1"/>
        <v>0</v>
      </c>
      <c r="Q17" s="98">
        <f t="shared" si="2"/>
        <v>0</v>
      </c>
      <c r="R17" s="98">
        <f t="shared" si="3"/>
        <v>0</v>
      </c>
      <c r="S17" s="97">
        <f t="shared" si="4"/>
        <v>0</v>
      </c>
      <c r="T17" s="1">
        <v>14</v>
      </c>
    </row>
    <row r="18" spans="1:20" s="1" customFormat="1" ht="21.95" customHeight="1">
      <c r="A18" s="52" t="s">
        <v>79</v>
      </c>
      <c r="B18" s="53">
        <f t="shared" ref="B18:F18" si="8">SUM(B15:B17)</f>
        <v>76.91</v>
      </c>
      <c r="C18" s="54">
        <f t="shared" si="8"/>
        <v>91.91</v>
      </c>
      <c r="D18" s="54">
        <f t="shared" si="8"/>
        <v>76.91</v>
      </c>
      <c r="E18" s="54">
        <f t="shared" si="8"/>
        <v>76.91</v>
      </c>
      <c r="F18" s="55">
        <f t="shared" si="8"/>
        <v>91.91</v>
      </c>
      <c r="G18" s="56"/>
      <c r="H18" s="51" t="str">
        <f t="array" ref="H18">IFERROR(INDEX(月シフト!$A$11:$A$50,MATCH(LARGE((月シフト!$V$11:$V$50&lt;&gt;"")*1/ROW(月シフト!$V$11:$V$50),T18),1/ROW(月シフト!$V$11:$V$50),0),1),"")</f>
        <v/>
      </c>
      <c r="I18" s="80"/>
      <c r="J18" s="81"/>
      <c r="K18" s="82"/>
      <c r="L18" s="82"/>
      <c r="M18" s="83"/>
      <c r="N18" s="70">
        <v>17.5</v>
      </c>
      <c r="O18" s="85">
        <f t="shared" si="0"/>
        <v>0</v>
      </c>
      <c r="P18" s="86">
        <f t="shared" si="1"/>
        <v>0</v>
      </c>
      <c r="Q18" s="99">
        <f t="shared" si="2"/>
        <v>0</v>
      </c>
      <c r="R18" s="99">
        <f t="shared" si="3"/>
        <v>0</v>
      </c>
      <c r="S18" s="100">
        <f t="shared" si="4"/>
        <v>0</v>
      </c>
      <c r="T18" s="1">
        <v>15</v>
      </c>
    </row>
    <row r="19" spans="1:20" s="1" customFormat="1" ht="21.95" customHeight="1">
      <c r="G19" s="56"/>
      <c r="H19" s="57" t="s">
        <v>75</v>
      </c>
      <c r="I19" s="87">
        <f>SUM(I4:I18)</f>
        <v>0</v>
      </c>
      <c r="J19" s="88">
        <f t="shared" ref="J19:M19" si="9">SUM(J4:J18)</f>
        <v>0</v>
      </c>
      <c r="K19" s="89">
        <f t="shared" si="9"/>
        <v>0</v>
      </c>
      <c r="L19" s="89">
        <f t="shared" si="9"/>
        <v>0</v>
      </c>
      <c r="M19" s="90">
        <f t="shared" si="9"/>
        <v>0</v>
      </c>
      <c r="N19" s="91" t="s">
        <v>80</v>
      </c>
      <c r="O19" s="92">
        <f>SUM(O4:O18)</f>
        <v>0</v>
      </c>
      <c r="P19" s="93">
        <f t="shared" ref="P19:S19" si="10">SUM(P4:P18)</f>
        <v>0</v>
      </c>
      <c r="Q19" s="101">
        <f t="shared" si="10"/>
        <v>0</v>
      </c>
      <c r="R19" s="101">
        <f t="shared" si="10"/>
        <v>0</v>
      </c>
      <c r="S19" s="102">
        <f t="shared" si="10"/>
        <v>0</v>
      </c>
    </row>
    <row r="20" spans="1:20" s="1" customFormat="1" ht="32.25">
      <c r="A20" s="58" t="s">
        <v>81</v>
      </c>
      <c r="B20" s="59" t="s">
        <v>82</v>
      </c>
      <c r="C20" s="59"/>
      <c r="D20" s="59"/>
      <c r="E20" s="59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20" s="1" customFormat="1" ht="32.25">
      <c r="A21" s="186"/>
      <c r="B21" s="187"/>
      <c r="C21" s="187"/>
      <c r="D21" s="187"/>
      <c r="E21" s="187"/>
      <c r="F21" s="188"/>
    </row>
    <row r="22" spans="1:20" s="1" customFormat="1" ht="32.25">
      <c r="A22" s="189"/>
      <c r="B22" s="190"/>
      <c r="C22" s="190"/>
      <c r="D22" s="190"/>
      <c r="E22" s="190"/>
      <c r="F22" s="191"/>
    </row>
    <row r="23" spans="1:20" s="1" customFormat="1" ht="32.25">
      <c r="A23" s="192"/>
      <c r="B23" s="193"/>
      <c r="C23" s="193"/>
      <c r="D23" s="193"/>
      <c r="E23" s="193"/>
      <c r="F23" s="194"/>
    </row>
    <row r="24" spans="1:20" s="1" customFormat="1" ht="32.25"/>
    <row r="25" spans="1:20" s="1" customFormat="1" ht="32.25"/>
    <row r="26" spans="1:20" s="1" customFormat="1" ht="32.25"/>
    <row r="27" spans="1:20" s="1" customFormat="1" ht="32.25"/>
    <row r="28" spans="1:20" s="1" customFormat="1" ht="32.25"/>
    <row r="29" spans="1:20" s="1" customFormat="1" ht="32.25">
      <c r="A29"/>
      <c r="B29"/>
      <c r="C29"/>
      <c r="D29"/>
      <c r="E29"/>
      <c r="F29"/>
    </row>
    <row r="30" spans="1:20" s="1" customFormat="1" ht="32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0" s="1" customFormat="1" ht="32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0" s="1" customFormat="1" ht="32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20" s="1" customFormat="1" ht="32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20" s="1" customFormat="1" ht="32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20" s="1" customFormat="1" ht="32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20" s="1" customFormat="1" ht="32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20" s="1" customFormat="1" ht="32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20" s="1" customFormat="1" ht="32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20" s="1" customFormat="1" ht="32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20" s="1" customFormat="1" ht="32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20" s="1" customFormat="1" ht="32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20" s="1" customFormat="1" ht="32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20" s="1" customFormat="1" ht="32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20" s="1" customFormat="1" ht="32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20" s="1" customFormat="1" ht="32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</sheetData>
  <sheetProtection selectLockedCells="1"/>
  <mergeCells count="7">
    <mergeCell ref="I2:M2"/>
    <mergeCell ref="O2:S2"/>
    <mergeCell ref="A21:F21"/>
    <mergeCell ref="A22:F22"/>
    <mergeCell ref="A23:F23"/>
    <mergeCell ref="H2:H3"/>
    <mergeCell ref="N2:N3"/>
  </mergeCells>
  <phoneticPr fontId="28"/>
  <pageMargins left="0.69930555555555596" right="0.69930555555555596" top="0.75" bottom="0.75" header="0.3" footer="0.3"/>
  <pageSetup paperSize="9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9"/>
  <dimension ref="A1:T45"/>
  <sheetViews>
    <sheetView topLeftCell="B1" workbookViewId="0">
      <selection activeCell="M11" sqref="M11"/>
    </sheetView>
  </sheetViews>
  <sheetFormatPr defaultColWidth="9" defaultRowHeight="13.5"/>
  <cols>
    <col min="1" max="1" width="25.375" customWidth="1"/>
    <col min="2" max="6" width="18.625" customWidth="1"/>
    <col min="7" max="7" width="9.25" customWidth="1"/>
    <col min="8" max="8" width="19.75" customWidth="1"/>
    <col min="9" max="13" width="8.625" customWidth="1"/>
    <col min="14" max="14" width="11.625" customWidth="1"/>
    <col min="15" max="19" width="8.625" customWidth="1"/>
    <col min="20" max="20" width="9" hidden="1" customWidth="1"/>
  </cols>
  <sheetData>
    <row r="1" spans="1:20" ht="29.25" customHeight="1">
      <c r="A1" s="2">
        <v>44614</v>
      </c>
      <c r="C1" s="3"/>
      <c r="D1" t="s">
        <v>61</v>
      </c>
      <c r="H1" s="4"/>
      <c r="I1" s="4"/>
      <c r="J1" s="61"/>
      <c r="K1" s="62"/>
      <c r="L1" s="62"/>
    </row>
    <row r="2" spans="1:20" s="1" customFormat="1" ht="21.95" customHeight="1">
      <c r="A2" s="5"/>
      <c r="B2" s="6" t="s">
        <v>62</v>
      </c>
      <c r="C2" s="7" t="s">
        <v>63</v>
      </c>
      <c r="D2" s="8" t="s">
        <v>64</v>
      </c>
      <c r="E2" s="8" t="s">
        <v>65</v>
      </c>
      <c r="F2" s="9" t="s">
        <v>66</v>
      </c>
      <c r="H2" s="198" t="s">
        <v>67</v>
      </c>
      <c r="I2" s="195" t="s">
        <v>68</v>
      </c>
      <c r="J2" s="196"/>
      <c r="K2" s="196"/>
      <c r="L2" s="196"/>
      <c r="M2" s="196"/>
      <c r="N2" s="198" t="s">
        <v>69</v>
      </c>
      <c r="O2" s="195" t="s">
        <v>70</v>
      </c>
      <c r="P2" s="196"/>
      <c r="Q2" s="196"/>
      <c r="R2" s="196"/>
      <c r="S2" s="197"/>
    </row>
    <row r="3" spans="1:20" s="1" customFormat="1" ht="21.95" customHeight="1">
      <c r="A3" s="11" t="s">
        <v>71</v>
      </c>
      <c r="B3" s="12">
        <v>0</v>
      </c>
      <c r="C3" s="13">
        <v>0</v>
      </c>
      <c r="D3" s="13">
        <v>0</v>
      </c>
      <c r="E3" s="13">
        <v>0</v>
      </c>
      <c r="F3" s="14">
        <v>0</v>
      </c>
      <c r="H3" s="199"/>
      <c r="I3" s="63" t="s">
        <v>62</v>
      </c>
      <c r="J3" s="64" t="s">
        <v>63</v>
      </c>
      <c r="K3" s="64" t="s">
        <v>64</v>
      </c>
      <c r="L3" s="64" t="s">
        <v>65</v>
      </c>
      <c r="M3" s="65" t="s">
        <v>66</v>
      </c>
      <c r="N3" s="199"/>
      <c r="O3" s="63" t="s">
        <v>62</v>
      </c>
      <c r="P3" s="64" t="s">
        <v>63</v>
      </c>
      <c r="Q3" s="94" t="s">
        <v>64</v>
      </c>
      <c r="R3" s="94" t="s">
        <v>65</v>
      </c>
      <c r="S3" s="95" t="s">
        <v>66</v>
      </c>
    </row>
    <row r="4" spans="1:20" s="1" customFormat="1" ht="21.95" customHeight="1">
      <c r="A4" s="11" t="s">
        <v>72</v>
      </c>
      <c r="B4" s="12">
        <v>0</v>
      </c>
      <c r="C4" s="13">
        <v>0</v>
      </c>
      <c r="D4" s="16">
        <v>0</v>
      </c>
      <c r="E4" s="16">
        <v>0</v>
      </c>
      <c r="F4" s="14">
        <v>0</v>
      </c>
      <c r="H4" s="17" t="str">
        <f t="array" ref="H4">IFERROR(INDEX(月シフト!$A$11:$A$50,MATCH(LARGE((月シフト!$W$11:$W$50&lt;&gt;"")*1/ROW(月シフト!$W$11:$W$50),T4),1/ROW(月シフト!$W$11:$W$50),0),1),"")</f>
        <v>高橋</v>
      </c>
      <c r="I4" s="66"/>
      <c r="J4" s="67"/>
      <c r="K4" s="68"/>
      <c r="L4" s="68"/>
      <c r="M4" s="69"/>
      <c r="N4" s="70">
        <v>17.5</v>
      </c>
      <c r="O4" s="71">
        <f t="shared" ref="O4:O18" si="0">I4*$N4</f>
        <v>0</v>
      </c>
      <c r="P4" s="72">
        <f t="shared" ref="P4:P18" si="1">J4*$N4</f>
        <v>0</v>
      </c>
      <c r="Q4" s="96">
        <f t="shared" ref="Q4:Q18" si="2">K4*$N4</f>
        <v>0</v>
      </c>
      <c r="R4" s="96">
        <f t="shared" ref="R4:R18" si="3">L4*$N4</f>
        <v>0</v>
      </c>
      <c r="S4" s="97">
        <f t="shared" ref="S4:S18" si="4">M4*$N4</f>
        <v>0</v>
      </c>
      <c r="T4" s="1">
        <v>1</v>
      </c>
    </row>
    <row r="5" spans="1:20" s="1" customFormat="1" ht="21.95" customHeight="1">
      <c r="A5" s="11" t="s">
        <v>73</v>
      </c>
      <c r="B5" s="12">
        <v>0</v>
      </c>
      <c r="C5" s="13">
        <v>0</v>
      </c>
      <c r="D5" s="16">
        <v>0</v>
      </c>
      <c r="E5" s="16">
        <v>0</v>
      </c>
      <c r="F5" s="14">
        <v>0</v>
      </c>
      <c r="H5" s="18" t="str">
        <f t="array" ref="H5">IFERROR(INDEX(月シフト!$A$11:$A$50,MATCH(LARGE((月シフト!$W$11:$W$50&lt;&gt;"")*1/ROW(月シフト!$W$11:$W$50),T5),1/ROW(月シフト!$W$11:$W$50),0),1),"")</f>
        <v>マーダワ</v>
      </c>
      <c r="I5" s="73"/>
      <c r="J5" s="74"/>
      <c r="K5" s="75"/>
      <c r="L5" s="75"/>
      <c r="M5" s="76"/>
      <c r="N5" s="70">
        <v>17.5</v>
      </c>
      <c r="O5" s="78">
        <f t="shared" si="0"/>
        <v>0</v>
      </c>
      <c r="P5" s="79">
        <f t="shared" si="1"/>
        <v>0</v>
      </c>
      <c r="Q5" s="98">
        <f t="shared" si="2"/>
        <v>0</v>
      </c>
      <c r="R5" s="98">
        <f t="shared" si="3"/>
        <v>0</v>
      </c>
      <c r="S5" s="97">
        <f t="shared" si="4"/>
        <v>0</v>
      </c>
      <c r="T5" s="1">
        <v>2</v>
      </c>
    </row>
    <row r="6" spans="1:20" s="1" customFormat="1" ht="21.95" customHeight="1">
      <c r="A6" s="11" t="s">
        <v>74</v>
      </c>
      <c r="B6" s="19" t="str">
        <f>IFERROR(B4/B3,"")</f>
        <v/>
      </c>
      <c r="C6" s="20" t="str">
        <f t="shared" ref="C6:F6" si="5">IFERROR(C4/C3,"")</f>
        <v/>
      </c>
      <c r="D6" s="20" t="str">
        <f t="shared" si="5"/>
        <v/>
      </c>
      <c r="E6" s="20" t="str">
        <f t="shared" si="5"/>
        <v/>
      </c>
      <c r="F6" s="21" t="str">
        <f t="shared" si="5"/>
        <v/>
      </c>
      <c r="H6" s="18" t="str">
        <f t="array" ref="H6">IFERROR(INDEX(月シフト!$A$11:$A$50,MATCH(LARGE((月シフト!$W$11:$W$50&lt;&gt;"")*1/ROW(月シフト!$W$11:$W$50),T6),1/ROW(月シフト!$W$11:$W$50),0),1),"")</f>
        <v>ディン コン ベト</v>
      </c>
      <c r="I6" s="73"/>
      <c r="J6" s="74"/>
      <c r="K6" s="75"/>
      <c r="L6" s="75"/>
      <c r="M6" s="76"/>
      <c r="N6" s="70">
        <v>17.5</v>
      </c>
      <c r="O6" s="78">
        <f t="shared" si="0"/>
        <v>0</v>
      </c>
      <c r="P6" s="79">
        <f t="shared" si="1"/>
        <v>0</v>
      </c>
      <c r="Q6" s="98">
        <f t="shared" si="2"/>
        <v>0</v>
      </c>
      <c r="R6" s="98">
        <f t="shared" si="3"/>
        <v>0</v>
      </c>
      <c r="S6" s="97">
        <f t="shared" si="4"/>
        <v>0</v>
      </c>
      <c r="T6" s="1">
        <v>3</v>
      </c>
    </row>
    <row r="7" spans="1:20" s="1" customFormat="1" ht="21.95" customHeight="1">
      <c r="A7" s="11" t="s">
        <v>75</v>
      </c>
      <c r="B7" s="22">
        <f>I19</f>
        <v>0</v>
      </c>
      <c r="C7" s="23">
        <f t="shared" ref="C7:F7" si="6">J19</f>
        <v>0</v>
      </c>
      <c r="D7" s="23">
        <f t="shared" si="6"/>
        <v>0</v>
      </c>
      <c r="E7" s="23">
        <f t="shared" si="6"/>
        <v>0</v>
      </c>
      <c r="F7" s="24">
        <f t="shared" si="6"/>
        <v>0</v>
      </c>
      <c r="H7" s="18" t="str">
        <f t="array" ref="H7">IFERROR(INDEX(月シフト!$A$11:$A$50,MATCH(LARGE((月シフト!$W$11:$W$50&lt;&gt;"")*1/ROW(月シフト!$W$11:$W$50),T7),1/ROW(月シフト!$W$11:$W$50),0),1),"")</f>
        <v>チャモ</v>
      </c>
      <c r="I7" s="73"/>
      <c r="J7" s="74"/>
      <c r="K7" s="75"/>
      <c r="L7" s="75"/>
      <c r="M7" s="76"/>
      <c r="N7" s="70">
        <v>17.5</v>
      </c>
      <c r="O7" s="78">
        <f t="shared" si="0"/>
        <v>0</v>
      </c>
      <c r="P7" s="79">
        <f t="shared" si="1"/>
        <v>0</v>
      </c>
      <c r="Q7" s="98">
        <f t="shared" si="2"/>
        <v>0</v>
      </c>
      <c r="R7" s="98">
        <f t="shared" si="3"/>
        <v>0</v>
      </c>
      <c r="S7" s="97">
        <f t="shared" si="4"/>
        <v>0</v>
      </c>
      <c r="T7" s="1">
        <v>4</v>
      </c>
    </row>
    <row r="8" spans="1:20" s="1" customFormat="1" ht="21.95" customHeight="1">
      <c r="A8" s="11" t="s">
        <v>2</v>
      </c>
      <c r="B8" s="25">
        <f>O19</f>
        <v>0</v>
      </c>
      <c r="C8" s="26">
        <f t="shared" ref="C8:F8" si="7">P19</f>
        <v>0</v>
      </c>
      <c r="D8" s="26">
        <f t="shared" si="7"/>
        <v>0</v>
      </c>
      <c r="E8" s="26">
        <f t="shared" si="7"/>
        <v>0</v>
      </c>
      <c r="F8" s="27">
        <f t="shared" si="7"/>
        <v>0</v>
      </c>
      <c r="H8" s="18" t="str">
        <f t="array" ref="H8">IFERROR(INDEX(月シフト!$A$11:$A$50,MATCH(LARGE((月シフト!$W$11:$W$50&lt;&gt;"")*1/ROW(月シフト!$W$11:$W$50),T8),1/ROW(月シフト!$W$11:$W$50),0),1),"")</f>
        <v>ホン ゴック</v>
      </c>
      <c r="I8" s="73"/>
      <c r="J8" s="74"/>
      <c r="K8" s="75"/>
      <c r="L8" s="75"/>
      <c r="M8" s="76"/>
      <c r="N8" s="70">
        <v>17.5</v>
      </c>
      <c r="O8" s="78">
        <f t="shared" si="0"/>
        <v>0</v>
      </c>
      <c r="P8" s="79">
        <f t="shared" si="1"/>
        <v>0</v>
      </c>
      <c r="Q8" s="98">
        <f t="shared" si="2"/>
        <v>0</v>
      </c>
      <c r="R8" s="98">
        <f t="shared" si="3"/>
        <v>0</v>
      </c>
      <c r="S8" s="97">
        <f t="shared" si="4"/>
        <v>0</v>
      </c>
      <c r="T8" s="1">
        <v>5</v>
      </c>
    </row>
    <row r="9" spans="1:20" s="1" customFormat="1" ht="21.95" customHeight="1">
      <c r="A9" s="11" t="s">
        <v>4</v>
      </c>
      <c r="B9" s="28"/>
      <c r="C9" s="29"/>
      <c r="D9" s="30">
        <f>IFERROR((D8/D4),0)</f>
        <v>0</v>
      </c>
      <c r="E9" s="30">
        <f>IFERROR((E8/E4),0)</f>
        <v>0</v>
      </c>
      <c r="F9" s="31"/>
      <c r="H9" s="18" t="str">
        <f t="array" ref="H9">IFERROR(INDEX(月シフト!$A$11:$A$50,MATCH(LARGE((月シフト!$W$11:$W$50&lt;&gt;"")*1/ROW(月シフト!$W$11:$W$50),T9),1/ROW(月シフト!$W$11:$W$50),0),1),"")</f>
        <v>サンミン</v>
      </c>
      <c r="I9" s="73"/>
      <c r="J9" s="74"/>
      <c r="K9" s="75"/>
      <c r="L9" s="75"/>
      <c r="M9" s="76"/>
      <c r="N9" s="70">
        <v>17.5</v>
      </c>
      <c r="O9" s="78">
        <f t="shared" si="0"/>
        <v>0</v>
      </c>
      <c r="P9" s="79">
        <f t="shared" si="1"/>
        <v>0</v>
      </c>
      <c r="Q9" s="98">
        <f t="shared" si="2"/>
        <v>0</v>
      </c>
      <c r="R9" s="98">
        <f t="shared" si="3"/>
        <v>0</v>
      </c>
      <c r="S9" s="97">
        <f t="shared" si="4"/>
        <v>0</v>
      </c>
      <c r="T9" s="1">
        <v>6</v>
      </c>
    </row>
    <row r="10" spans="1:20" s="1" customFormat="1" ht="21.95" customHeight="1">
      <c r="A10" s="32" t="s">
        <v>5</v>
      </c>
      <c r="B10" s="33">
        <f>IFERROR((B8/B4),0)</f>
        <v>0</v>
      </c>
      <c r="C10" s="34">
        <f>IFERROR((C8/C4),0)</f>
        <v>0</v>
      </c>
      <c r="D10" s="35"/>
      <c r="E10" s="35"/>
      <c r="F10" s="36"/>
      <c r="H10" s="18" t="str">
        <f t="array" ref="H10">IFERROR(INDEX(月シフト!$A$11:$A$50,MATCH(LARGE((月シフト!$W$11:$W$50&lt;&gt;"")*1/ROW(月シフト!$W$11:$W$50),T10),1/ROW(月シフト!$W$11:$W$50),0),1),"")</f>
        <v>イスリ</v>
      </c>
      <c r="I10" s="73"/>
      <c r="J10" s="74"/>
      <c r="K10" s="75"/>
      <c r="L10" s="75"/>
      <c r="M10" s="76"/>
      <c r="N10" s="70">
        <v>17.5</v>
      </c>
      <c r="O10" s="78">
        <f t="shared" si="0"/>
        <v>0</v>
      </c>
      <c r="P10" s="79">
        <f t="shared" si="1"/>
        <v>0</v>
      </c>
      <c r="Q10" s="98">
        <f t="shared" si="2"/>
        <v>0</v>
      </c>
      <c r="R10" s="98">
        <f t="shared" si="3"/>
        <v>0</v>
      </c>
      <c r="S10" s="97">
        <f t="shared" si="4"/>
        <v>0</v>
      </c>
      <c r="T10" s="1">
        <v>7</v>
      </c>
    </row>
    <row r="11" spans="1:20" s="1" customFormat="1" ht="21.95" customHeight="1">
      <c r="A11" s="32" t="s">
        <v>6</v>
      </c>
      <c r="B11" s="37"/>
      <c r="C11" s="38"/>
      <c r="D11" s="38"/>
      <c r="E11" s="38"/>
      <c r="F11" s="27">
        <f>IFERROR((F8/F4),0)</f>
        <v>0</v>
      </c>
      <c r="H11" s="18" t="str">
        <f t="array" ref="H11">IFERROR(INDEX(月シフト!$A$11:$A$50,MATCH(LARGE((月シフト!$W$11:$W$50&lt;&gt;"")*1/ROW(月シフト!$W$11:$W$50),T11),1/ROW(月シフト!$W$11:$W$50),0),1),"")</f>
        <v>ハルシャナ</v>
      </c>
      <c r="I11" s="73"/>
      <c r="J11" s="74"/>
      <c r="K11" s="75"/>
      <c r="L11" s="75"/>
      <c r="M11" s="76"/>
      <c r="N11" s="70">
        <v>17.5</v>
      </c>
      <c r="O11" s="78">
        <f t="shared" si="0"/>
        <v>0</v>
      </c>
      <c r="P11" s="79">
        <f t="shared" si="1"/>
        <v>0</v>
      </c>
      <c r="Q11" s="98">
        <f t="shared" si="2"/>
        <v>0</v>
      </c>
      <c r="R11" s="98">
        <f t="shared" si="3"/>
        <v>0</v>
      </c>
      <c r="S11" s="97">
        <f t="shared" si="4"/>
        <v>0</v>
      </c>
      <c r="T11" s="1">
        <v>8</v>
      </c>
    </row>
    <row r="12" spans="1:20" s="1" customFormat="1" ht="21.95" customHeight="1">
      <c r="A12" s="39" t="s">
        <v>7</v>
      </c>
      <c r="B12" s="40">
        <f>B10*4</f>
        <v>0</v>
      </c>
      <c r="C12" s="41">
        <f>C10*10</f>
        <v>0</v>
      </c>
      <c r="D12" s="41">
        <f>D9*40</f>
        <v>0</v>
      </c>
      <c r="E12" s="41">
        <f>E9*50</f>
        <v>0</v>
      </c>
      <c r="F12" s="42">
        <f>F11</f>
        <v>0</v>
      </c>
      <c r="H12" s="18" t="str">
        <f t="array" ref="H12">IFERROR(INDEX(月シフト!$A$11:$A$50,MATCH(LARGE((月シフト!$W$11:$W$50&lt;&gt;"")*1/ROW(月シフト!$W$11:$W$50),T12),1/ROW(月シフト!$W$11:$W$50),0),1),"")</f>
        <v>インディカ</v>
      </c>
      <c r="I12" s="73"/>
      <c r="J12" s="74"/>
      <c r="K12" s="75"/>
      <c r="L12" s="75"/>
      <c r="M12" s="76"/>
      <c r="N12" s="70">
        <v>17.5</v>
      </c>
      <c r="O12" s="78">
        <f t="shared" si="0"/>
        <v>0</v>
      </c>
      <c r="P12" s="79">
        <f t="shared" si="1"/>
        <v>0</v>
      </c>
      <c r="Q12" s="98">
        <f t="shared" si="2"/>
        <v>0</v>
      </c>
      <c r="R12" s="98">
        <f t="shared" si="3"/>
        <v>0</v>
      </c>
      <c r="S12" s="97">
        <f t="shared" si="4"/>
        <v>0</v>
      </c>
      <c r="T12" s="1">
        <v>9</v>
      </c>
    </row>
    <row r="13" spans="1:20" s="1" customFormat="1" ht="21.95" customHeight="1">
      <c r="A13" s="43"/>
      <c r="H13" s="18" t="str">
        <f t="array" ref="H13">IFERROR(INDEX(月シフト!$A$11:$A$50,MATCH(LARGE((月シフト!$W$11:$W$50&lt;&gt;"")*1/ROW(月シフト!$W$11:$W$50),T13),1/ROW(月シフト!$W$11:$W$50),0),1),"")</f>
        <v/>
      </c>
      <c r="I13" s="73"/>
      <c r="J13" s="74"/>
      <c r="K13" s="75"/>
      <c r="L13" s="75"/>
      <c r="M13" s="76"/>
      <c r="N13" s="70">
        <v>17.5</v>
      </c>
      <c r="O13" s="78">
        <f t="shared" si="0"/>
        <v>0</v>
      </c>
      <c r="P13" s="79">
        <f t="shared" si="1"/>
        <v>0</v>
      </c>
      <c r="Q13" s="98">
        <f t="shared" si="2"/>
        <v>0</v>
      </c>
      <c r="R13" s="98">
        <f t="shared" si="3"/>
        <v>0</v>
      </c>
      <c r="S13" s="97">
        <f t="shared" si="4"/>
        <v>0</v>
      </c>
      <c r="T13" s="1">
        <v>10</v>
      </c>
    </row>
    <row r="14" spans="1:20" s="1" customFormat="1" ht="21.95" customHeight="1">
      <c r="A14" s="44" t="s">
        <v>3</v>
      </c>
      <c r="B14" s="45" t="s">
        <v>62</v>
      </c>
      <c r="C14" s="45" t="s">
        <v>63</v>
      </c>
      <c r="D14" s="46" t="s">
        <v>64</v>
      </c>
      <c r="E14" s="46" t="s">
        <v>65</v>
      </c>
      <c r="F14" s="47" t="s">
        <v>66</v>
      </c>
      <c r="H14" s="18" t="str">
        <f t="array" ref="H14">IFERROR(INDEX(月シフト!$A$11:$A$50,MATCH(LARGE((月シフト!$W$11:$W$50&lt;&gt;"")*1/ROW(月シフト!$W$11:$W$50),T14),1/ROW(月シフト!$W$11:$W$50),0),1),"")</f>
        <v/>
      </c>
      <c r="I14" s="73"/>
      <c r="J14" s="74"/>
      <c r="K14" s="75"/>
      <c r="L14" s="75"/>
      <c r="M14" s="76"/>
      <c r="N14" s="70">
        <v>17.5</v>
      </c>
      <c r="O14" s="78">
        <f t="shared" si="0"/>
        <v>0</v>
      </c>
      <c r="P14" s="79">
        <f t="shared" si="1"/>
        <v>0</v>
      </c>
      <c r="Q14" s="98">
        <f t="shared" si="2"/>
        <v>0</v>
      </c>
      <c r="R14" s="98">
        <f t="shared" si="3"/>
        <v>0</v>
      </c>
      <c r="S14" s="97">
        <f t="shared" si="4"/>
        <v>0</v>
      </c>
      <c r="T14" s="1">
        <v>11</v>
      </c>
    </row>
    <row r="15" spans="1:20" s="1" customFormat="1" ht="21.95" customHeight="1">
      <c r="A15" s="11" t="s">
        <v>76</v>
      </c>
      <c r="B15" s="48">
        <v>69</v>
      </c>
      <c r="C15" s="49">
        <v>84</v>
      </c>
      <c r="D15" s="49">
        <v>69</v>
      </c>
      <c r="E15" s="49">
        <v>69</v>
      </c>
      <c r="F15" s="50">
        <v>84</v>
      </c>
      <c r="H15" s="18" t="str">
        <f t="array" ref="H15">IFERROR(INDEX(月シフト!$A$11:$A$50,MATCH(LARGE((月シフト!$W$11:$W$50&lt;&gt;"")*1/ROW(月シフト!$W$11:$W$50),T15),1/ROW(月シフト!$W$11:$W$50),0),1),"")</f>
        <v/>
      </c>
      <c r="I15" s="73"/>
      <c r="J15" s="74"/>
      <c r="K15" s="75"/>
      <c r="L15" s="75"/>
      <c r="M15" s="76"/>
      <c r="N15" s="70">
        <v>17.5</v>
      </c>
      <c r="O15" s="78">
        <f t="shared" si="0"/>
        <v>0</v>
      </c>
      <c r="P15" s="79">
        <f t="shared" si="1"/>
        <v>0</v>
      </c>
      <c r="Q15" s="98">
        <f t="shared" si="2"/>
        <v>0</v>
      </c>
      <c r="R15" s="98">
        <f t="shared" si="3"/>
        <v>0</v>
      </c>
      <c r="S15" s="97">
        <f t="shared" si="4"/>
        <v>0</v>
      </c>
      <c r="T15" s="1">
        <v>12</v>
      </c>
    </row>
    <row r="16" spans="1:20" s="1" customFormat="1" ht="21.95" customHeight="1">
      <c r="A16" s="11" t="s">
        <v>77</v>
      </c>
      <c r="B16" s="48">
        <v>6.2</v>
      </c>
      <c r="C16" s="49">
        <v>6.2</v>
      </c>
      <c r="D16" s="49">
        <v>6.2</v>
      </c>
      <c r="E16" s="49">
        <v>6.2</v>
      </c>
      <c r="F16" s="50">
        <v>6.2</v>
      </c>
      <c r="H16" s="51" t="str">
        <f t="array" ref="H16">IFERROR(INDEX(月シフト!$A$11:$A$50,MATCH(LARGE((月シフト!$W$11:$W$50&lt;&gt;"")*1/ROW(月シフト!$W$11:$W$50),T16),1/ROW(月シフト!$W$11:$W$50),0),1),"")</f>
        <v/>
      </c>
      <c r="I16" s="73"/>
      <c r="J16" s="74"/>
      <c r="K16" s="75"/>
      <c r="L16" s="75"/>
      <c r="M16" s="76"/>
      <c r="N16" s="70">
        <v>17.5</v>
      </c>
      <c r="O16" s="78">
        <f t="shared" si="0"/>
        <v>0</v>
      </c>
      <c r="P16" s="79">
        <f t="shared" si="1"/>
        <v>0</v>
      </c>
      <c r="Q16" s="98">
        <f t="shared" si="2"/>
        <v>0</v>
      </c>
      <c r="R16" s="98">
        <f t="shared" si="3"/>
        <v>0</v>
      </c>
      <c r="S16" s="97">
        <f t="shared" si="4"/>
        <v>0</v>
      </c>
      <c r="T16" s="1">
        <v>13</v>
      </c>
    </row>
    <row r="17" spans="1:20" s="1" customFormat="1" ht="21.95" customHeight="1">
      <c r="A17" s="11" t="s">
        <v>78</v>
      </c>
      <c r="B17" s="48">
        <v>1.71</v>
      </c>
      <c r="C17" s="49">
        <v>1.71</v>
      </c>
      <c r="D17" s="49">
        <v>1.71</v>
      </c>
      <c r="E17" s="49">
        <v>1.71</v>
      </c>
      <c r="F17" s="50">
        <v>1.71</v>
      </c>
      <c r="H17" s="51" t="str">
        <f t="array" ref="H17">IFERROR(INDEX(月シフト!$A$11:$A$50,MATCH(LARGE((月シフト!$W$11:$W$50&lt;&gt;"")*1/ROW(月シフト!$W$11:$W$50),T17),1/ROW(月シフト!$W$11:$W$50),0),1),"")</f>
        <v/>
      </c>
      <c r="I17" s="73"/>
      <c r="J17" s="74"/>
      <c r="K17" s="75"/>
      <c r="L17" s="75"/>
      <c r="M17" s="76"/>
      <c r="N17" s="70">
        <v>17.5</v>
      </c>
      <c r="O17" s="78">
        <f t="shared" si="0"/>
        <v>0</v>
      </c>
      <c r="P17" s="79">
        <f t="shared" si="1"/>
        <v>0</v>
      </c>
      <c r="Q17" s="98">
        <f t="shared" si="2"/>
        <v>0</v>
      </c>
      <c r="R17" s="98">
        <f t="shared" si="3"/>
        <v>0</v>
      </c>
      <c r="S17" s="97">
        <f t="shared" si="4"/>
        <v>0</v>
      </c>
      <c r="T17" s="1">
        <v>14</v>
      </c>
    </row>
    <row r="18" spans="1:20" s="1" customFormat="1" ht="21.95" customHeight="1">
      <c r="A18" s="52" t="s">
        <v>79</v>
      </c>
      <c r="B18" s="53">
        <f t="shared" ref="B18:F18" si="8">SUM(B15:B17)</f>
        <v>76.91</v>
      </c>
      <c r="C18" s="54">
        <f t="shared" si="8"/>
        <v>91.91</v>
      </c>
      <c r="D18" s="54">
        <f t="shared" si="8"/>
        <v>76.91</v>
      </c>
      <c r="E18" s="54">
        <f t="shared" si="8"/>
        <v>76.91</v>
      </c>
      <c r="F18" s="55">
        <f t="shared" si="8"/>
        <v>91.91</v>
      </c>
      <c r="G18" s="56"/>
      <c r="H18" s="51" t="str">
        <f t="array" ref="H18">IFERROR(INDEX(月シフト!$A$11:$A$50,MATCH(LARGE((月シフト!$W$11:$W$50&lt;&gt;"")*1/ROW(月シフト!$W$11:$W$50),T18),1/ROW(月シフト!$W$11:$W$50),0),1),"")</f>
        <v/>
      </c>
      <c r="I18" s="80"/>
      <c r="J18" s="81"/>
      <c r="K18" s="82"/>
      <c r="L18" s="82"/>
      <c r="M18" s="83"/>
      <c r="N18" s="84"/>
      <c r="O18" s="85">
        <f t="shared" si="0"/>
        <v>0</v>
      </c>
      <c r="P18" s="86">
        <f t="shared" si="1"/>
        <v>0</v>
      </c>
      <c r="Q18" s="99">
        <f t="shared" si="2"/>
        <v>0</v>
      </c>
      <c r="R18" s="99">
        <f t="shared" si="3"/>
        <v>0</v>
      </c>
      <c r="S18" s="100">
        <f t="shared" si="4"/>
        <v>0</v>
      </c>
      <c r="T18" s="1">
        <v>15</v>
      </c>
    </row>
    <row r="19" spans="1:20" s="1" customFormat="1" ht="21.95" customHeight="1">
      <c r="G19" s="56"/>
      <c r="H19" s="57" t="s">
        <v>75</v>
      </c>
      <c r="I19" s="87">
        <f>SUM(I4:I18)</f>
        <v>0</v>
      </c>
      <c r="J19" s="88">
        <f t="shared" ref="J19:M19" si="9">SUM(J4:J18)</f>
        <v>0</v>
      </c>
      <c r="K19" s="89">
        <f t="shared" si="9"/>
        <v>0</v>
      </c>
      <c r="L19" s="89">
        <f t="shared" si="9"/>
        <v>0</v>
      </c>
      <c r="M19" s="90">
        <f t="shared" si="9"/>
        <v>0</v>
      </c>
      <c r="N19" s="91" t="s">
        <v>80</v>
      </c>
      <c r="O19" s="92">
        <f>SUM(O4:O18)</f>
        <v>0</v>
      </c>
      <c r="P19" s="93">
        <f t="shared" ref="P19:S19" si="10">SUM(P4:P18)</f>
        <v>0</v>
      </c>
      <c r="Q19" s="101">
        <f t="shared" si="10"/>
        <v>0</v>
      </c>
      <c r="R19" s="101">
        <f t="shared" si="10"/>
        <v>0</v>
      </c>
      <c r="S19" s="102">
        <f t="shared" si="10"/>
        <v>0</v>
      </c>
    </row>
    <row r="20" spans="1:20" s="1" customFormat="1" ht="32.25">
      <c r="A20" s="58" t="s">
        <v>81</v>
      </c>
      <c r="B20" s="59" t="s">
        <v>82</v>
      </c>
      <c r="C20" s="59"/>
      <c r="D20" s="59"/>
      <c r="E20" s="59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20" s="1" customFormat="1" ht="32.25">
      <c r="A21" s="186"/>
      <c r="B21" s="187"/>
      <c r="C21" s="187"/>
      <c r="D21" s="187"/>
      <c r="E21" s="187"/>
      <c r="F21" s="188"/>
    </row>
    <row r="22" spans="1:20" s="1" customFormat="1" ht="32.25">
      <c r="A22" s="189"/>
      <c r="B22" s="190"/>
      <c r="C22" s="190"/>
      <c r="D22" s="190"/>
      <c r="E22" s="190"/>
      <c r="F22" s="191"/>
    </row>
    <row r="23" spans="1:20" s="1" customFormat="1" ht="32.25">
      <c r="A23" s="192"/>
      <c r="B23" s="193"/>
      <c r="C23" s="193"/>
      <c r="D23" s="193"/>
      <c r="E23" s="193"/>
      <c r="F23" s="194"/>
    </row>
    <row r="24" spans="1:20" s="1" customFormat="1" ht="32.25"/>
    <row r="25" spans="1:20" s="1" customFormat="1" ht="32.25"/>
    <row r="26" spans="1:20" s="1" customFormat="1" ht="32.25"/>
    <row r="27" spans="1:20" s="1" customFormat="1" ht="32.25"/>
    <row r="28" spans="1:20" s="1" customFormat="1" ht="32.25"/>
    <row r="29" spans="1:20" s="1" customFormat="1" ht="32.25">
      <c r="A29"/>
      <c r="B29"/>
      <c r="C29"/>
      <c r="D29"/>
      <c r="E29"/>
      <c r="F29"/>
    </row>
    <row r="30" spans="1:20" s="1" customFormat="1" ht="32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0" s="1" customFormat="1" ht="32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0" s="1" customFormat="1" ht="32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20" s="1" customFormat="1" ht="32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20" s="1" customFormat="1" ht="32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20" s="1" customFormat="1" ht="32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20" s="1" customFormat="1" ht="32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20" s="1" customFormat="1" ht="32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20" s="1" customFormat="1" ht="32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20" s="1" customFormat="1" ht="32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20" s="1" customFormat="1" ht="32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20" s="1" customFormat="1" ht="32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20" s="1" customFormat="1" ht="32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20" s="1" customFormat="1" ht="32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20" s="1" customFormat="1" ht="32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20" s="1" customFormat="1" ht="32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</sheetData>
  <sheetProtection selectLockedCells="1"/>
  <mergeCells count="7">
    <mergeCell ref="I2:M2"/>
    <mergeCell ref="O2:S2"/>
    <mergeCell ref="A21:F21"/>
    <mergeCell ref="A22:F22"/>
    <mergeCell ref="A23:F23"/>
    <mergeCell ref="H2:H3"/>
    <mergeCell ref="N2:N3"/>
  </mergeCells>
  <phoneticPr fontId="28"/>
  <pageMargins left="0.69930555555555596" right="0.69930555555555596" top="0.75" bottom="0.75" header="0.3" footer="0.3"/>
  <pageSetup paperSize="9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0"/>
  <dimension ref="A1:T45"/>
  <sheetViews>
    <sheetView topLeftCell="B1" workbookViewId="0">
      <selection activeCell="M7" sqref="M7"/>
    </sheetView>
  </sheetViews>
  <sheetFormatPr defaultColWidth="9" defaultRowHeight="13.5"/>
  <cols>
    <col min="1" max="1" width="25.375" customWidth="1"/>
    <col min="2" max="6" width="18.625" customWidth="1"/>
    <col min="7" max="7" width="9.25" customWidth="1"/>
    <col min="8" max="8" width="19.75" customWidth="1"/>
    <col min="9" max="13" width="8.625" customWidth="1"/>
    <col min="14" max="14" width="11.625" customWidth="1"/>
    <col min="15" max="19" width="8.625" customWidth="1"/>
    <col min="20" max="20" width="9" hidden="1" customWidth="1"/>
  </cols>
  <sheetData>
    <row r="1" spans="1:20" ht="29.25" customHeight="1">
      <c r="A1" s="2">
        <v>44615</v>
      </c>
      <c r="C1" s="3"/>
      <c r="D1" t="s">
        <v>61</v>
      </c>
      <c r="H1" s="4"/>
      <c r="I1" s="4"/>
      <c r="J1" s="61"/>
      <c r="K1" s="62"/>
      <c r="L1" s="62"/>
    </row>
    <row r="2" spans="1:20" s="1" customFormat="1" ht="21.95" customHeight="1">
      <c r="A2" s="5"/>
      <c r="B2" s="6" t="s">
        <v>62</v>
      </c>
      <c r="C2" s="7" t="s">
        <v>63</v>
      </c>
      <c r="D2" s="8" t="s">
        <v>64</v>
      </c>
      <c r="E2" s="8" t="s">
        <v>65</v>
      </c>
      <c r="F2" s="9" t="s">
        <v>66</v>
      </c>
      <c r="H2" s="198" t="s">
        <v>67</v>
      </c>
      <c r="I2" s="195" t="s">
        <v>68</v>
      </c>
      <c r="J2" s="196"/>
      <c r="K2" s="196"/>
      <c r="L2" s="196"/>
      <c r="M2" s="196"/>
      <c r="N2" s="198" t="s">
        <v>69</v>
      </c>
      <c r="O2" s="195" t="s">
        <v>70</v>
      </c>
      <c r="P2" s="196"/>
      <c r="Q2" s="196"/>
      <c r="R2" s="196"/>
      <c r="S2" s="197"/>
    </row>
    <row r="3" spans="1:20" s="1" customFormat="1" ht="21.95" customHeight="1">
      <c r="A3" s="11" t="s">
        <v>71</v>
      </c>
      <c r="B3" s="12"/>
      <c r="C3" s="13"/>
      <c r="D3" s="13"/>
      <c r="E3" s="13"/>
      <c r="F3" s="14"/>
      <c r="H3" s="199"/>
      <c r="I3" s="63" t="s">
        <v>62</v>
      </c>
      <c r="J3" s="64" t="s">
        <v>63</v>
      </c>
      <c r="K3" s="64" t="s">
        <v>64</v>
      </c>
      <c r="L3" s="64" t="s">
        <v>65</v>
      </c>
      <c r="M3" s="65" t="s">
        <v>66</v>
      </c>
      <c r="N3" s="199"/>
      <c r="O3" s="63" t="s">
        <v>62</v>
      </c>
      <c r="P3" s="64" t="s">
        <v>63</v>
      </c>
      <c r="Q3" s="94" t="s">
        <v>64</v>
      </c>
      <c r="R3" s="94" t="s">
        <v>65</v>
      </c>
      <c r="S3" s="95" t="s">
        <v>66</v>
      </c>
    </row>
    <row r="4" spans="1:20" s="1" customFormat="1" ht="21.95" customHeight="1">
      <c r="A4" s="11" t="s">
        <v>72</v>
      </c>
      <c r="B4" s="12">
        <v>0</v>
      </c>
      <c r="C4" s="13">
        <v>0</v>
      </c>
      <c r="D4" s="16">
        <v>0</v>
      </c>
      <c r="E4" s="16">
        <v>0</v>
      </c>
      <c r="F4" s="14">
        <v>0</v>
      </c>
      <c r="H4" s="17" t="str">
        <f t="array" ref="H4">IFERROR(INDEX(月シフト!$A$11:$A$50,MATCH(LARGE((月シフト!$X$11:$X$50&lt;&gt;"")*1/ROW(月シフト!$X$11:$X$50),T4),1/ROW(月シフト!$X$11:$X$50),0),1),"")</f>
        <v>高橋</v>
      </c>
      <c r="I4" s="66"/>
      <c r="J4" s="67"/>
      <c r="K4" s="68"/>
      <c r="L4" s="68"/>
      <c r="M4" s="69"/>
      <c r="N4" s="70">
        <v>17.5</v>
      </c>
      <c r="O4" s="71">
        <f t="shared" ref="O4:O18" si="0">I4*$N4</f>
        <v>0</v>
      </c>
      <c r="P4" s="72">
        <f t="shared" ref="P4:P18" si="1">J4*$N4</f>
        <v>0</v>
      </c>
      <c r="Q4" s="96">
        <f t="shared" ref="Q4:Q18" si="2">K4*$N4</f>
        <v>0</v>
      </c>
      <c r="R4" s="96">
        <f t="shared" ref="R4:R18" si="3">L4*$N4</f>
        <v>0</v>
      </c>
      <c r="S4" s="97">
        <f t="shared" ref="S4:S18" si="4">M4*$N4</f>
        <v>0</v>
      </c>
      <c r="T4" s="1">
        <v>1</v>
      </c>
    </row>
    <row r="5" spans="1:20" s="1" customFormat="1" ht="21.95" customHeight="1">
      <c r="A5" s="11" t="s">
        <v>73</v>
      </c>
      <c r="B5" s="12"/>
      <c r="C5" s="13"/>
      <c r="D5" s="16"/>
      <c r="E5" s="16"/>
      <c r="F5" s="14"/>
      <c r="H5" s="18" t="str">
        <f t="array" ref="H5">IFERROR(INDEX(月シフト!$A$11:$A$50,MATCH(LARGE((月シフト!$X$11:$X$50&lt;&gt;"")*1/ROW(月シフト!$X$11:$X$50),T5),1/ROW(月シフト!$X$11:$X$50),0),1),"")</f>
        <v>ディン コン ベト</v>
      </c>
      <c r="I5" s="73"/>
      <c r="J5" s="74"/>
      <c r="K5" s="75"/>
      <c r="L5" s="75"/>
      <c r="M5" s="76"/>
      <c r="N5" s="70">
        <v>17.5</v>
      </c>
      <c r="O5" s="78">
        <f t="shared" si="0"/>
        <v>0</v>
      </c>
      <c r="P5" s="79">
        <f t="shared" si="1"/>
        <v>0</v>
      </c>
      <c r="Q5" s="98">
        <f t="shared" si="2"/>
        <v>0</v>
      </c>
      <c r="R5" s="98">
        <f t="shared" si="3"/>
        <v>0</v>
      </c>
      <c r="S5" s="97">
        <f t="shared" si="4"/>
        <v>0</v>
      </c>
      <c r="T5" s="1">
        <v>2</v>
      </c>
    </row>
    <row r="6" spans="1:20" s="1" customFormat="1" ht="21.95" customHeight="1">
      <c r="A6" s="11" t="s">
        <v>74</v>
      </c>
      <c r="B6" s="19" t="str">
        <f>IFERROR(B4/B3,"")</f>
        <v/>
      </c>
      <c r="C6" s="20" t="str">
        <f t="shared" ref="C6:F6" si="5">IFERROR(C4/C3,"")</f>
        <v/>
      </c>
      <c r="D6" s="20" t="str">
        <f t="shared" si="5"/>
        <v/>
      </c>
      <c r="E6" s="20" t="str">
        <f t="shared" si="5"/>
        <v/>
      </c>
      <c r="F6" s="21" t="str">
        <f t="shared" si="5"/>
        <v/>
      </c>
      <c r="H6" s="18" t="str">
        <f t="array" ref="H6">IFERROR(INDEX(月シフト!$A$11:$A$50,MATCH(LARGE((月シフト!$X$11:$X$50&lt;&gt;"")*1/ROW(月シフト!$X$11:$X$50),T6),1/ROW(月シフト!$X$11:$X$50),0),1),"")</f>
        <v>ホン ゴック</v>
      </c>
      <c r="I6" s="73"/>
      <c r="J6" s="74"/>
      <c r="K6" s="75"/>
      <c r="L6" s="75"/>
      <c r="M6" s="76"/>
      <c r="N6" s="70">
        <v>17.5</v>
      </c>
      <c r="O6" s="78">
        <f t="shared" si="0"/>
        <v>0</v>
      </c>
      <c r="P6" s="79">
        <f t="shared" si="1"/>
        <v>0</v>
      </c>
      <c r="Q6" s="98">
        <f t="shared" si="2"/>
        <v>0</v>
      </c>
      <c r="R6" s="98">
        <f t="shared" si="3"/>
        <v>0</v>
      </c>
      <c r="S6" s="97">
        <f t="shared" si="4"/>
        <v>0</v>
      </c>
      <c r="T6" s="1">
        <v>3</v>
      </c>
    </row>
    <row r="7" spans="1:20" s="1" customFormat="1" ht="21.95" customHeight="1">
      <c r="A7" s="11" t="s">
        <v>75</v>
      </c>
      <c r="B7" s="22">
        <f>I19</f>
        <v>0</v>
      </c>
      <c r="C7" s="23">
        <f t="shared" ref="C7:F7" si="6">J19</f>
        <v>0</v>
      </c>
      <c r="D7" s="23">
        <f t="shared" si="6"/>
        <v>0</v>
      </c>
      <c r="E7" s="23">
        <f t="shared" si="6"/>
        <v>0</v>
      </c>
      <c r="F7" s="24">
        <f t="shared" si="6"/>
        <v>0</v>
      </c>
      <c r="H7" s="18" t="str">
        <f t="array" ref="H7">IFERROR(INDEX(月シフト!$A$11:$A$50,MATCH(LARGE((月シフト!$X$11:$X$50&lt;&gt;"")*1/ROW(月シフト!$X$11:$X$50),T7),1/ROW(月シフト!$X$11:$X$50),0),1),"")</f>
        <v>ハルシャナ</v>
      </c>
      <c r="I7" s="73"/>
      <c r="J7" s="74"/>
      <c r="K7" s="75"/>
      <c r="L7" s="75"/>
      <c r="M7" s="76"/>
      <c r="N7" s="70">
        <v>17.5</v>
      </c>
      <c r="O7" s="78">
        <f t="shared" si="0"/>
        <v>0</v>
      </c>
      <c r="P7" s="79">
        <f t="shared" si="1"/>
        <v>0</v>
      </c>
      <c r="Q7" s="98">
        <f t="shared" si="2"/>
        <v>0</v>
      </c>
      <c r="R7" s="98">
        <f t="shared" si="3"/>
        <v>0</v>
      </c>
      <c r="S7" s="97">
        <f t="shared" si="4"/>
        <v>0</v>
      </c>
      <c r="T7" s="1">
        <v>4</v>
      </c>
    </row>
    <row r="8" spans="1:20" s="1" customFormat="1" ht="21.95" customHeight="1">
      <c r="A8" s="11" t="s">
        <v>2</v>
      </c>
      <c r="B8" s="25">
        <f>O19</f>
        <v>0</v>
      </c>
      <c r="C8" s="26">
        <f t="shared" ref="C8:F8" si="7">P19</f>
        <v>0</v>
      </c>
      <c r="D8" s="26">
        <f t="shared" si="7"/>
        <v>0</v>
      </c>
      <c r="E8" s="26">
        <f t="shared" si="7"/>
        <v>0</v>
      </c>
      <c r="F8" s="27">
        <f t="shared" si="7"/>
        <v>0</v>
      </c>
      <c r="H8" s="18" t="str">
        <f t="array" ref="H8">IFERROR(INDEX(月シフト!$A$11:$A$50,MATCH(LARGE((月シフト!$X$11:$X$50&lt;&gt;"")*1/ROW(月シフト!$X$11:$X$50),T8),1/ROW(月シフト!$X$11:$X$50),0),1),"")</f>
        <v>チャトランガ</v>
      </c>
      <c r="I8" s="73"/>
      <c r="J8" s="74"/>
      <c r="K8" s="75"/>
      <c r="L8" s="75"/>
      <c r="M8" s="76"/>
      <c r="N8" s="70">
        <v>17.5</v>
      </c>
      <c r="O8" s="78">
        <f t="shared" si="0"/>
        <v>0</v>
      </c>
      <c r="P8" s="79">
        <f t="shared" si="1"/>
        <v>0</v>
      </c>
      <c r="Q8" s="98">
        <f t="shared" si="2"/>
        <v>0</v>
      </c>
      <c r="R8" s="98">
        <f t="shared" si="3"/>
        <v>0</v>
      </c>
      <c r="S8" s="97">
        <f t="shared" si="4"/>
        <v>0</v>
      </c>
      <c r="T8" s="1">
        <v>5</v>
      </c>
    </row>
    <row r="9" spans="1:20" s="1" customFormat="1" ht="21.95" customHeight="1">
      <c r="A9" s="11" t="s">
        <v>4</v>
      </c>
      <c r="B9" s="28"/>
      <c r="C9" s="29"/>
      <c r="D9" s="30">
        <f>IFERROR((D8/D4),0)</f>
        <v>0</v>
      </c>
      <c r="E9" s="30">
        <f>IFERROR((E8/E4),0)</f>
        <v>0</v>
      </c>
      <c r="F9" s="31"/>
      <c r="H9" s="18" t="str">
        <f t="array" ref="H9">IFERROR(INDEX(月シフト!$A$11:$A$50,MATCH(LARGE((月シフト!$X$11:$X$50&lt;&gt;"")*1/ROW(月シフト!$X$11:$X$50),T9),1/ROW(月シフト!$X$11:$X$50),0),1),"")</f>
        <v>ユウ</v>
      </c>
      <c r="I9" s="73"/>
      <c r="J9" s="74"/>
      <c r="K9" s="75"/>
      <c r="L9" s="75"/>
      <c r="M9" s="76"/>
      <c r="N9" s="70">
        <v>17.5</v>
      </c>
      <c r="O9" s="78">
        <f t="shared" si="0"/>
        <v>0</v>
      </c>
      <c r="P9" s="79">
        <f t="shared" si="1"/>
        <v>0</v>
      </c>
      <c r="Q9" s="98">
        <f t="shared" si="2"/>
        <v>0</v>
      </c>
      <c r="R9" s="98">
        <f t="shared" si="3"/>
        <v>0</v>
      </c>
      <c r="S9" s="97">
        <f t="shared" si="4"/>
        <v>0</v>
      </c>
      <c r="T9" s="1">
        <v>6</v>
      </c>
    </row>
    <row r="10" spans="1:20" s="1" customFormat="1" ht="21.95" customHeight="1">
      <c r="A10" s="32" t="s">
        <v>5</v>
      </c>
      <c r="B10" s="33">
        <f>IFERROR((B8/B4),0)</f>
        <v>0</v>
      </c>
      <c r="C10" s="34">
        <f>IFERROR((C8/C4),0)</f>
        <v>0</v>
      </c>
      <c r="D10" s="35"/>
      <c r="E10" s="35"/>
      <c r="F10" s="36"/>
      <c r="H10" s="18" t="str">
        <f t="array" ref="H10">IFERROR(INDEX(月シフト!$A$11:$A$50,MATCH(LARGE((月シフト!$X$11:$X$50&lt;&gt;"")*1/ROW(月シフト!$X$11:$X$50),T10),1/ROW(月シフト!$X$11:$X$50),0),1),"")</f>
        <v/>
      </c>
      <c r="I10" s="73"/>
      <c r="J10" s="74"/>
      <c r="K10" s="75"/>
      <c r="L10" s="75"/>
      <c r="M10" s="76"/>
      <c r="N10" s="70">
        <v>17.5</v>
      </c>
      <c r="O10" s="78">
        <f t="shared" si="0"/>
        <v>0</v>
      </c>
      <c r="P10" s="79">
        <f t="shared" si="1"/>
        <v>0</v>
      </c>
      <c r="Q10" s="98">
        <f t="shared" si="2"/>
        <v>0</v>
      </c>
      <c r="R10" s="98">
        <f t="shared" si="3"/>
        <v>0</v>
      </c>
      <c r="S10" s="97">
        <f t="shared" si="4"/>
        <v>0</v>
      </c>
      <c r="T10" s="1">
        <v>7</v>
      </c>
    </row>
    <row r="11" spans="1:20" s="1" customFormat="1" ht="21.95" customHeight="1">
      <c r="A11" s="32" t="s">
        <v>6</v>
      </c>
      <c r="B11" s="37"/>
      <c r="C11" s="38"/>
      <c r="D11" s="38"/>
      <c r="E11" s="38"/>
      <c r="F11" s="27">
        <f>IFERROR((F8/F4),0)</f>
        <v>0</v>
      </c>
      <c r="H11" s="18" t="str">
        <f t="array" ref="H11">IFERROR(INDEX(月シフト!$A$11:$A$50,MATCH(LARGE((月シフト!$X$11:$X$50&lt;&gt;"")*1/ROW(月シフト!$X$11:$X$50),T11),1/ROW(月シフト!$X$11:$X$50),0),1),"")</f>
        <v/>
      </c>
      <c r="I11" s="73"/>
      <c r="J11" s="74"/>
      <c r="K11" s="75"/>
      <c r="L11" s="75"/>
      <c r="M11" s="76"/>
      <c r="N11" s="70">
        <v>17.5</v>
      </c>
      <c r="O11" s="78">
        <f t="shared" si="0"/>
        <v>0</v>
      </c>
      <c r="P11" s="79">
        <f t="shared" si="1"/>
        <v>0</v>
      </c>
      <c r="Q11" s="98">
        <f t="shared" si="2"/>
        <v>0</v>
      </c>
      <c r="R11" s="98">
        <f t="shared" si="3"/>
        <v>0</v>
      </c>
      <c r="S11" s="97">
        <f t="shared" si="4"/>
        <v>0</v>
      </c>
      <c r="T11" s="1">
        <v>8</v>
      </c>
    </row>
    <row r="12" spans="1:20" s="1" customFormat="1" ht="21.95" customHeight="1">
      <c r="A12" s="39" t="s">
        <v>7</v>
      </c>
      <c r="B12" s="40">
        <f>B10*4</f>
        <v>0</v>
      </c>
      <c r="C12" s="41">
        <f>C10*10</f>
        <v>0</v>
      </c>
      <c r="D12" s="41">
        <f>D9*40</f>
        <v>0</v>
      </c>
      <c r="E12" s="41">
        <f>E9*50</f>
        <v>0</v>
      </c>
      <c r="F12" s="42">
        <f>F11</f>
        <v>0</v>
      </c>
      <c r="H12" s="18" t="str">
        <f t="array" ref="H12">IFERROR(INDEX(月シフト!$A$11:$A$50,MATCH(LARGE((月シフト!$X$11:$X$50&lt;&gt;"")*1/ROW(月シフト!$X$11:$X$50),T12),1/ROW(月シフト!$X$11:$X$50),0),1),"")</f>
        <v/>
      </c>
      <c r="I12" s="73"/>
      <c r="J12" s="74"/>
      <c r="K12" s="75"/>
      <c r="L12" s="75"/>
      <c r="M12" s="76"/>
      <c r="N12" s="70">
        <v>17.5</v>
      </c>
      <c r="O12" s="78">
        <f t="shared" si="0"/>
        <v>0</v>
      </c>
      <c r="P12" s="79">
        <f t="shared" si="1"/>
        <v>0</v>
      </c>
      <c r="Q12" s="98">
        <f t="shared" si="2"/>
        <v>0</v>
      </c>
      <c r="R12" s="98">
        <f t="shared" si="3"/>
        <v>0</v>
      </c>
      <c r="S12" s="97">
        <f t="shared" si="4"/>
        <v>0</v>
      </c>
      <c r="T12" s="1">
        <v>9</v>
      </c>
    </row>
    <row r="13" spans="1:20" s="1" customFormat="1" ht="21.95" customHeight="1">
      <c r="A13" s="43"/>
      <c r="H13" s="18" t="str">
        <f t="array" ref="H13">IFERROR(INDEX(月シフト!$A$11:$A$50,MATCH(LARGE((月シフト!$X$11:$X$50&lt;&gt;"")*1/ROW(月シフト!$X$11:$X$50),T13),1/ROW(月シフト!$X$11:$X$50),0),1),"")</f>
        <v/>
      </c>
      <c r="I13" s="73"/>
      <c r="J13" s="74"/>
      <c r="K13" s="75"/>
      <c r="L13" s="75"/>
      <c r="M13" s="76"/>
      <c r="N13" s="70">
        <v>17.5</v>
      </c>
      <c r="O13" s="78">
        <f t="shared" si="0"/>
        <v>0</v>
      </c>
      <c r="P13" s="79">
        <f t="shared" si="1"/>
        <v>0</v>
      </c>
      <c r="Q13" s="98">
        <f t="shared" si="2"/>
        <v>0</v>
      </c>
      <c r="R13" s="98">
        <f t="shared" si="3"/>
        <v>0</v>
      </c>
      <c r="S13" s="97">
        <f t="shared" si="4"/>
        <v>0</v>
      </c>
      <c r="T13" s="1">
        <v>10</v>
      </c>
    </row>
    <row r="14" spans="1:20" s="1" customFormat="1" ht="21.95" customHeight="1">
      <c r="A14" s="44" t="s">
        <v>3</v>
      </c>
      <c r="B14" s="45" t="s">
        <v>62</v>
      </c>
      <c r="C14" s="45" t="s">
        <v>63</v>
      </c>
      <c r="D14" s="46" t="s">
        <v>64</v>
      </c>
      <c r="E14" s="46" t="s">
        <v>65</v>
      </c>
      <c r="F14" s="47" t="s">
        <v>66</v>
      </c>
      <c r="H14" s="18" t="str">
        <f t="array" ref="H14">IFERROR(INDEX(月シフト!$A$11:$A$50,MATCH(LARGE((月シフト!$X$11:$X$50&lt;&gt;"")*1/ROW(月シフト!$X$11:$X$50),T14),1/ROW(月シフト!$X$11:$X$50),0),1),"")</f>
        <v/>
      </c>
      <c r="I14" s="73"/>
      <c r="J14" s="74"/>
      <c r="K14" s="75"/>
      <c r="L14" s="75"/>
      <c r="M14" s="76"/>
      <c r="N14" s="70">
        <v>17.5</v>
      </c>
      <c r="O14" s="78">
        <f t="shared" si="0"/>
        <v>0</v>
      </c>
      <c r="P14" s="79">
        <f t="shared" si="1"/>
        <v>0</v>
      </c>
      <c r="Q14" s="98">
        <f t="shared" si="2"/>
        <v>0</v>
      </c>
      <c r="R14" s="98">
        <f t="shared" si="3"/>
        <v>0</v>
      </c>
      <c r="S14" s="97">
        <f t="shared" si="4"/>
        <v>0</v>
      </c>
      <c r="T14" s="1">
        <v>11</v>
      </c>
    </row>
    <row r="15" spans="1:20" s="1" customFormat="1" ht="21.95" customHeight="1">
      <c r="A15" s="11" t="s">
        <v>76</v>
      </c>
      <c r="B15" s="48">
        <v>69</v>
      </c>
      <c r="C15" s="49">
        <v>84</v>
      </c>
      <c r="D15" s="49">
        <v>69</v>
      </c>
      <c r="E15" s="49">
        <v>69</v>
      </c>
      <c r="F15" s="50">
        <v>84</v>
      </c>
      <c r="H15" s="18" t="str">
        <f t="array" ref="H15">IFERROR(INDEX(月シフト!$A$11:$A$50,MATCH(LARGE((月シフト!$X$11:$X$50&lt;&gt;"")*1/ROW(月シフト!$X$11:$X$50),T15),1/ROW(月シフト!$X$11:$X$50),0),1),"")</f>
        <v/>
      </c>
      <c r="I15" s="73"/>
      <c r="J15" s="74"/>
      <c r="K15" s="75"/>
      <c r="L15" s="75"/>
      <c r="M15" s="76"/>
      <c r="N15" s="70">
        <v>17.5</v>
      </c>
      <c r="O15" s="78">
        <f t="shared" si="0"/>
        <v>0</v>
      </c>
      <c r="P15" s="79">
        <f t="shared" si="1"/>
        <v>0</v>
      </c>
      <c r="Q15" s="98">
        <f t="shared" si="2"/>
        <v>0</v>
      </c>
      <c r="R15" s="98">
        <f t="shared" si="3"/>
        <v>0</v>
      </c>
      <c r="S15" s="97">
        <f t="shared" si="4"/>
        <v>0</v>
      </c>
      <c r="T15" s="1">
        <v>12</v>
      </c>
    </row>
    <row r="16" spans="1:20" s="1" customFormat="1" ht="21.95" customHeight="1">
      <c r="A16" s="11" t="s">
        <v>77</v>
      </c>
      <c r="B16" s="48">
        <v>6.2</v>
      </c>
      <c r="C16" s="49">
        <v>6.2</v>
      </c>
      <c r="D16" s="49">
        <v>6.2</v>
      </c>
      <c r="E16" s="49">
        <v>6.2</v>
      </c>
      <c r="F16" s="50">
        <v>6.2</v>
      </c>
      <c r="H16" s="51" t="str">
        <f t="array" ref="H16">IFERROR(INDEX(月シフト!$A$11:$A$50,MATCH(LARGE((月シフト!$X$11:$X$50&lt;&gt;"")*1/ROW(月シフト!$X$11:$X$50),T16),1/ROW(月シフト!$X$11:$X$50),0),1),"")</f>
        <v/>
      </c>
      <c r="I16" s="73"/>
      <c r="J16" s="74"/>
      <c r="K16" s="75"/>
      <c r="L16" s="75"/>
      <c r="M16" s="76"/>
      <c r="N16" s="70">
        <v>17.5</v>
      </c>
      <c r="O16" s="78">
        <f t="shared" si="0"/>
        <v>0</v>
      </c>
      <c r="P16" s="79">
        <f t="shared" si="1"/>
        <v>0</v>
      </c>
      <c r="Q16" s="98">
        <f t="shared" si="2"/>
        <v>0</v>
      </c>
      <c r="R16" s="98">
        <f t="shared" si="3"/>
        <v>0</v>
      </c>
      <c r="S16" s="97">
        <f t="shared" si="4"/>
        <v>0</v>
      </c>
      <c r="T16" s="1">
        <v>13</v>
      </c>
    </row>
    <row r="17" spans="1:20" s="1" customFormat="1" ht="21.95" customHeight="1">
      <c r="A17" s="11" t="s">
        <v>78</v>
      </c>
      <c r="B17" s="48">
        <v>1.71</v>
      </c>
      <c r="C17" s="49">
        <v>1.71</v>
      </c>
      <c r="D17" s="49">
        <v>1.71</v>
      </c>
      <c r="E17" s="49">
        <v>1.71</v>
      </c>
      <c r="F17" s="50">
        <v>1.71</v>
      </c>
      <c r="H17" s="51" t="str">
        <f t="array" ref="H17">IFERROR(INDEX(月シフト!$A$11:$A$50,MATCH(LARGE((月シフト!$X$11:$X$50&lt;&gt;"")*1/ROW(月シフト!$X$11:$X$50),T17),1/ROW(月シフト!$X$11:$X$50),0),1),"")</f>
        <v/>
      </c>
      <c r="I17" s="73"/>
      <c r="J17" s="74"/>
      <c r="K17" s="75"/>
      <c r="L17" s="75"/>
      <c r="M17" s="76"/>
      <c r="N17" s="70">
        <v>17.5</v>
      </c>
      <c r="O17" s="78">
        <f t="shared" si="0"/>
        <v>0</v>
      </c>
      <c r="P17" s="79">
        <f t="shared" si="1"/>
        <v>0</v>
      </c>
      <c r="Q17" s="98">
        <f t="shared" si="2"/>
        <v>0</v>
      </c>
      <c r="R17" s="98">
        <f t="shared" si="3"/>
        <v>0</v>
      </c>
      <c r="S17" s="97">
        <f t="shared" si="4"/>
        <v>0</v>
      </c>
      <c r="T17" s="1">
        <v>14</v>
      </c>
    </row>
    <row r="18" spans="1:20" s="1" customFormat="1" ht="21.95" customHeight="1">
      <c r="A18" s="52" t="s">
        <v>79</v>
      </c>
      <c r="B18" s="53">
        <f t="shared" ref="B18:F18" si="8">SUM(B15:B17)</f>
        <v>76.91</v>
      </c>
      <c r="C18" s="54">
        <f t="shared" si="8"/>
        <v>91.91</v>
      </c>
      <c r="D18" s="54">
        <f t="shared" si="8"/>
        <v>76.91</v>
      </c>
      <c r="E18" s="54">
        <f t="shared" si="8"/>
        <v>76.91</v>
      </c>
      <c r="F18" s="55">
        <f t="shared" si="8"/>
        <v>91.91</v>
      </c>
      <c r="G18" s="56"/>
      <c r="H18" s="51" t="str">
        <f t="array" ref="H18">IFERROR(INDEX(月シフト!$A$11:$A$50,MATCH(LARGE((月シフト!$X$11:$X$50&lt;&gt;"")*1/ROW(月シフト!$X$11:$X$50),T18),1/ROW(月シフト!$X$11:$X$50),0),1),"")</f>
        <v/>
      </c>
      <c r="I18" s="80"/>
      <c r="J18" s="81"/>
      <c r="K18" s="82"/>
      <c r="L18" s="82"/>
      <c r="M18" s="83"/>
      <c r="N18" s="70">
        <v>17.5</v>
      </c>
      <c r="O18" s="85">
        <f t="shared" si="0"/>
        <v>0</v>
      </c>
      <c r="P18" s="86">
        <f t="shared" si="1"/>
        <v>0</v>
      </c>
      <c r="Q18" s="99">
        <f t="shared" si="2"/>
        <v>0</v>
      </c>
      <c r="R18" s="99">
        <f t="shared" si="3"/>
        <v>0</v>
      </c>
      <c r="S18" s="100">
        <f t="shared" si="4"/>
        <v>0</v>
      </c>
      <c r="T18" s="1">
        <v>15</v>
      </c>
    </row>
    <row r="19" spans="1:20" s="1" customFormat="1" ht="21.95" customHeight="1">
      <c r="G19" s="56"/>
      <c r="H19" s="57" t="s">
        <v>75</v>
      </c>
      <c r="I19" s="87">
        <f>SUM(I4:I18)</f>
        <v>0</v>
      </c>
      <c r="J19" s="88">
        <f t="shared" ref="J19:M19" si="9">SUM(J4:J18)</f>
        <v>0</v>
      </c>
      <c r="K19" s="89">
        <f t="shared" si="9"/>
        <v>0</v>
      </c>
      <c r="L19" s="89">
        <f t="shared" si="9"/>
        <v>0</v>
      </c>
      <c r="M19" s="90">
        <f t="shared" si="9"/>
        <v>0</v>
      </c>
      <c r="N19" s="91" t="s">
        <v>80</v>
      </c>
      <c r="O19" s="92">
        <f>SUM(O4:O18)</f>
        <v>0</v>
      </c>
      <c r="P19" s="93">
        <f t="shared" ref="P19:S19" si="10">SUM(P4:P18)</f>
        <v>0</v>
      </c>
      <c r="Q19" s="101">
        <f t="shared" si="10"/>
        <v>0</v>
      </c>
      <c r="R19" s="101">
        <f t="shared" si="10"/>
        <v>0</v>
      </c>
      <c r="S19" s="102">
        <f t="shared" si="10"/>
        <v>0</v>
      </c>
    </row>
    <row r="20" spans="1:20" s="1" customFormat="1" ht="32.25">
      <c r="A20" s="58" t="s">
        <v>81</v>
      </c>
      <c r="B20" s="59" t="s">
        <v>82</v>
      </c>
      <c r="C20" s="59"/>
      <c r="D20" s="59"/>
      <c r="E20" s="59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20" s="1" customFormat="1" ht="32.25">
      <c r="A21" s="186"/>
      <c r="B21" s="187"/>
      <c r="C21" s="187"/>
      <c r="D21" s="187"/>
      <c r="E21" s="187"/>
      <c r="F21" s="188"/>
    </row>
    <row r="22" spans="1:20" s="1" customFormat="1" ht="32.25">
      <c r="A22" s="189"/>
      <c r="B22" s="190"/>
      <c r="C22" s="190"/>
      <c r="D22" s="190"/>
      <c r="E22" s="190"/>
      <c r="F22" s="191"/>
    </row>
    <row r="23" spans="1:20" s="1" customFormat="1" ht="32.25">
      <c r="A23" s="192"/>
      <c r="B23" s="193"/>
      <c r="C23" s="193"/>
      <c r="D23" s="193"/>
      <c r="E23" s="193"/>
      <c r="F23" s="194"/>
    </row>
    <row r="24" spans="1:20" s="1" customFormat="1" ht="32.25"/>
    <row r="25" spans="1:20" s="1" customFormat="1" ht="32.25"/>
    <row r="26" spans="1:20" s="1" customFormat="1" ht="32.25"/>
    <row r="27" spans="1:20" s="1" customFormat="1" ht="32.25"/>
    <row r="28" spans="1:20" s="1" customFormat="1" ht="32.25"/>
    <row r="29" spans="1:20" s="1" customFormat="1" ht="32.25">
      <c r="A29"/>
      <c r="B29"/>
      <c r="C29"/>
      <c r="D29"/>
      <c r="E29"/>
      <c r="F29"/>
    </row>
    <row r="30" spans="1:20" s="1" customFormat="1" ht="32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0" s="1" customFormat="1" ht="32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0" s="1" customFormat="1" ht="32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20" s="1" customFormat="1" ht="32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20" s="1" customFormat="1" ht="32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20" s="1" customFormat="1" ht="32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20" s="1" customFormat="1" ht="32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20" s="1" customFormat="1" ht="32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20" s="1" customFormat="1" ht="32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20" s="1" customFormat="1" ht="32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20" s="1" customFormat="1" ht="32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20" s="1" customFormat="1" ht="32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20" s="1" customFormat="1" ht="32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20" s="1" customFormat="1" ht="32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20" s="1" customFormat="1" ht="32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20" s="1" customFormat="1" ht="32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</sheetData>
  <sheetProtection selectLockedCells="1"/>
  <mergeCells count="7">
    <mergeCell ref="I2:M2"/>
    <mergeCell ref="O2:S2"/>
    <mergeCell ref="A21:F21"/>
    <mergeCell ref="A22:F22"/>
    <mergeCell ref="A23:F23"/>
    <mergeCell ref="H2:H3"/>
    <mergeCell ref="N2:N3"/>
  </mergeCells>
  <phoneticPr fontId="28"/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K33"/>
  <sheetViews>
    <sheetView tabSelected="1" workbookViewId="0">
      <selection activeCell="C33" sqref="C33:K33"/>
    </sheetView>
  </sheetViews>
  <sheetFormatPr defaultColWidth="9" defaultRowHeight="13.5"/>
  <cols>
    <col min="1" max="1" width="10.5" style="142" customWidth="1"/>
    <col min="2" max="2" width="9.75" customWidth="1"/>
    <col min="3" max="3" width="15.625" style="143" customWidth="1"/>
    <col min="4" max="4" width="16.125" style="143" customWidth="1"/>
    <col min="5" max="5" width="13.375" style="143" customWidth="1"/>
    <col min="6" max="6" width="14.75" style="143" customWidth="1"/>
    <col min="7" max="7" width="18.875" style="158" customWidth="1"/>
    <col min="8" max="8" width="17.5" style="158" customWidth="1"/>
    <col min="9" max="9" width="14.875" customWidth="1"/>
    <col min="10" max="10" width="15" customWidth="1"/>
    <col min="11" max="11" width="14.5" customWidth="1"/>
  </cols>
  <sheetData>
    <row r="1" spans="1:11">
      <c r="A1" s="159" t="s">
        <v>8</v>
      </c>
      <c r="B1" s="146" t="s">
        <v>9</v>
      </c>
      <c r="C1" s="146" t="s">
        <v>20</v>
      </c>
      <c r="D1" s="146" t="s">
        <v>11</v>
      </c>
      <c r="E1" s="146" t="s">
        <v>12</v>
      </c>
      <c r="F1" s="146" t="s">
        <v>2</v>
      </c>
      <c r="G1" s="160" t="s">
        <v>21</v>
      </c>
      <c r="H1" s="147" t="s">
        <v>22</v>
      </c>
      <c r="I1" s="146" t="s">
        <v>7</v>
      </c>
      <c r="J1" s="146" t="s">
        <v>15</v>
      </c>
      <c r="K1" s="146" t="s">
        <v>3</v>
      </c>
    </row>
    <row r="2" spans="1:11">
      <c r="A2" s="149">
        <f>Sheet1!A2</f>
        <v>44593</v>
      </c>
      <c r="B2" s="161" t="s">
        <v>23</v>
      </c>
      <c r="C2" s="162">
        <f ca="1">Sheet1!D2</f>
        <v>0</v>
      </c>
      <c r="D2" s="163">
        <f ca="1">IFERROR((テーブル13[[#This Row],[出荷量（束）]]/40),0)</f>
        <v>0</v>
      </c>
      <c r="E2" s="151">
        <f ca="1">Sheet1!I2</f>
        <v>0</v>
      </c>
      <c r="F2" s="153">
        <f ca="1">Sheet1!N2</f>
        <v>0</v>
      </c>
      <c r="G2" s="153">
        <f ca="1">Sheet1!X2</f>
        <v>0</v>
      </c>
      <c r="H2" s="153">
        <f ca="1">テーブル13[[#This Row],[加工単価（1束）]]*10</f>
        <v>0</v>
      </c>
      <c r="I2" s="153">
        <f ca="1">Sheet1!AM2</f>
        <v>0</v>
      </c>
      <c r="J2" s="168">
        <f ca="1">IFERROR(テーブル13[[#This Row],[出荷量（C/S）]]/(テーブル13[[#This Row],[作業時間合計(分）]]/60),)</f>
        <v>0</v>
      </c>
      <c r="K2" s="153">
        <f ca="1">Sheet1!S2</f>
        <v>76.91</v>
      </c>
    </row>
    <row r="3" spans="1:11">
      <c r="A3" s="149">
        <f>Sheet1!A3</f>
        <v>44594</v>
      </c>
      <c r="B3" s="161" t="s">
        <v>23</v>
      </c>
      <c r="C3" s="162">
        <f ca="1">Sheet1!D3</f>
        <v>200</v>
      </c>
      <c r="D3" s="163">
        <f ca="1">IFERROR((テーブル13[[#This Row],[出荷量（束）]]/40),0)</f>
        <v>5</v>
      </c>
      <c r="E3" s="151">
        <f ca="1">Sheet1!I3</f>
        <v>0</v>
      </c>
      <c r="F3" s="153">
        <f ca="1">Sheet1!N3</f>
        <v>0</v>
      </c>
      <c r="G3" s="153">
        <f ca="1">Sheet1!X3</f>
        <v>0</v>
      </c>
      <c r="H3" s="153">
        <f ca="1">テーブル13[[#This Row],[加工単価（1束）]]*10</f>
        <v>0</v>
      </c>
      <c r="I3" s="153">
        <f ca="1">Sheet1!AM3</f>
        <v>0</v>
      </c>
      <c r="J3" s="168">
        <f ca="1">IFERROR(テーブル13[[#This Row],[出荷量（C/S）]]/(テーブル13[[#This Row],[作業時間合計(分）]]/60),)</f>
        <v>0</v>
      </c>
      <c r="K3" s="153">
        <f ca="1">Sheet1!S3</f>
        <v>76.91</v>
      </c>
    </row>
    <row r="4" spans="1:11">
      <c r="A4" s="149">
        <f>Sheet1!A4</f>
        <v>44595</v>
      </c>
      <c r="B4" s="161" t="s">
        <v>23</v>
      </c>
      <c r="C4" s="162">
        <f ca="1">Sheet1!D4</f>
        <v>160</v>
      </c>
      <c r="D4" s="163">
        <f ca="1">IFERROR((テーブル13[[#This Row],[出荷量（束）]]/40),0)</f>
        <v>4</v>
      </c>
      <c r="E4" s="151">
        <f ca="1">Sheet1!I4</f>
        <v>0</v>
      </c>
      <c r="F4" s="153">
        <f ca="1">Sheet1!N4</f>
        <v>0</v>
      </c>
      <c r="G4" s="153">
        <f ca="1">Sheet1!X4</f>
        <v>0</v>
      </c>
      <c r="H4" s="153">
        <f ca="1">テーブル13[[#This Row],[加工単価（1束）]]*10</f>
        <v>0</v>
      </c>
      <c r="I4" s="153">
        <f ca="1">Sheet1!AM4</f>
        <v>0</v>
      </c>
      <c r="J4" s="168">
        <f ca="1">IFERROR(テーブル13[[#This Row],[出荷量（C/S）]]/(テーブル13[[#This Row],[作業時間合計(分）]]/60),)</f>
        <v>0</v>
      </c>
      <c r="K4" s="153">
        <f ca="1">Sheet1!S4</f>
        <v>76.91</v>
      </c>
    </row>
    <row r="5" spans="1:11">
      <c r="A5" s="149">
        <f>Sheet1!A5</f>
        <v>44596</v>
      </c>
      <c r="B5" s="161" t="s">
        <v>23</v>
      </c>
      <c r="C5" s="162">
        <f ca="1">Sheet1!D5</f>
        <v>80</v>
      </c>
      <c r="D5" s="163">
        <f ca="1">IFERROR((テーブル13[[#This Row],[出荷量（束）]]/40),0)</f>
        <v>2</v>
      </c>
      <c r="E5" s="151">
        <f ca="1">Sheet1!I5</f>
        <v>0</v>
      </c>
      <c r="F5" s="153">
        <f ca="1">Sheet1!N5</f>
        <v>0</v>
      </c>
      <c r="G5" s="153">
        <f ca="1">Sheet1!X5</f>
        <v>0</v>
      </c>
      <c r="H5" s="153">
        <f ca="1">テーブル13[[#This Row],[加工単価（1束）]]*10</f>
        <v>0</v>
      </c>
      <c r="I5" s="153">
        <f ca="1">Sheet1!AM5</f>
        <v>0</v>
      </c>
      <c r="J5" s="168">
        <f ca="1">IFERROR(テーブル13[[#This Row],[出荷量（C/S）]]/(テーブル13[[#This Row],[作業時間合計(分）]]/60),)</f>
        <v>0</v>
      </c>
      <c r="K5" s="153">
        <f ca="1">Sheet1!S5</f>
        <v>76.91</v>
      </c>
    </row>
    <row r="6" spans="1:11">
      <c r="A6" s="149">
        <f>Sheet1!A6</f>
        <v>44597</v>
      </c>
      <c r="B6" s="161" t="s">
        <v>23</v>
      </c>
      <c r="C6" s="162">
        <f ca="1">Sheet1!D6</f>
        <v>240</v>
      </c>
      <c r="D6" s="163">
        <f ca="1">IFERROR((テーブル13[[#This Row],[出荷量（束）]]/40),0)</f>
        <v>6</v>
      </c>
      <c r="E6" s="151">
        <f ca="1">Sheet1!I6</f>
        <v>0</v>
      </c>
      <c r="F6" s="153">
        <f ca="1">Sheet1!N6</f>
        <v>0</v>
      </c>
      <c r="G6" s="153">
        <f ca="1">Sheet1!X6</f>
        <v>0</v>
      </c>
      <c r="H6" s="153">
        <f ca="1">テーブル13[[#This Row],[加工単価（1束）]]*10</f>
        <v>0</v>
      </c>
      <c r="I6" s="153">
        <f ca="1">Sheet1!AM6</f>
        <v>0</v>
      </c>
      <c r="J6" s="168">
        <f ca="1">IFERROR(テーブル13[[#This Row],[出荷量（C/S）]]/(テーブル13[[#This Row],[作業時間合計(分）]]/60),)</f>
        <v>0</v>
      </c>
      <c r="K6" s="153">
        <f ca="1">Sheet1!S6</f>
        <v>76.91</v>
      </c>
    </row>
    <row r="7" spans="1:11">
      <c r="A7" s="149">
        <f>Sheet1!A7</f>
        <v>44598</v>
      </c>
      <c r="B7" s="161" t="s">
        <v>23</v>
      </c>
      <c r="C7" s="162">
        <f ca="1">Sheet1!D7</f>
        <v>0</v>
      </c>
      <c r="D7" s="163">
        <f ca="1">IFERROR((テーブル13[[#This Row],[出荷量（束）]]/40),0)</f>
        <v>0</v>
      </c>
      <c r="E7" s="151">
        <f ca="1">Sheet1!I7</f>
        <v>0</v>
      </c>
      <c r="F7" s="153">
        <f ca="1">Sheet1!N7</f>
        <v>0</v>
      </c>
      <c r="G7" s="153">
        <f ca="1">Sheet1!X7</f>
        <v>0</v>
      </c>
      <c r="H7" s="153">
        <f ca="1">テーブル13[[#This Row],[加工単価（1束）]]*10</f>
        <v>0</v>
      </c>
      <c r="I7" s="153">
        <f ca="1">Sheet1!AM7</f>
        <v>0</v>
      </c>
      <c r="J7" s="168">
        <f ca="1">IFERROR(テーブル13[[#This Row],[出荷量（C/S）]]/(テーブル13[[#This Row],[作業時間合計(分）]]/60),)</f>
        <v>0</v>
      </c>
      <c r="K7" s="153">
        <f ca="1">Sheet1!S7</f>
        <v>76.91</v>
      </c>
    </row>
    <row r="8" spans="1:11">
      <c r="A8" s="149">
        <f>Sheet1!A8</f>
        <v>44599</v>
      </c>
      <c r="B8" s="161" t="s">
        <v>23</v>
      </c>
      <c r="C8" s="162">
        <f ca="1">Sheet1!D8</f>
        <v>0</v>
      </c>
      <c r="D8" s="163">
        <f ca="1">IFERROR((テーブル13[[#This Row],[出荷量（束）]]/40),0)</f>
        <v>0</v>
      </c>
      <c r="E8" s="151">
        <f ca="1">Sheet1!I8</f>
        <v>0</v>
      </c>
      <c r="F8" s="153">
        <f ca="1">Sheet1!N8</f>
        <v>0</v>
      </c>
      <c r="G8" s="153">
        <f ca="1">Sheet1!X8</f>
        <v>0</v>
      </c>
      <c r="H8" s="153">
        <f ca="1">テーブル13[[#This Row],[加工単価（1束）]]*10</f>
        <v>0</v>
      </c>
      <c r="I8" s="153">
        <f ca="1">Sheet1!AM8</f>
        <v>0</v>
      </c>
      <c r="J8" s="168">
        <f ca="1">IFERROR(テーブル13[[#This Row],[出荷量（C/S）]]/(テーブル13[[#This Row],[作業時間合計(分）]]/60),)</f>
        <v>0</v>
      </c>
      <c r="K8" s="153">
        <f ca="1">Sheet1!S8</f>
        <v>76.91</v>
      </c>
    </row>
    <row r="9" spans="1:11">
      <c r="A9" s="149">
        <f>Sheet1!A9</f>
        <v>44600</v>
      </c>
      <c r="B9" s="161" t="s">
        <v>23</v>
      </c>
      <c r="C9" s="162">
        <f ca="1">Sheet1!D9</f>
        <v>0</v>
      </c>
      <c r="D9" s="163">
        <f ca="1">IFERROR((テーブル13[[#This Row],[出荷量（束）]]/40),0)</f>
        <v>0</v>
      </c>
      <c r="E9" s="151">
        <f ca="1">Sheet1!I9</f>
        <v>0</v>
      </c>
      <c r="F9" s="153">
        <f ca="1">Sheet1!N9</f>
        <v>0</v>
      </c>
      <c r="G9" s="153">
        <f ca="1">Sheet1!X9</f>
        <v>0</v>
      </c>
      <c r="H9" s="153">
        <f ca="1">テーブル13[[#This Row],[加工単価（1束）]]*10</f>
        <v>0</v>
      </c>
      <c r="I9" s="153">
        <f ca="1">Sheet1!AM9</f>
        <v>0</v>
      </c>
      <c r="J9" s="168">
        <f ca="1">IFERROR(テーブル13[[#This Row],[出荷量（C/S）]]/(テーブル13[[#This Row],[作業時間合計(分）]]/60),)</f>
        <v>0</v>
      </c>
      <c r="K9" s="153">
        <f ca="1">Sheet1!S9</f>
        <v>76.91</v>
      </c>
    </row>
    <row r="10" spans="1:11">
      <c r="A10" s="149">
        <f>Sheet1!A10</f>
        <v>44601</v>
      </c>
      <c r="B10" s="161" t="s">
        <v>23</v>
      </c>
      <c r="C10" s="162">
        <f ca="1">Sheet1!D10</f>
        <v>0</v>
      </c>
      <c r="D10" s="163">
        <f ca="1">IFERROR((テーブル13[[#This Row],[出荷量（束）]]/40),0)</f>
        <v>0</v>
      </c>
      <c r="E10" s="151">
        <f ca="1">Sheet1!I10</f>
        <v>0</v>
      </c>
      <c r="F10" s="153">
        <f ca="1">Sheet1!N10</f>
        <v>0</v>
      </c>
      <c r="G10" s="153">
        <f ca="1">Sheet1!X10</f>
        <v>0</v>
      </c>
      <c r="H10" s="153">
        <f ca="1">テーブル13[[#This Row],[加工単価（1束）]]*10</f>
        <v>0</v>
      </c>
      <c r="I10" s="153">
        <f ca="1">Sheet1!AM10</f>
        <v>0</v>
      </c>
      <c r="J10" s="168">
        <f ca="1">IFERROR(テーブル13[[#This Row],[出荷量（C/S）]]/(テーブル13[[#This Row],[作業時間合計(分）]]/60),)</f>
        <v>0</v>
      </c>
      <c r="K10" s="153">
        <f ca="1">Sheet1!S10</f>
        <v>76.91</v>
      </c>
    </row>
    <row r="11" spans="1:11">
      <c r="A11" s="149">
        <f>Sheet1!A11</f>
        <v>44602</v>
      </c>
      <c r="B11" s="161" t="s">
        <v>23</v>
      </c>
      <c r="C11" s="162">
        <f ca="1">Sheet1!D11</f>
        <v>0</v>
      </c>
      <c r="D11" s="163">
        <f ca="1">IFERROR((テーブル13[[#This Row],[出荷量（束）]]/40),0)</f>
        <v>0</v>
      </c>
      <c r="E11" s="151">
        <f ca="1">Sheet1!I11</f>
        <v>0</v>
      </c>
      <c r="F11" s="153">
        <f ca="1">Sheet1!N11</f>
        <v>0</v>
      </c>
      <c r="G11" s="153">
        <f ca="1">Sheet1!X11</f>
        <v>0</v>
      </c>
      <c r="H11" s="153">
        <f ca="1">テーブル13[[#This Row],[加工単価（1束）]]*10</f>
        <v>0</v>
      </c>
      <c r="I11" s="153">
        <f ca="1">Sheet1!AM11</f>
        <v>0</v>
      </c>
      <c r="J11" s="168">
        <f ca="1">IFERROR(テーブル13[[#This Row],[出荷量（C/S）]]/(テーブル13[[#This Row],[作業時間合計(分）]]/60),)</f>
        <v>0</v>
      </c>
      <c r="K11" s="153">
        <f ca="1">Sheet1!S11</f>
        <v>76.91</v>
      </c>
    </row>
    <row r="12" spans="1:11">
      <c r="A12" s="149">
        <f>Sheet1!A12</f>
        <v>44603</v>
      </c>
      <c r="B12" s="161" t="s">
        <v>23</v>
      </c>
      <c r="C12" s="162">
        <f ca="1">Sheet1!D12</f>
        <v>0</v>
      </c>
      <c r="D12" s="163">
        <f ca="1">IFERROR((テーブル13[[#This Row],[出荷量（束）]]/40),0)</f>
        <v>0</v>
      </c>
      <c r="E12" s="151">
        <f ca="1">Sheet1!I12</f>
        <v>0</v>
      </c>
      <c r="F12" s="153">
        <f ca="1">Sheet1!N12</f>
        <v>0</v>
      </c>
      <c r="G12" s="153">
        <f ca="1">Sheet1!X12</f>
        <v>0</v>
      </c>
      <c r="H12" s="153">
        <f ca="1">テーブル13[[#This Row],[加工単価（1束）]]*10</f>
        <v>0</v>
      </c>
      <c r="I12" s="153">
        <f ca="1">Sheet1!AM12</f>
        <v>0</v>
      </c>
      <c r="J12" s="168">
        <f ca="1">IFERROR(テーブル13[[#This Row],[出荷量（C/S）]]/(テーブル13[[#This Row],[作業時間合計(分）]]/60),)</f>
        <v>0</v>
      </c>
      <c r="K12" s="153">
        <f ca="1">Sheet1!S12</f>
        <v>76.91</v>
      </c>
    </row>
    <row r="13" spans="1:11">
      <c r="A13" s="149">
        <f>Sheet1!A13</f>
        <v>44604</v>
      </c>
      <c r="B13" s="165" t="s">
        <v>23</v>
      </c>
      <c r="C13" s="162">
        <f ca="1">Sheet1!D13</f>
        <v>0</v>
      </c>
      <c r="D13" s="163">
        <f ca="1">IFERROR((テーブル13[[#This Row],[出荷量（束）]]/40),0)</f>
        <v>0</v>
      </c>
      <c r="E13" s="151">
        <f ca="1">Sheet1!I13</f>
        <v>0</v>
      </c>
      <c r="F13" s="153">
        <f ca="1">Sheet1!N13</f>
        <v>0</v>
      </c>
      <c r="G13" s="153">
        <f ca="1">Sheet1!X13</f>
        <v>0</v>
      </c>
      <c r="H13" s="167">
        <f ca="1">テーブル13[[#This Row],[加工単価（1束）]]*10</f>
        <v>0</v>
      </c>
      <c r="I13" s="153">
        <f ca="1">Sheet1!AM13</f>
        <v>0</v>
      </c>
      <c r="J13" s="168">
        <f ca="1">IFERROR(テーブル13[[#This Row],[出荷量（C/S）]]/(テーブル13[[#This Row],[作業時間合計(分）]]/60),)</f>
        <v>0</v>
      </c>
      <c r="K13" s="153">
        <f ca="1">Sheet1!S13</f>
        <v>76.91</v>
      </c>
    </row>
    <row r="14" spans="1:11">
      <c r="A14" s="149">
        <f>Sheet1!A14</f>
        <v>44605</v>
      </c>
      <c r="B14" s="161" t="s">
        <v>23</v>
      </c>
      <c r="C14" s="162">
        <f ca="1">Sheet1!D14</f>
        <v>0</v>
      </c>
      <c r="D14" s="163">
        <f ca="1">IFERROR((テーブル13[[#This Row],[出荷量（束）]]/40),0)</f>
        <v>0</v>
      </c>
      <c r="E14" s="151">
        <f ca="1">Sheet1!I14</f>
        <v>0</v>
      </c>
      <c r="F14" s="153">
        <f ca="1">Sheet1!N14</f>
        <v>0</v>
      </c>
      <c r="G14" s="153">
        <f ca="1">Sheet1!X14</f>
        <v>0</v>
      </c>
      <c r="H14" s="153">
        <f ca="1">テーブル13[[#This Row],[加工単価（1束）]]*10</f>
        <v>0</v>
      </c>
      <c r="I14" s="153">
        <f ca="1">Sheet1!AM14</f>
        <v>0</v>
      </c>
      <c r="J14" s="168">
        <f ca="1">IFERROR(テーブル13[[#This Row],[出荷量（C/S）]]/(テーブル13[[#This Row],[作業時間合計(分）]]/60),)</f>
        <v>0</v>
      </c>
      <c r="K14" s="153">
        <f ca="1">Sheet1!S14</f>
        <v>76.91</v>
      </c>
    </row>
    <row r="15" spans="1:11">
      <c r="A15" s="149">
        <f>Sheet1!A15</f>
        <v>44606</v>
      </c>
      <c r="B15" s="161" t="s">
        <v>23</v>
      </c>
      <c r="C15" s="162">
        <f ca="1">Sheet1!D15</f>
        <v>0</v>
      </c>
      <c r="D15" s="163">
        <f ca="1">IFERROR((テーブル13[[#This Row],[出荷量（束）]]/40),0)</f>
        <v>0</v>
      </c>
      <c r="E15" s="151">
        <f ca="1">Sheet1!I15</f>
        <v>0</v>
      </c>
      <c r="F15" s="153">
        <f ca="1">Sheet1!N15</f>
        <v>0</v>
      </c>
      <c r="G15" s="153">
        <f ca="1">Sheet1!X15</f>
        <v>0</v>
      </c>
      <c r="H15" s="153">
        <f ca="1">テーブル13[[#This Row],[加工単価（1束）]]*10</f>
        <v>0</v>
      </c>
      <c r="I15" s="153">
        <f ca="1">Sheet1!AM15</f>
        <v>0</v>
      </c>
      <c r="J15" s="168">
        <f ca="1">IFERROR(テーブル13[[#This Row],[出荷量（C/S）]]/(テーブル13[[#This Row],[作業時間合計(分）]]/60),)</f>
        <v>0</v>
      </c>
      <c r="K15" s="153">
        <f ca="1">Sheet1!S15</f>
        <v>76.91</v>
      </c>
    </row>
    <row r="16" spans="1:11">
      <c r="A16" s="149">
        <f>Sheet1!A16</f>
        <v>44607</v>
      </c>
      <c r="B16" s="161" t="s">
        <v>23</v>
      </c>
      <c r="C16" s="162">
        <f ca="1">Sheet1!D16</f>
        <v>0</v>
      </c>
      <c r="D16" s="163">
        <f ca="1">IFERROR((テーブル13[[#This Row],[出荷量（束）]]/40),0)</f>
        <v>0</v>
      </c>
      <c r="E16" s="151">
        <f ca="1">Sheet1!I16</f>
        <v>0</v>
      </c>
      <c r="F16" s="153">
        <f ca="1">Sheet1!N16</f>
        <v>0</v>
      </c>
      <c r="G16" s="153">
        <f ca="1">Sheet1!X16</f>
        <v>0</v>
      </c>
      <c r="H16" s="153">
        <f ca="1">テーブル13[[#This Row],[加工単価（1束）]]*10</f>
        <v>0</v>
      </c>
      <c r="I16" s="153">
        <f ca="1">Sheet1!AM16</f>
        <v>0</v>
      </c>
      <c r="J16" s="168">
        <f ca="1">IFERROR(テーブル13[[#This Row],[出荷量（C/S）]]/(テーブル13[[#This Row],[作業時間合計(分）]]/60),)</f>
        <v>0</v>
      </c>
      <c r="K16" s="153">
        <f ca="1">Sheet1!S16</f>
        <v>76.91</v>
      </c>
    </row>
    <row r="17" spans="1:11">
      <c r="A17" s="149">
        <f>Sheet1!A17</f>
        <v>44608</v>
      </c>
      <c r="B17" s="161" t="s">
        <v>23</v>
      </c>
      <c r="C17" s="162">
        <f ca="1">Sheet1!D17</f>
        <v>0</v>
      </c>
      <c r="D17" s="163">
        <f ca="1">IFERROR((テーブル13[[#This Row],[出荷量（束）]]/40),0)</f>
        <v>0</v>
      </c>
      <c r="E17" s="151">
        <f ca="1">Sheet1!I17</f>
        <v>0</v>
      </c>
      <c r="F17" s="153">
        <f ca="1">Sheet1!N17</f>
        <v>0</v>
      </c>
      <c r="G17" s="153">
        <f ca="1">Sheet1!X17</f>
        <v>0</v>
      </c>
      <c r="H17" s="153">
        <f ca="1">テーブル13[[#This Row],[加工単価（1束）]]*10</f>
        <v>0</v>
      </c>
      <c r="I17" s="153">
        <f ca="1">Sheet1!AM17</f>
        <v>0</v>
      </c>
      <c r="J17" s="168">
        <f ca="1">IFERROR(テーブル13[[#This Row],[出荷量（C/S）]]/(テーブル13[[#This Row],[作業時間合計(分）]]/60),)</f>
        <v>0</v>
      </c>
      <c r="K17" s="153">
        <f ca="1">Sheet1!S17</f>
        <v>76.91</v>
      </c>
    </row>
    <row r="18" spans="1:11">
      <c r="A18" s="149">
        <f>Sheet1!A18</f>
        <v>44609</v>
      </c>
      <c r="B18" s="161" t="s">
        <v>23</v>
      </c>
      <c r="C18" s="162">
        <f ca="1">Sheet1!D18</f>
        <v>0</v>
      </c>
      <c r="D18" s="163">
        <f ca="1">IFERROR((テーブル13[[#This Row],[出荷量（束）]]/40),0)</f>
        <v>0</v>
      </c>
      <c r="E18" s="151">
        <f ca="1">Sheet1!I18</f>
        <v>0</v>
      </c>
      <c r="F18" s="153">
        <f ca="1">Sheet1!N18</f>
        <v>0</v>
      </c>
      <c r="G18" s="153">
        <f ca="1">Sheet1!X18</f>
        <v>0</v>
      </c>
      <c r="H18" s="153">
        <f ca="1">テーブル13[[#This Row],[加工単価（1束）]]*10</f>
        <v>0</v>
      </c>
      <c r="I18" s="153">
        <f ca="1">Sheet1!AM18</f>
        <v>0</v>
      </c>
      <c r="J18" s="168">
        <f ca="1">IFERROR(テーブル13[[#This Row],[出荷量（C/S）]]/(テーブル13[[#This Row],[作業時間合計(分）]]/60),)</f>
        <v>0</v>
      </c>
      <c r="K18" s="153">
        <f ca="1">Sheet1!S18</f>
        <v>76.91</v>
      </c>
    </row>
    <row r="19" spans="1:11">
      <c r="A19" s="149">
        <f>Sheet1!A19</f>
        <v>44610</v>
      </c>
      <c r="B19" s="161" t="s">
        <v>23</v>
      </c>
      <c r="C19" s="162">
        <f ca="1">Sheet1!D19</f>
        <v>0</v>
      </c>
      <c r="D19" s="163">
        <f ca="1">IFERROR((テーブル13[[#This Row],[出荷量（束）]]/40),0)</f>
        <v>0</v>
      </c>
      <c r="E19" s="151">
        <f ca="1">Sheet1!I19</f>
        <v>0</v>
      </c>
      <c r="F19" s="153">
        <f ca="1">Sheet1!N19</f>
        <v>0</v>
      </c>
      <c r="G19" s="153">
        <f ca="1">Sheet1!X19</f>
        <v>0</v>
      </c>
      <c r="H19" s="153">
        <f ca="1">テーブル13[[#This Row],[加工単価（1束）]]*10</f>
        <v>0</v>
      </c>
      <c r="I19" s="153">
        <f ca="1">Sheet1!AM19</f>
        <v>0</v>
      </c>
      <c r="J19" s="168">
        <f ca="1">IFERROR(テーブル13[[#This Row],[出荷量（C/S）]]/(テーブル13[[#This Row],[作業時間合計(分）]]/60),)</f>
        <v>0</v>
      </c>
      <c r="K19" s="153">
        <f ca="1">Sheet1!S19</f>
        <v>76.91</v>
      </c>
    </row>
    <row r="20" spans="1:11">
      <c r="A20" s="149">
        <f>Sheet1!A20</f>
        <v>44611</v>
      </c>
      <c r="B20" s="161" t="s">
        <v>23</v>
      </c>
      <c r="C20" s="162">
        <f ca="1">Sheet1!D20</f>
        <v>0</v>
      </c>
      <c r="D20" s="163">
        <f ca="1">IFERROR((テーブル13[[#This Row],[出荷量（束）]]/40),0)</f>
        <v>0</v>
      </c>
      <c r="E20" s="151">
        <f ca="1">Sheet1!I20</f>
        <v>0</v>
      </c>
      <c r="F20" s="153">
        <f ca="1">Sheet1!N20</f>
        <v>0</v>
      </c>
      <c r="G20" s="153">
        <f ca="1">Sheet1!X20</f>
        <v>0</v>
      </c>
      <c r="H20" s="153">
        <f ca="1">テーブル13[[#This Row],[加工単価（1束）]]*10</f>
        <v>0</v>
      </c>
      <c r="I20" s="153">
        <f ca="1">Sheet1!AM20</f>
        <v>0</v>
      </c>
      <c r="J20" s="168">
        <f ca="1">IFERROR(テーブル13[[#This Row],[出荷量（C/S）]]/(テーブル13[[#This Row],[作業時間合計(分）]]/60),)</f>
        <v>0</v>
      </c>
      <c r="K20" s="153">
        <f ca="1">Sheet1!S20</f>
        <v>76.91</v>
      </c>
    </row>
    <row r="21" spans="1:11">
      <c r="A21" s="149">
        <f>Sheet1!A21</f>
        <v>44612</v>
      </c>
      <c r="B21" s="161" t="s">
        <v>23</v>
      </c>
      <c r="C21" s="162">
        <f ca="1">Sheet1!D21</f>
        <v>0</v>
      </c>
      <c r="D21" s="163">
        <f ca="1">IFERROR((テーブル13[[#This Row],[出荷量（束）]]/40),0)</f>
        <v>0</v>
      </c>
      <c r="E21" s="151">
        <f ca="1">Sheet1!I21</f>
        <v>0</v>
      </c>
      <c r="F21" s="153">
        <f ca="1">Sheet1!N21</f>
        <v>0</v>
      </c>
      <c r="G21" s="153">
        <f ca="1">Sheet1!X21</f>
        <v>0</v>
      </c>
      <c r="H21" s="153">
        <f ca="1">テーブル13[[#This Row],[加工単価（1束）]]*10</f>
        <v>0</v>
      </c>
      <c r="I21" s="153">
        <f ca="1">Sheet1!AM21</f>
        <v>0</v>
      </c>
      <c r="J21" s="168">
        <f ca="1">IFERROR(テーブル13[[#This Row],[出荷量（C/S）]]/(テーブル13[[#This Row],[作業時間合計(分）]]/60),)</f>
        <v>0</v>
      </c>
      <c r="K21" s="153">
        <f ca="1">Sheet1!S21</f>
        <v>76.91</v>
      </c>
    </row>
    <row r="22" spans="1:11">
      <c r="A22" s="149">
        <f>Sheet1!A22</f>
        <v>44613</v>
      </c>
      <c r="B22" s="161" t="s">
        <v>23</v>
      </c>
      <c r="C22" s="162">
        <f ca="1">Sheet1!D22</f>
        <v>0</v>
      </c>
      <c r="D22" s="163">
        <f ca="1">IFERROR((テーブル13[[#This Row],[出荷量（束）]]/40),0)</f>
        <v>0</v>
      </c>
      <c r="E22" s="151">
        <f ca="1">Sheet1!I22</f>
        <v>0</v>
      </c>
      <c r="F22" s="153">
        <f ca="1">Sheet1!N22</f>
        <v>0</v>
      </c>
      <c r="G22" s="153">
        <f ca="1">Sheet1!X22</f>
        <v>0</v>
      </c>
      <c r="H22" s="153">
        <f ca="1">テーブル13[[#This Row],[加工単価（1束）]]*10</f>
        <v>0</v>
      </c>
      <c r="I22" s="153">
        <f ca="1">Sheet1!AM22</f>
        <v>0</v>
      </c>
      <c r="J22" s="168">
        <f ca="1">IFERROR(テーブル13[[#This Row],[出荷量（C/S）]]/(テーブル13[[#This Row],[作業時間合計(分）]]/60),)</f>
        <v>0</v>
      </c>
      <c r="K22" s="153">
        <f ca="1">Sheet1!S22</f>
        <v>76.91</v>
      </c>
    </row>
    <row r="23" spans="1:11">
      <c r="A23" s="149">
        <f>Sheet1!A23</f>
        <v>44614</v>
      </c>
      <c r="B23" s="161" t="s">
        <v>23</v>
      </c>
      <c r="C23" s="162">
        <f ca="1">Sheet1!D23</f>
        <v>0</v>
      </c>
      <c r="D23" s="163">
        <f ca="1">IFERROR((テーブル13[[#This Row],[出荷量（束）]]/40),0)</f>
        <v>0</v>
      </c>
      <c r="E23" s="151">
        <f ca="1">Sheet1!I23</f>
        <v>0</v>
      </c>
      <c r="F23" s="153">
        <f ca="1">Sheet1!N23</f>
        <v>0</v>
      </c>
      <c r="G23" s="153">
        <f ca="1">Sheet1!X23</f>
        <v>0</v>
      </c>
      <c r="H23" s="153">
        <f ca="1">テーブル13[[#This Row],[加工単価（1束）]]*10</f>
        <v>0</v>
      </c>
      <c r="I23" s="153">
        <f ca="1">Sheet1!AM23</f>
        <v>0</v>
      </c>
      <c r="J23" s="168">
        <f ca="1">IFERROR(テーブル13[[#This Row],[出荷量（C/S）]]/(テーブル13[[#This Row],[作業時間合計(分）]]/60),)</f>
        <v>0</v>
      </c>
      <c r="K23" s="153">
        <f ca="1">Sheet1!S23</f>
        <v>76.91</v>
      </c>
    </row>
    <row r="24" spans="1:11">
      <c r="A24" s="149">
        <f>Sheet1!A24</f>
        <v>44615</v>
      </c>
      <c r="B24" s="161" t="s">
        <v>23</v>
      </c>
      <c r="C24" s="162">
        <f ca="1">Sheet1!D24</f>
        <v>0</v>
      </c>
      <c r="D24" s="163">
        <f ca="1">IFERROR((テーブル13[[#This Row],[出荷量（束）]]/40),0)</f>
        <v>0</v>
      </c>
      <c r="E24" s="151">
        <f ca="1">Sheet1!I24</f>
        <v>0</v>
      </c>
      <c r="F24" s="153">
        <f ca="1">Sheet1!N24</f>
        <v>0</v>
      </c>
      <c r="G24" s="153">
        <f ca="1">Sheet1!X24</f>
        <v>0</v>
      </c>
      <c r="H24" s="153">
        <f ca="1">テーブル13[[#This Row],[加工単価（1束）]]*10</f>
        <v>0</v>
      </c>
      <c r="I24" s="153">
        <f ca="1">Sheet1!AM24</f>
        <v>0</v>
      </c>
      <c r="J24" s="168">
        <f ca="1">IFERROR(テーブル13[[#This Row],[出荷量（C/S）]]/(テーブル13[[#This Row],[作業時間合計(分）]]/60),)</f>
        <v>0</v>
      </c>
      <c r="K24" s="153">
        <f ca="1">Sheet1!S24</f>
        <v>76.91</v>
      </c>
    </row>
    <row r="25" spans="1:11">
      <c r="A25" s="149">
        <f>Sheet1!A25</f>
        <v>44616</v>
      </c>
      <c r="B25" s="161" t="s">
        <v>23</v>
      </c>
      <c r="C25" s="162">
        <f ca="1">Sheet1!D25</f>
        <v>0</v>
      </c>
      <c r="D25" s="163">
        <f ca="1">IFERROR((テーブル13[[#This Row],[出荷量（束）]]/40),0)</f>
        <v>0</v>
      </c>
      <c r="E25" s="151">
        <f ca="1">Sheet1!I25</f>
        <v>0</v>
      </c>
      <c r="F25" s="153">
        <f ca="1">Sheet1!N25</f>
        <v>0</v>
      </c>
      <c r="G25" s="153">
        <f ca="1">Sheet1!X25</f>
        <v>0</v>
      </c>
      <c r="H25" s="153">
        <f ca="1">テーブル13[[#This Row],[加工単価（1束）]]*10</f>
        <v>0</v>
      </c>
      <c r="I25" s="153">
        <f ca="1">Sheet1!AM25</f>
        <v>0</v>
      </c>
      <c r="J25" s="168">
        <f ca="1">IFERROR(テーブル13[[#This Row],[出荷量（C/S）]]/(テーブル13[[#This Row],[作業時間合計(分）]]/60),)</f>
        <v>0</v>
      </c>
      <c r="K25" s="153">
        <f ca="1">Sheet1!S25</f>
        <v>76.91</v>
      </c>
    </row>
    <row r="26" spans="1:11">
      <c r="A26" s="149">
        <f>Sheet1!A26</f>
        <v>44617</v>
      </c>
      <c r="B26" s="161" t="s">
        <v>23</v>
      </c>
      <c r="C26" s="162">
        <f ca="1">Sheet1!D26</f>
        <v>0</v>
      </c>
      <c r="D26" s="163">
        <f ca="1">IFERROR((テーブル13[[#This Row],[出荷量（束）]]/40),0)</f>
        <v>0</v>
      </c>
      <c r="E26" s="151">
        <f ca="1">Sheet1!I26</f>
        <v>0</v>
      </c>
      <c r="F26" s="153">
        <f ca="1">Sheet1!N26</f>
        <v>0</v>
      </c>
      <c r="G26" s="153">
        <f ca="1">Sheet1!X26</f>
        <v>0</v>
      </c>
      <c r="H26" s="153">
        <f ca="1">テーブル13[[#This Row],[加工単価（1束）]]*10</f>
        <v>0</v>
      </c>
      <c r="I26" s="153">
        <f ca="1">Sheet1!AM26</f>
        <v>0</v>
      </c>
      <c r="J26" s="168">
        <f ca="1">IFERROR(テーブル13[[#This Row],[出荷量（C/S）]]/(テーブル13[[#This Row],[作業時間合計(分）]]/60),)</f>
        <v>0</v>
      </c>
      <c r="K26" s="153">
        <f ca="1">Sheet1!S26</f>
        <v>76.91</v>
      </c>
    </row>
    <row r="27" spans="1:11">
      <c r="A27" s="149">
        <f>Sheet1!A27</f>
        <v>44618</v>
      </c>
      <c r="B27" s="161" t="s">
        <v>23</v>
      </c>
      <c r="C27" s="162">
        <f ca="1">Sheet1!D27</f>
        <v>0</v>
      </c>
      <c r="D27" s="163">
        <f ca="1">IFERROR((テーブル13[[#This Row],[出荷量（束）]]/40),0)</f>
        <v>0</v>
      </c>
      <c r="E27" s="151">
        <f ca="1">Sheet1!I27</f>
        <v>0</v>
      </c>
      <c r="F27" s="153">
        <f ca="1">Sheet1!N27</f>
        <v>0</v>
      </c>
      <c r="G27" s="153">
        <f ca="1">Sheet1!X27</f>
        <v>0</v>
      </c>
      <c r="H27" s="153">
        <f ca="1">テーブル13[[#This Row],[加工単価（1束）]]*10</f>
        <v>0</v>
      </c>
      <c r="I27" s="153">
        <f ca="1">Sheet1!AM27</f>
        <v>0</v>
      </c>
      <c r="J27" s="168">
        <f ca="1">IFERROR(テーブル13[[#This Row],[出荷量（C/S）]]/(テーブル13[[#This Row],[作業時間合計(分）]]/60),)</f>
        <v>0</v>
      </c>
      <c r="K27" s="153">
        <f ca="1">Sheet1!S27</f>
        <v>76.91</v>
      </c>
    </row>
    <row r="28" spans="1:11">
      <c r="A28" s="149">
        <f>Sheet1!A28</f>
        <v>44619</v>
      </c>
      <c r="B28" s="161" t="s">
        <v>23</v>
      </c>
      <c r="C28" s="162">
        <f ca="1">Sheet1!D28</f>
        <v>0</v>
      </c>
      <c r="D28" s="163">
        <f ca="1">IFERROR((テーブル13[[#This Row],[出荷量（束）]]/40),0)</f>
        <v>0</v>
      </c>
      <c r="E28" s="151">
        <f ca="1">Sheet1!I28</f>
        <v>0</v>
      </c>
      <c r="F28" s="153">
        <f ca="1">Sheet1!N28</f>
        <v>0</v>
      </c>
      <c r="G28" s="153">
        <f ca="1">Sheet1!X28</f>
        <v>0</v>
      </c>
      <c r="H28" s="153">
        <f ca="1">テーブル13[[#This Row],[加工単価（1束）]]*10</f>
        <v>0</v>
      </c>
      <c r="I28" s="153">
        <f ca="1">Sheet1!AM28</f>
        <v>0</v>
      </c>
      <c r="J28" s="168">
        <f ca="1">IFERROR(テーブル13[[#This Row],[出荷量（C/S）]]/(テーブル13[[#This Row],[作業時間合計(分）]]/60),)</f>
        <v>0</v>
      </c>
      <c r="K28" s="153">
        <f ca="1">Sheet1!S28</f>
        <v>76.91</v>
      </c>
    </row>
    <row r="29" spans="1:11">
      <c r="A29" s="149">
        <f>Sheet1!A29</f>
        <v>44620</v>
      </c>
      <c r="B29" s="161" t="s">
        <v>23</v>
      </c>
      <c r="C29" s="162">
        <f ca="1">Sheet1!D29</f>
        <v>0</v>
      </c>
      <c r="D29" s="163">
        <f ca="1">IFERROR((テーブル13[[#This Row],[出荷量（束）]]/40),0)</f>
        <v>0</v>
      </c>
      <c r="E29" s="151">
        <f ca="1">Sheet1!I29</f>
        <v>0</v>
      </c>
      <c r="F29" s="153">
        <f ca="1">Sheet1!N29</f>
        <v>0</v>
      </c>
      <c r="G29" s="153">
        <f ca="1">Sheet1!X29</f>
        <v>0</v>
      </c>
      <c r="H29" s="153">
        <f ca="1">テーブル13[[#This Row],[加工単価（1束）]]*10</f>
        <v>0</v>
      </c>
      <c r="I29" s="153">
        <f ca="1">Sheet1!AM29</f>
        <v>0</v>
      </c>
      <c r="J29" s="168">
        <f ca="1">IFERROR(テーブル13[[#This Row],[出荷量（C/S）]]/(テーブル13[[#This Row],[作業時間合計(分）]]/60),)</f>
        <v>0</v>
      </c>
      <c r="K29" s="153">
        <f ca="1">Sheet1!S29</f>
        <v>76.91</v>
      </c>
    </row>
    <row r="30" spans="1:11">
      <c r="A30" s="149">
        <f>Sheet1!A30</f>
        <v>44621</v>
      </c>
      <c r="B30" s="161" t="s">
        <v>23</v>
      </c>
      <c r="C30" s="162">
        <f ca="1">Sheet1!D30</f>
        <v>0</v>
      </c>
      <c r="D30" s="163">
        <f ca="1">IFERROR((テーブル13[[#This Row],[出荷量（束）]]/40),0)</f>
        <v>0</v>
      </c>
      <c r="E30" s="151">
        <f ca="1">Sheet1!I30</f>
        <v>0</v>
      </c>
      <c r="F30" s="153">
        <f ca="1">Sheet1!N30</f>
        <v>0</v>
      </c>
      <c r="G30" s="153">
        <f ca="1">Sheet1!X30</f>
        <v>0</v>
      </c>
      <c r="H30" s="153">
        <f ca="1">テーブル13[[#This Row],[加工単価（1束）]]*10</f>
        <v>0</v>
      </c>
      <c r="I30" s="153">
        <f ca="1">Sheet1!AM30</f>
        <v>0</v>
      </c>
      <c r="J30" s="168">
        <f ca="1">IFERROR(テーブル13[[#This Row],[出荷量（C/S）]]/(テーブル13[[#This Row],[作業時間合計(分）]]/60),)</f>
        <v>0</v>
      </c>
      <c r="K30" s="153">
        <f ca="1">Sheet1!S30</f>
        <v>76.91</v>
      </c>
    </row>
    <row r="31" spans="1:11">
      <c r="A31" s="149">
        <f>Sheet1!A31</f>
        <v>44622</v>
      </c>
      <c r="B31" s="161" t="s">
        <v>23</v>
      </c>
      <c r="C31" s="162">
        <f ca="1">Sheet1!D31</f>
        <v>200</v>
      </c>
      <c r="D31" s="163">
        <f ca="1">IFERROR((テーブル13[[#This Row],[出荷量（束）]]/40),0)</f>
        <v>5</v>
      </c>
      <c r="E31" s="151">
        <f ca="1">Sheet1!I31</f>
        <v>0</v>
      </c>
      <c r="F31" s="153">
        <f ca="1">Sheet1!N31</f>
        <v>0</v>
      </c>
      <c r="G31" s="153">
        <f ca="1">Sheet1!X31</f>
        <v>0</v>
      </c>
      <c r="H31" s="153">
        <f ca="1">テーブル13[[#This Row],[加工単価（1束）]]*10</f>
        <v>0</v>
      </c>
      <c r="I31" s="153">
        <f ca="1">Sheet1!AM31</f>
        <v>0</v>
      </c>
      <c r="J31" s="168">
        <f ca="1">IFERROR(テーブル13[[#This Row],[出荷量（C/S）]]/(テーブル13[[#This Row],[作業時間合計(分）]]/60),)</f>
        <v>0</v>
      </c>
      <c r="K31" s="153">
        <f ca="1">Sheet1!S31</f>
        <v>76.91</v>
      </c>
    </row>
    <row r="32" spans="1:11">
      <c r="A32" s="149">
        <f>Sheet1!A32</f>
        <v>44623</v>
      </c>
      <c r="B32" s="161" t="s">
        <v>23</v>
      </c>
      <c r="C32" s="162">
        <f ca="1">Sheet1!D32</f>
        <v>160</v>
      </c>
      <c r="D32" s="163">
        <f ca="1">IFERROR((テーブル13[[#This Row],[出荷量（束）]]/40),0)</f>
        <v>4</v>
      </c>
      <c r="E32" s="151">
        <f ca="1">Sheet1!I32</f>
        <v>0</v>
      </c>
      <c r="F32" s="153">
        <f ca="1">Sheet1!N32</f>
        <v>0</v>
      </c>
      <c r="G32" s="153">
        <f ca="1">Sheet1!X32</f>
        <v>0</v>
      </c>
      <c r="H32" s="153">
        <f ca="1">テーブル13[[#This Row],[加工単価（1束）]]*10</f>
        <v>0</v>
      </c>
      <c r="I32" s="153">
        <f ca="1">Sheet1!AM32</f>
        <v>0</v>
      </c>
      <c r="J32" s="168">
        <f ca="1">IFERROR(テーブル13[[#This Row],[出荷量（C/S）]]/(テーブル13[[#This Row],[作業時間合計(分）]]/60),)</f>
        <v>0</v>
      </c>
      <c r="K32" s="153">
        <f ca="1">Sheet1!S32</f>
        <v>76.91</v>
      </c>
    </row>
    <row r="33" spans="1:11">
      <c r="A33" t="s">
        <v>84</v>
      </c>
      <c r="C33">
        <f ca="1">AVERAGEIF(テーブル13[出荷量（束）],"&lt;&gt;0")</f>
        <v>173.33333333333334</v>
      </c>
      <c r="D33">
        <f ca="1">AVERAGEIF(テーブル13[出荷量（C/S）],"&lt;&gt;0")</f>
        <v>4.333333333333333</v>
      </c>
      <c r="E33" t="e">
        <f ca="1">AVERAGEIF(テーブル13[作業時間合計(分）],"&lt;&gt;0")</f>
        <v>#DIV/0!</v>
      </c>
      <c r="F33" t="e">
        <f ca="1">AVERAGEIF(テーブル13[人件費],"&lt;&gt;0")</f>
        <v>#DIV/0!</v>
      </c>
      <c r="G33" t="e">
        <f ca="1">AVERAGEIF(テーブル13[加工単価（1束）],"&lt;&gt;0")</f>
        <v>#DIV/0!</v>
      </c>
      <c r="H33" t="e">
        <f ca="1">AVERAGEIF(テーブル13[加工単価（１０束）],"&lt;&gt;0")</f>
        <v>#DIV/0!</v>
      </c>
      <c r="I33" t="e">
        <f ca="1">AVERAGEIF(テーブル13[加工単価（1C/S）],"&lt;&gt;0")</f>
        <v>#DIV/0!</v>
      </c>
      <c r="J33" t="e">
        <f ca="1">AVERAGEIF(テーブル13[1H作成量（C/S)],"&lt;&gt;0")</f>
        <v>#DIV/0!</v>
      </c>
      <c r="K33">
        <f ca="1">AVERAGEIF(テーブル13[資材費],"&lt;&gt;0")</f>
        <v>76.91</v>
      </c>
    </row>
  </sheetData>
  <phoneticPr fontId="28"/>
  <pageMargins left="0.69930555555555596" right="0.69930555555555596" top="0.75" bottom="0.75" header="0.3" footer="0.3"/>
  <tableParts count="1">
    <tablePart r:id="rId1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1"/>
  <dimension ref="A1:T45"/>
  <sheetViews>
    <sheetView topLeftCell="B1" workbookViewId="0">
      <selection activeCell="G4" sqref="G4"/>
    </sheetView>
  </sheetViews>
  <sheetFormatPr defaultColWidth="9" defaultRowHeight="13.5"/>
  <cols>
    <col min="1" max="1" width="25.375" customWidth="1"/>
    <col min="2" max="6" width="18.625" customWidth="1"/>
    <col min="7" max="7" width="9.25" customWidth="1"/>
    <col min="8" max="8" width="19.75" customWidth="1"/>
    <col min="9" max="13" width="8.625" customWidth="1"/>
    <col min="14" max="14" width="11.625" customWidth="1"/>
    <col min="15" max="19" width="8.625" customWidth="1"/>
    <col min="20" max="20" width="9" hidden="1" customWidth="1"/>
  </cols>
  <sheetData>
    <row r="1" spans="1:20" ht="29.25" customHeight="1">
      <c r="A1" s="2">
        <v>44616</v>
      </c>
      <c r="C1" s="3"/>
      <c r="D1" t="s">
        <v>61</v>
      </c>
      <c r="H1" s="4"/>
      <c r="I1" s="4"/>
      <c r="J1" s="61"/>
      <c r="K1" s="62"/>
      <c r="L1" s="62"/>
    </row>
    <row r="2" spans="1:20" s="1" customFormat="1" ht="21.95" customHeight="1">
      <c r="A2" s="5"/>
      <c r="B2" s="6" t="s">
        <v>62</v>
      </c>
      <c r="C2" s="7" t="s">
        <v>63</v>
      </c>
      <c r="D2" s="8" t="s">
        <v>64</v>
      </c>
      <c r="E2" s="8" t="s">
        <v>65</v>
      </c>
      <c r="F2" s="9" t="s">
        <v>66</v>
      </c>
      <c r="H2" s="198" t="s">
        <v>67</v>
      </c>
      <c r="I2" s="195" t="s">
        <v>68</v>
      </c>
      <c r="J2" s="196"/>
      <c r="K2" s="196"/>
      <c r="L2" s="196"/>
      <c r="M2" s="196"/>
      <c r="N2" s="198" t="s">
        <v>69</v>
      </c>
      <c r="O2" s="195" t="s">
        <v>70</v>
      </c>
      <c r="P2" s="196"/>
      <c r="Q2" s="196"/>
      <c r="R2" s="196"/>
      <c r="S2" s="197"/>
    </row>
    <row r="3" spans="1:20" s="1" customFormat="1" ht="21.95" customHeight="1">
      <c r="A3" s="11" t="s">
        <v>71</v>
      </c>
      <c r="B3" s="12"/>
      <c r="C3" s="13"/>
      <c r="D3" s="13"/>
      <c r="E3" s="13"/>
      <c r="F3" s="14"/>
      <c r="H3" s="199"/>
      <c r="I3" s="63" t="s">
        <v>62</v>
      </c>
      <c r="J3" s="64" t="s">
        <v>63</v>
      </c>
      <c r="K3" s="64" t="s">
        <v>64</v>
      </c>
      <c r="L3" s="64" t="s">
        <v>65</v>
      </c>
      <c r="M3" s="65" t="s">
        <v>66</v>
      </c>
      <c r="N3" s="199"/>
      <c r="O3" s="63" t="s">
        <v>62</v>
      </c>
      <c r="P3" s="64" t="s">
        <v>63</v>
      </c>
      <c r="Q3" s="94" t="s">
        <v>64</v>
      </c>
      <c r="R3" s="94" t="s">
        <v>65</v>
      </c>
      <c r="S3" s="95" t="s">
        <v>66</v>
      </c>
    </row>
    <row r="4" spans="1:20" s="1" customFormat="1" ht="21.95" customHeight="1">
      <c r="A4" s="11" t="s">
        <v>72</v>
      </c>
      <c r="B4" s="12">
        <v>0</v>
      </c>
      <c r="C4" s="13">
        <v>0</v>
      </c>
      <c r="D4" s="16">
        <v>0</v>
      </c>
      <c r="E4" s="16">
        <v>0</v>
      </c>
      <c r="F4" s="14">
        <v>0</v>
      </c>
      <c r="H4" s="17" t="str">
        <f t="array" ref="H4">IFERROR(INDEX(月シフト!$A$11:$A$50,MATCH(LARGE((月シフト!$Y$11:$Y$50&lt;&gt;"")*1/ROW(月シフト!$Y$11:$Y$50),T4),1/ROW(月シフト!$Y$11:$Y$50),0),1),"")</f>
        <v>矢代</v>
      </c>
      <c r="I4" s="66"/>
      <c r="J4" s="67"/>
      <c r="K4" s="68"/>
      <c r="L4" s="68"/>
      <c r="M4" s="69"/>
      <c r="N4" s="70"/>
      <c r="O4" s="71">
        <f t="shared" ref="O4:O18" si="0">I4*$N4</f>
        <v>0</v>
      </c>
      <c r="P4" s="72">
        <f t="shared" ref="P4:P18" si="1">J4*$N4</f>
        <v>0</v>
      </c>
      <c r="Q4" s="96">
        <f t="shared" ref="Q4:Q18" si="2">K4*$N4</f>
        <v>0</v>
      </c>
      <c r="R4" s="96">
        <f t="shared" ref="R4:R18" si="3">L4*$N4</f>
        <v>0</v>
      </c>
      <c r="S4" s="97">
        <f t="shared" ref="S4:S18" si="4">M4*$N4</f>
        <v>0</v>
      </c>
      <c r="T4" s="1">
        <v>1</v>
      </c>
    </row>
    <row r="5" spans="1:20" s="1" customFormat="1" ht="21.95" customHeight="1">
      <c r="A5" s="11" t="s">
        <v>73</v>
      </c>
      <c r="B5" s="12"/>
      <c r="C5" s="13"/>
      <c r="D5" s="16"/>
      <c r="E5" s="16"/>
      <c r="F5" s="14"/>
      <c r="H5" s="18" t="str">
        <f t="array" ref="H5">IFERROR(INDEX(月シフト!$A$11:$A$50,MATCH(LARGE((月シフト!$Y$11:$Y$50&lt;&gt;"")*1/ROW(月シフト!$Y$11:$Y$50),T5),1/ROW(月シフト!$Y$11:$Y$50),0),1),"")</f>
        <v>高橋</v>
      </c>
      <c r="I5" s="73"/>
      <c r="J5" s="74"/>
      <c r="K5" s="75"/>
      <c r="L5" s="75"/>
      <c r="M5" s="76"/>
      <c r="N5" s="77"/>
      <c r="O5" s="78">
        <f t="shared" si="0"/>
        <v>0</v>
      </c>
      <c r="P5" s="79">
        <f t="shared" si="1"/>
        <v>0</v>
      </c>
      <c r="Q5" s="98">
        <f t="shared" si="2"/>
        <v>0</v>
      </c>
      <c r="R5" s="98">
        <f t="shared" si="3"/>
        <v>0</v>
      </c>
      <c r="S5" s="97">
        <f t="shared" si="4"/>
        <v>0</v>
      </c>
      <c r="T5" s="1">
        <v>2</v>
      </c>
    </row>
    <row r="6" spans="1:20" s="1" customFormat="1" ht="21.95" customHeight="1">
      <c r="A6" s="11" t="s">
        <v>74</v>
      </c>
      <c r="B6" s="19" t="str">
        <f>IFERROR(B4/B3,"")</f>
        <v/>
      </c>
      <c r="C6" s="20" t="str">
        <f t="shared" ref="C6:F6" si="5">IFERROR(C4/C3,"")</f>
        <v/>
      </c>
      <c r="D6" s="20" t="str">
        <f t="shared" si="5"/>
        <v/>
      </c>
      <c r="E6" s="20" t="str">
        <f t="shared" si="5"/>
        <v/>
      </c>
      <c r="F6" s="21" t="str">
        <f t="shared" si="5"/>
        <v/>
      </c>
      <c r="H6" s="18" t="str">
        <f t="array" ref="H6">IFERROR(INDEX(月シフト!$A$11:$A$50,MATCH(LARGE((月シフト!$Y$11:$Y$50&lt;&gt;"")*1/ROW(月シフト!$Y$11:$Y$50),T6),1/ROW(月シフト!$Y$11:$Y$50),0),1),"")</f>
        <v>チャモ</v>
      </c>
      <c r="I6" s="73"/>
      <c r="J6" s="74"/>
      <c r="K6" s="75"/>
      <c r="L6" s="75"/>
      <c r="M6" s="76"/>
      <c r="N6" s="77"/>
      <c r="O6" s="78">
        <f t="shared" si="0"/>
        <v>0</v>
      </c>
      <c r="P6" s="79">
        <f t="shared" si="1"/>
        <v>0</v>
      </c>
      <c r="Q6" s="98">
        <f t="shared" si="2"/>
        <v>0</v>
      </c>
      <c r="R6" s="98">
        <f t="shared" si="3"/>
        <v>0</v>
      </c>
      <c r="S6" s="97">
        <f t="shared" si="4"/>
        <v>0</v>
      </c>
      <c r="T6" s="1">
        <v>3</v>
      </c>
    </row>
    <row r="7" spans="1:20" s="1" customFormat="1" ht="21.95" customHeight="1">
      <c r="A7" s="11" t="s">
        <v>75</v>
      </c>
      <c r="B7" s="22">
        <f>I19</f>
        <v>0</v>
      </c>
      <c r="C7" s="23">
        <f t="shared" ref="C7:F7" si="6">J19</f>
        <v>0</v>
      </c>
      <c r="D7" s="23">
        <f t="shared" si="6"/>
        <v>0</v>
      </c>
      <c r="E7" s="23">
        <f t="shared" si="6"/>
        <v>0</v>
      </c>
      <c r="F7" s="24">
        <f t="shared" si="6"/>
        <v>0</v>
      </c>
      <c r="H7" s="18" t="str">
        <f t="array" ref="H7">IFERROR(INDEX(月シフト!$A$11:$A$50,MATCH(LARGE((月シフト!$Y$11:$Y$50&lt;&gt;"")*1/ROW(月シフト!$Y$11:$Y$50),T7),1/ROW(月シフト!$Y$11:$Y$50),0),1),"")</f>
        <v>サンミン</v>
      </c>
      <c r="I7" s="73"/>
      <c r="J7" s="74"/>
      <c r="K7" s="75"/>
      <c r="L7" s="75"/>
      <c r="M7" s="76"/>
      <c r="N7" s="77"/>
      <c r="O7" s="78">
        <f t="shared" si="0"/>
        <v>0</v>
      </c>
      <c r="P7" s="79">
        <f t="shared" si="1"/>
        <v>0</v>
      </c>
      <c r="Q7" s="98">
        <f t="shared" si="2"/>
        <v>0</v>
      </c>
      <c r="R7" s="98">
        <f t="shared" si="3"/>
        <v>0</v>
      </c>
      <c r="S7" s="97">
        <f t="shared" si="4"/>
        <v>0</v>
      </c>
      <c r="T7" s="1">
        <v>4</v>
      </c>
    </row>
    <row r="8" spans="1:20" s="1" customFormat="1" ht="21.95" customHeight="1">
      <c r="A8" s="11" t="s">
        <v>2</v>
      </c>
      <c r="B8" s="25">
        <f>O19</f>
        <v>0</v>
      </c>
      <c r="C8" s="26">
        <f t="shared" ref="C8:F8" si="7">P19</f>
        <v>0</v>
      </c>
      <c r="D8" s="26">
        <f t="shared" si="7"/>
        <v>0</v>
      </c>
      <c r="E8" s="26">
        <f t="shared" si="7"/>
        <v>0</v>
      </c>
      <c r="F8" s="27">
        <f t="shared" si="7"/>
        <v>0</v>
      </c>
      <c r="H8" s="18" t="str">
        <f t="array" ref="H8">IFERROR(INDEX(月シフト!$A$11:$A$50,MATCH(LARGE((月シフト!$Y$11:$Y$50&lt;&gt;"")*1/ROW(月シフト!$Y$11:$Y$50),T8),1/ROW(月シフト!$Y$11:$Y$50),0),1),"")</f>
        <v>イスリ</v>
      </c>
      <c r="I8" s="73"/>
      <c r="J8" s="74"/>
      <c r="K8" s="75"/>
      <c r="L8" s="75"/>
      <c r="M8" s="76"/>
      <c r="N8" s="77"/>
      <c r="O8" s="78">
        <f t="shared" si="0"/>
        <v>0</v>
      </c>
      <c r="P8" s="79">
        <f t="shared" si="1"/>
        <v>0</v>
      </c>
      <c r="Q8" s="98">
        <f t="shared" si="2"/>
        <v>0</v>
      </c>
      <c r="R8" s="98">
        <f t="shared" si="3"/>
        <v>0</v>
      </c>
      <c r="S8" s="97">
        <f t="shared" si="4"/>
        <v>0</v>
      </c>
      <c r="T8" s="1">
        <v>5</v>
      </c>
    </row>
    <row r="9" spans="1:20" s="1" customFormat="1" ht="21.95" customHeight="1">
      <c r="A9" s="11" t="s">
        <v>4</v>
      </c>
      <c r="B9" s="28"/>
      <c r="C9" s="29"/>
      <c r="D9" s="30">
        <f>IFERROR((D8/D4),0)</f>
        <v>0</v>
      </c>
      <c r="E9" s="30">
        <f>IFERROR((E8/E4),0)</f>
        <v>0</v>
      </c>
      <c r="F9" s="31"/>
      <c r="H9" s="18" t="str">
        <f t="array" ref="H9">IFERROR(INDEX(月シフト!$A$11:$A$50,MATCH(LARGE((月シフト!$Y$11:$Y$50&lt;&gt;"")*1/ROW(月シフト!$Y$11:$Y$50),T9),1/ROW(月シフト!$Y$11:$Y$50),0),1),"")</f>
        <v>ハルシャナ</v>
      </c>
      <c r="I9" s="73"/>
      <c r="J9" s="74"/>
      <c r="K9" s="75"/>
      <c r="L9" s="75"/>
      <c r="M9" s="76"/>
      <c r="N9" s="77"/>
      <c r="O9" s="78">
        <f t="shared" si="0"/>
        <v>0</v>
      </c>
      <c r="P9" s="79">
        <f t="shared" si="1"/>
        <v>0</v>
      </c>
      <c r="Q9" s="98">
        <f t="shared" si="2"/>
        <v>0</v>
      </c>
      <c r="R9" s="98">
        <f t="shared" si="3"/>
        <v>0</v>
      </c>
      <c r="S9" s="97">
        <f t="shared" si="4"/>
        <v>0</v>
      </c>
      <c r="T9" s="1">
        <v>6</v>
      </c>
    </row>
    <row r="10" spans="1:20" s="1" customFormat="1" ht="21.95" customHeight="1">
      <c r="A10" s="32" t="s">
        <v>5</v>
      </c>
      <c r="B10" s="33">
        <f>IFERROR((B8/B4),0)</f>
        <v>0</v>
      </c>
      <c r="C10" s="34">
        <f>IFERROR((C8/C4),0)</f>
        <v>0</v>
      </c>
      <c r="D10" s="35"/>
      <c r="E10" s="35"/>
      <c r="F10" s="36"/>
      <c r="H10" s="18" t="str">
        <f t="array" ref="H10">IFERROR(INDEX(月シフト!$A$11:$A$50,MATCH(LARGE((月シフト!$Y$11:$Y$50&lt;&gt;"")*1/ROW(月シフト!$Y$11:$Y$50),T10),1/ROW(月シフト!$Y$11:$Y$50),0),1),"")</f>
        <v/>
      </c>
      <c r="I10" s="73"/>
      <c r="J10" s="74"/>
      <c r="K10" s="75"/>
      <c r="L10" s="75"/>
      <c r="M10" s="76"/>
      <c r="N10" s="77"/>
      <c r="O10" s="78">
        <f t="shared" si="0"/>
        <v>0</v>
      </c>
      <c r="P10" s="79">
        <f t="shared" si="1"/>
        <v>0</v>
      </c>
      <c r="Q10" s="98">
        <f t="shared" si="2"/>
        <v>0</v>
      </c>
      <c r="R10" s="98">
        <f t="shared" si="3"/>
        <v>0</v>
      </c>
      <c r="S10" s="97">
        <f t="shared" si="4"/>
        <v>0</v>
      </c>
      <c r="T10" s="1">
        <v>7</v>
      </c>
    </row>
    <row r="11" spans="1:20" s="1" customFormat="1" ht="21.95" customHeight="1">
      <c r="A11" s="32" t="s">
        <v>6</v>
      </c>
      <c r="B11" s="37"/>
      <c r="C11" s="38"/>
      <c r="D11" s="38"/>
      <c r="E11" s="38"/>
      <c r="F11" s="27">
        <f>IFERROR((F8/F4),0)</f>
        <v>0</v>
      </c>
      <c r="H11" s="18" t="str">
        <f t="array" ref="H11">IFERROR(INDEX(月シフト!$A$11:$A$50,MATCH(LARGE((月シフト!$Y$11:$Y$50&lt;&gt;"")*1/ROW(月シフト!$Y$11:$Y$50),T11),1/ROW(月シフト!$Y$11:$Y$50),0),1),"")</f>
        <v/>
      </c>
      <c r="I11" s="73"/>
      <c r="J11" s="74"/>
      <c r="K11" s="75"/>
      <c r="L11" s="75"/>
      <c r="M11" s="76"/>
      <c r="N11" s="77"/>
      <c r="O11" s="78">
        <f t="shared" si="0"/>
        <v>0</v>
      </c>
      <c r="P11" s="79">
        <f t="shared" si="1"/>
        <v>0</v>
      </c>
      <c r="Q11" s="98">
        <f t="shared" si="2"/>
        <v>0</v>
      </c>
      <c r="R11" s="98">
        <f t="shared" si="3"/>
        <v>0</v>
      </c>
      <c r="S11" s="97">
        <f t="shared" si="4"/>
        <v>0</v>
      </c>
      <c r="T11" s="1">
        <v>8</v>
      </c>
    </row>
    <row r="12" spans="1:20" s="1" customFormat="1" ht="21.95" customHeight="1">
      <c r="A12" s="39" t="s">
        <v>7</v>
      </c>
      <c r="B12" s="40">
        <f>B10*4</f>
        <v>0</v>
      </c>
      <c r="C12" s="41">
        <f>C10*10</f>
        <v>0</v>
      </c>
      <c r="D12" s="41">
        <f>D9*40</f>
        <v>0</v>
      </c>
      <c r="E12" s="41">
        <f>E9*50</f>
        <v>0</v>
      </c>
      <c r="F12" s="42">
        <f>F11</f>
        <v>0</v>
      </c>
      <c r="H12" s="18" t="str">
        <f t="array" ref="H12">IFERROR(INDEX(月シフト!$A$11:$A$50,MATCH(LARGE((月シフト!$Y$11:$Y$50&lt;&gt;"")*1/ROW(月シフト!$Y$11:$Y$50),T12),1/ROW(月シフト!$Y$11:$Y$50),0),1),"")</f>
        <v/>
      </c>
      <c r="I12" s="73"/>
      <c r="J12" s="74"/>
      <c r="K12" s="75"/>
      <c r="L12" s="75"/>
      <c r="M12" s="76"/>
      <c r="N12" s="77"/>
      <c r="O12" s="78">
        <f t="shared" si="0"/>
        <v>0</v>
      </c>
      <c r="P12" s="79">
        <f t="shared" si="1"/>
        <v>0</v>
      </c>
      <c r="Q12" s="98">
        <f t="shared" si="2"/>
        <v>0</v>
      </c>
      <c r="R12" s="98">
        <f t="shared" si="3"/>
        <v>0</v>
      </c>
      <c r="S12" s="97">
        <f t="shared" si="4"/>
        <v>0</v>
      </c>
      <c r="T12" s="1">
        <v>9</v>
      </c>
    </row>
    <row r="13" spans="1:20" s="1" customFormat="1" ht="21.95" customHeight="1">
      <c r="A13" s="43"/>
      <c r="H13" s="18" t="str">
        <f t="array" ref="H13">IFERROR(INDEX(月シフト!$A$11:$A$50,MATCH(LARGE((月シフト!$Y$11:$Y$50&lt;&gt;"")*1/ROW(月シフト!$Y$11:$Y$50),T13),1/ROW(月シフト!$Y$11:$Y$50),0),1),"")</f>
        <v/>
      </c>
      <c r="I13" s="73"/>
      <c r="J13" s="74"/>
      <c r="K13" s="75"/>
      <c r="L13" s="75"/>
      <c r="M13" s="76"/>
      <c r="N13" s="77"/>
      <c r="O13" s="78">
        <f t="shared" si="0"/>
        <v>0</v>
      </c>
      <c r="P13" s="79">
        <f t="shared" si="1"/>
        <v>0</v>
      </c>
      <c r="Q13" s="98">
        <f t="shared" si="2"/>
        <v>0</v>
      </c>
      <c r="R13" s="98">
        <f t="shared" si="3"/>
        <v>0</v>
      </c>
      <c r="S13" s="97">
        <f t="shared" si="4"/>
        <v>0</v>
      </c>
      <c r="T13" s="1">
        <v>10</v>
      </c>
    </row>
    <row r="14" spans="1:20" s="1" customFormat="1" ht="21.95" customHeight="1">
      <c r="A14" s="44" t="s">
        <v>3</v>
      </c>
      <c r="B14" s="45" t="s">
        <v>62</v>
      </c>
      <c r="C14" s="45" t="s">
        <v>63</v>
      </c>
      <c r="D14" s="46" t="s">
        <v>64</v>
      </c>
      <c r="E14" s="46" t="s">
        <v>65</v>
      </c>
      <c r="F14" s="47" t="s">
        <v>66</v>
      </c>
      <c r="H14" s="18" t="str">
        <f t="array" ref="H14">IFERROR(INDEX(月シフト!$A$11:$A$50,MATCH(LARGE((月シフト!$Y$11:$Y$50&lt;&gt;"")*1/ROW(月シフト!$Y$11:$Y$50),T14),1/ROW(月シフト!$Y$11:$Y$50),0),1),"")</f>
        <v/>
      </c>
      <c r="I14" s="73"/>
      <c r="J14" s="74"/>
      <c r="K14" s="75"/>
      <c r="L14" s="75"/>
      <c r="M14" s="76"/>
      <c r="N14" s="77"/>
      <c r="O14" s="78">
        <f t="shared" si="0"/>
        <v>0</v>
      </c>
      <c r="P14" s="79">
        <f t="shared" si="1"/>
        <v>0</v>
      </c>
      <c r="Q14" s="98">
        <f t="shared" si="2"/>
        <v>0</v>
      </c>
      <c r="R14" s="98">
        <f t="shared" si="3"/>
        <v>0</v>
      </c>
      <c r="S14" s="97">
        <f t="shared" si="4"/>
        <v>0</v>
      </c>
      <c r="T14" s="1">
        <v>11</v>
      </c>
    </row>
    <row r="15" spans="1:20" s="1" customFormat="1" ht="21.95" customHeight="1">
      <c r="A15" s="11" t="s">
        <v>76</v>
      </c>
      <c r="B15" s="48">
        <v>69</v>
      </c>
      <c r="C15" s="49">
        <v>84</v>
      </c>
      <c r="D15" s="49">
        <v>69</v>
      </c>
      <c r="E15" s="49">
        <v>69</v>
      </c>
      <c r="F15" s="50">
        <v>84</v>
      </c>
      <c r="H15" s="18" t="str">
        <f t="array" ref="H15">IFERROR(INDEX(月シフト!$A$11:$A$50,MATCH(LARGE((月シフト!$Y$11:$Y$50&lt;&gt;"")*1/ROW(月シフト!$Y$11:$Y$50),T15),1/ROW(月シフト!$Y$11:$Y$50),0),1),"")</f>
        <v/>
      </c>
      <c r="I15" s="73"/>
      <c r="J15" s="74"/>
      <c r="K15" s="75"/>
      <c r="L15" s="75"/>
      <c r="M15" s="76"/>
      <c r="N15" s="77"/>
      <c r="O15" s="78">
        <f t="shared" si="0"/>
        <v>0</v>
      </c>
      <c r="P15" s="79">
        <f t="shared" si="1"/>
        <v>0</v>
      </c>
      <c r="Q15" s="98">
        <f t="shared" si="2"/>
        <v>0</v>
      </c>
      <c r="R15" s="98">
        <f t="shared" si="3"/>
        <v>0</v>
      </c>
      <c r="S15" s="97">
        <f t="shared" si="4"/>
        <v>0</v>
      </c>
      <c r="T15" s="1">
        <v>12</v>
      </c>
    </row>
    <row r="16" spans="1:20" s="1" customFormat="1" ht="21.95" customHeight="1">
      <c r="A16" s="11" t="s">
        <v>77</v>
      </c>
      <c r="B16" s="48">
        <v>6.2</v>
      </c>
      <c r="C16" s="49">
        <v>6.2</v>
      </c>
      <c r="D16" s="49">
        <v>6.2</v>
      </c>
      <c r="E16" s="49">
        <v>6.2</v>
      </c>
      <c r="F16" s="50">
        <v>6.2</v>
      </c>
      <c r="H16" s="51" t="str">
        <f t="array" ref="H16">IFERROR(INDEX(月シフト!$A$11:$A$50,MATCH(LARGE((月シフト!$Y$11:$Y$50&lt;&gt;"")*1/ROW(月シフト!$Y$11:$Y$50),T16),1/ROW(月シフト!$Y$11:$Y$50),0),1),"")</f>
        <v/>
      </c>
      <c r="I16" s="73"/>
      <c r="J16" s="74"/>
      <c r="K16" s="75"/>
      <c r="L16" s="75"/>
      <c r="M16" s="76"/>
      <c r="N16" s="77"/>
      <c r="O16" s="78">
        <f t="shared" si="0"/>
        <v>0</v>
      </c>
      <c r="P16" s="79">
        <f t="shared" si="1"/>
        <v>0</v>
      </c>
      <c r="Q16" s="98">
        <f t="shared" si="2"/>
        <v>0</v>
      </c>
      <c r="R16" s="98">
        <f t="shared" si="3"/>
        <v>0</v>
      </c>
      <c r="S16" s="97">
        <f t="shared" si="4"/>
        <v>0</v>
      </c>
      <c r="T16" s="1">
        <v>13</v>
      </c>
    </row>
    <row r="17" spans="1:20" s="1" customFormat="1" ht="21.95" customHeight="1">
      <c r="A17" s="11" t="s">
        <v>78</v>
      </c>
      <c r="B17" s="48">
        <v>1.71</v>
      </c>
      <c r="C17" s="49">
        <v>1.71</v>
      </c>
      <c r="D17" s="49">
        <v>1.71</v>
      </c>
      <c r="E17" s="49">
        <v>1.71</v>
      </c>
      <c r="F17" s="50">
        <v>1.71</v>
      </c>
      <c r="H17" s="51" t="str">
        <f t="array" ref="H17">IFERROR(INDEX(月シフト!$A$11:$A$50,MATCH(LARGE((月シフト!$Y$11:$Y$50&lt;&gt;"")*1/ROW(月シフト!$Y$11:$Y$50),T17),1/ROW(月シフト!$Y$11:$Y$50),0),1),"")</f>
        <v/>
      </c>
      <c r="I17" s="73"/>
      <c r="J17" s="74"/>
      <c r="K17" s="75"/>
      <c r="L17" s="75"/>
      <c r="M17" s="76"/>
      <c r="N17" s="77"/>
      <c r="O17" s="78">
        <f t="shared" si="0"/>
        <v>0</v>
      </c>
      <c r="P17" s="79">
        <f t="shared" si="1"/>
        <v>0</v>
      </c>
      <c r="Q17" s="98">
        <f t="shared" si="2"/>
        <v>0</v>
      </c>
      <c r="R17" s="98">
        <f t="shared" si="3"/>
        <v>0</v>
      </c>
      <c r="S17" s="97">
        <f t="shared" si="4"/>
        <v>0</v>
      </c>
      <c r="T17" s="1">
        <v>14</v>
      </c>
    </row>
    <row r="18" spans="1:20" s="1" customFormat="1" ht="21.95" customHeight="1">
      <c r="A18" s="52" t="s">
        <v>79</v>
      </c>
      <c r="B18" s="53">
        <f t="shared" ref="B18:F18" si="8">SUM(B15:B17)</f>
        <v>76.91</v>
      </c>
      <c r="C18" s="54">
        <f t="shared" si="8"/>
        <v>91.91</v>
      </c>
      <c r="D18" s="54">
        <f t="shared" si="8"/>
        <v>76.91</v>
      </c>
      <c r="E18" s="54">
        <f t="shared" si="8"/>
        <v>76.91</v>
      </c>
      <c r="F18" s="55">
        <f t="shared" si="8"/>
        <v>91.91</v>
      </c>
      <c r="G18" s="56"/>
      <c r="H18" s="51" t="str">
        <f t="array" ref="H18">IFERROR(INDEX(月シフト!$A$11:$A$50,MATCH(LARGE((月シフト!$Y$11:$Y$50&lt;&gt;"")*1/ROW(月シフト!$Y$11:$Y$50),T18),1/ROW(月シフト!$Y$11:$Y$50),0),1),"")</f>
        <v/>
      </c>
      <c r="I18" s="80"/>
      <c r="J18" s="81"/>
      <c r="K18" s="82"/>
      <c r="L18" s="82"/>
      <c r="M18" s="83"/>
      <c r="N18" s="84"/>
      <c r="O18" s="85">
        <f t="shared" si="0"/>
        <v>0</v>
      </c>
      <c r="P18" s="86">
        <f t="shared" si="1"/>
        <v>0</v>
      </c>
      <c r="Q18" s="99">
        <f t="shared" si="2"/>
        <v>0</v>
      </c>
      <c r="R18" s="99">
        <f t="shared" si="3"/>
        <v>0</v>
      </c>
      <c r="S18" s="100">
        <f t="shared" si="4"/>
        <v>0</v>
      </c>
      <c r="T18" s="1">
        <v>15</v>
      </c>
    </row>
    <row r="19" spans="1:20" s="1" customFormat="1" ht="21.95" customHeight="1">
      <c r="G19" s="56"/>
      <c r="H19" s="57" t="s">
        <v>75</v>
      </c>
      <c r="I19" s="87">
        <f>SUM(I4:I18)</f>
        <v>0</v>
      </c>
      <c r="J19" s="88">
        <f t="shared" ref="J19:M19" si="9">SUM(J4:J18)</f>
        <v>0</v>
      </c>
      <c r="K19" s="89">
        <f t="shared" si="9"/>
        <v>0</v>
      </c>
      <c r="L19" s="89">
        <f t="shared" si="9"/>
        <v>0</v>
      </c>
      <c r="M19" s="90">
        <f t="shared" si="9"/>
        <v>0</v>
      </c>
      <c r="N19" s="91" t="s">
        <v>80</v>
      </c>
      <c r="O19" s="92">
        <f>SUM(O4:O18)</f>
        <v>0</v>
      </c>
      <c r="P19" s="93">
        <f t="shared" ref="P19:S19" si="10">SUM(P4:P18)</f>
        <v>0</v>
      </c>
      <c r="Q19" s="101">
        <f t="shared" si="10"/>
        <v>0</v>
      </c>
      <c r="R19" s="101">
        <f t="shared" si="10"/>
        <v>0</v>
      </c>
      <c r="S19" s="102">
        <f t="shared" si="10"/>
        <v>0</v>
      </c>
    </row>
    <row r="20" spans="1:20" s="1" customFormat="1" ht="32.25">
      <c r="A20" s="58" t="s">
        <v>81</v>
      </c>
      <c r="B20" s="59" t="s">
        <v>82</v>
      </c>
      <c r="C20" s="59"/>
      <c r="D20" s="59"/>
      <c r="E20" s="59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20" s="1" customFormat="1" ht="32.25">
      <c r="A21" s="186"/>
      <c r="B21" s="187"/>
      <c r="C21" s="187"/>
      <c r="D21" s="187"/>
      <c r="E21" s="187"/>
      <c r="F21" s="188"/>
    </row>
    <row r="22" spans="1:20" s="1" customFormat="1" ht="32.25">
      <c r="A22" s="189"/>
      <c r="B22" s="190"/>
      <c r="C22" s="190"/>
      <c r="D22" s="190"/>
      <c r="E22" s="190"/>
      <c r="F22" s="191"/>
    </row>
    <row r="23" spans="1:20" s="1" customFormat="1" ht="32.25">
      <c r="A23" s="192"/>
      <c r="B23" s="193"/>
      <c r="C23" s="193"/>
      <c r="D23" s="193"/>
      <c r="E23" s="193"/>
      <c r="F23" s="194"/>
    </row>
    <row r="24" spans="1:20" s="1" customFormat="1" ht="32.25"/>
    <row r="25" spans="1:20" s="1" customFormat="1" ht="32.25"/>
    <row r="26" spans="1:20" s="1" customFormat="1" ht="32.25"/>
    <row r="27" spans="1:20" s="1" customFormat="1" ht="32.25"/>
    <row r="28" spans="1:20" s="1" customFormat="1" ht="32.25"/>
    <row r="29" spans="1:20" s="1" customFormat="1" ht="32.25">
      <c r="A29"/>
      <c r="B29"/>
      <c r="C29"/>
      <c r="D29"/>
      <c r="E29"/>
      <c r="F29"/>
    </row>
    <row r="30" spans="1:20" s="1" customFormat="1" ht="32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0" s="1" customFormat="1" ht="32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0" s="1" customFormat="1" ht="32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20" s="1" customFormat="1" ht="32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20" s="1" customFormat="1" ht="32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20" s="1" customFormat="1" ht="32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20" s="1" customFormat="1" ht="32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20" s="1" customFormat="1" ht="32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20" s="1" customFormat="1" ht="32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20" s="1" customFormat="1" ht="32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20" s="1" customFormat="1" ht="32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20" s="1" customFormat="1" ht="32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20" s="1" customFormat="1" ht="32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20" s="1" customFormat="1" ht="32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20" s="1" customFormat="1" ht="32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20" s="1" customFormat="1" ht="32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</sheetData>
  <sheetProtection selectLockedCells="1"/>
  <mergeCells count="7">
    <mergeCell ref="I2:M2"/>
    <mergeCell ref="O2:S2"/>
    <mergeCell ref="A21:F21"/>
    <mergeCell ref="A22:F22"/>
    <mergeCell ref="A23:F23"/>
    <mergeCell ref="H2:H3"/>
    <mergeCell ref="N2:N3"/>
  </mergeCells>
  <phoneticPr fontId="28"/>
  <pageMargins left="0.69930555555555596" right="0.69930555555555596" top="0.75" bottom="0.75" header="0.3" footer="0.3"/>
  <pageSetup paperSize="9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2"/>
  <dimension ref="A1:T45"/>
  <sheetViews>
    <sheetView topLeftCell="B1" workbookViewId="0">
      <selection activeCell="M8" sqref="M8"/>
    </sheetView>
  </sheetViews>
  <sheetFormatPr defaultColWidth="9" defaultRowHeight="13.5"/>
  <cols>
    <col min="1" max="1" width="25.375" customWidth="1"/>
    <col min="2" max="6" width="18.625" customWidth="1"/>
    <col min="7" max="7" width="9.25" customWidth="1"/>
    <col min="8" max="8" width="19.75" customWidth="1"/>
    <col min="9" max="13" width="8.625" customWidth="1"/>
    <col min="14" max="14" width="11.625" customWidth="1"/>
    <col min="15" max="19" width="8.625" customWidth="1"/>
    <col min="20" max="20" width="9" hidden="1" customWidth="1"/>
  </cols>
  <sheetData>
    <row r="1" spans="1:20" ht="29.25" customHeight="1">
      <c r="A1" s="2">
        <v>44617</v>
      </c>
      <c r="C1" s="3"/>
      <c r="D1" t="s">
        <v>61</v>
      </c>
      <c r="H1" s="4"/>
      <c r="I1" s="4"/>
      <c r="J1" s="61"/>
      <c r="K1" s="62"/>
      <c r="L1" s="62"/>
    </row>
    <row r="2" spans="1:20" s="1" customFormat="1" ht="21.95" customHeight="1">
      <c r="A2" s="5"/>
      <c r="B2" s="6" t="s">
        <v>62</v>
      </c>
      <c r="C2" s="7" t="s">
        <v>63</v>
      </c>
      <c r="D2" s="8" t="s">
        <v>64</v>
      </c>
      <c r="E2" s="8" t="s">
        <v>65</v>
      </c>
      <c r="F2" s="9" t="s">
        <v>66</v>
      </c>
      <c r="H2" s="198" t="s">
        <v>67</v>
      </c>
      <c r="I2" s="195" t="s">
        <v>68</v>
      </c>
      <c r="J2" s="196"/>
      <c r="K2" s="196"/>
      <c r="L2" s="196"/>
      <c r="M2" s="196"/>
      <c r="N2" s="198" t="s">
        <v>69</v>
      </c>
      <c r="O2" s="195" t="s">
        <v>70</v>
      </c>
      <c r="P2" s="196"/>
      <c r="Q2" s="196"/>
      <c r="R2" s="196"/>
      <c r="S2" s="197"/>
    </row>
    <row r="3" spans="1:20" s="1" customFormat="1" ht="21.95" customHeight="1">
      <c r="A3" s="11" t="s">
        <v>71</v>
      </c>
      <c r="B3" s="12"/>
      <c r="C3" s="13"/>
      <c r="D3" s="13"/>
      <c r="E3" s="13"/>
      <c r="F3" s="14"/>
      <c r="H3" s="199"/>
      <c r="I3" s="63" t="s">
        <v>62</v>
      </c>
      <c r="J3" s="64" t="s">
        <v>63</v>
      </c>
      <c r="K3" s="64" t="s">
        <v>64</v>
      </c>
      <c r="L3" s="64" t="s">
        <v>65</v>
      </c>
      <c r="M3" s="65" t="s">
        <v>66</v>
      </c>
      <c r="N3" s="199"/>
      <c r="O3" s="63" t="s">
        <v>62</v>
      </c>
      <c r="P3" s="64" t="s">
        <v>63</v>
      </c>
      <c r="Q3" s="94" t="s">
        <v>64</v>
      </c>
      <c r="R3" s="94" t="s">
        <v>65</v>
      </c>
      <c r="S3" s="95" t="s">
        <v>66</v>
      </c>
    </row>
    <row r="4" spans="1:20" s="1" customFormat="1" ht="21.95" customHeight="1">
      <c r="A4" s="11" t="s">
        <v>72</v>
      </c>
      <c r="B4" s="12">
        <v>0</v>
      </c>
      <c r="C4" s="13">
        <v>0</v>
      </c>
      <c r="D4" s="16">
        <v>0</v>
      </c>
      <c r="E4" s="16">
        <v>0</v>
      </c>
      <c r="F4" s="14">
        <v>0</v>
      </c>
      <c r="H4" s="17" t="str">
        <f t="array" ref="H4">IFERROR(INDEX(月シフト!$A$11:$A$50,MATCH(LARGE((月シフト!$Z$11:$Z$50&lt;&gt;"")*1/ROW(月シフト!$Z$11:$Z$50),T4),1/ROW(月シフト!$Z$11:$Z$50),0),1),"")</f>
        <v>矢代</v>
      </c>
      <c r="I4" s="66"/>
      <c r="J4" s="67"/>
      <c r="K4" s="68"/>
      <c r="L4" s="68"/>
      <c r="M4" s="69"/>
      <c r="N4" s="70">
        <v>17.5</v>
      </c>
      <c r="O4" s="71">
        <f t="shared" ref="O4:O18" si="0">I4*$N4</f>
        <v>0</v>
      </c>
      <c r="P4" s="72">
        <f t="shared" ref="P4:P18" si="1">J4*$N4</f>
        <v>0</v>
      </c>
      <c r="Q4" s="96">
        <f t="shared" ref="Q4:Q18" si="2">K4*$N4</f>
        <v>0</v>
      </c>
      <c r="R4" s="96">
        <f t="shared" ref="R4:R18" si="3">L4*$N4</f>
        <v>0</v>
      </c>
      <c r="S4" s="97">
        <f t="shared" ref="S4:S18" si="4">M4*$N4</f>
        <v>0</v>
      </c>
      <c r="T4" s="1">
        <v>1</v>
      </c>
    </row>
    <row r="5" spans="1:20" s="1" customFormat="1" ht="21.95" customHeight="1">
      <c r="A5" s="11" t="s">
        <v>73</v>
      </c>
      <c r="B5" s="12"/>
      <c r="C5" s="13"/>
      <c r="D5" s="16"/>
      <c r="E5" s="16"/>
      <c r="F5" s="14"/>
      <c r="H5" s="18" t="str">
        <f t="array" ref="H5">IFERROR(INDEX(月シフト!$A$11:$A$50,MATCH(LARGE((月シフト!$Z$11:$Z$50&lt;&gt;"")*1/ROW(月シフト!$Z$11:$Z$50),T5),1/ROW(月シフト!$Z$11:$Z$50),0),1),"")</f>
        <v>マーダワ</v>
      </c>
      <c r="I5" s="73"/>
      <c r="J5" s="74"/>
      <c r="K5" s="75"/>
      <c r="L5" s="75"/>
      <c r="M5" s="76"/>
      <c r="N5" s="70">
        <v>17.5</v>
      </c>
      <c r="O5" s="78">
        <f t="shared" si="0"/>
        <v>0</v>
      </c>
      <c r="P5" s="79">
        <f t="shared" si="1"/>
        <v>0</v>
      </c>
      <c r="Q5" s="98">
        <f t="shared" si="2"/>
        <v>0</v>
      </c>
      <c r="R5" s="98">
        <f t="shared" si="3"/>
        <v>0</v>
      </c>
      <c r="S5" s="97">
        <f t="shared" si="4"/>
        <v>0</v>
      </c>
      <c r="T5" s="1">
        <v>2</v>
      </c>
    </row>
    <row r="6" spans="1:20" s="1" customFormat="1" ht="21.95" customHeight="1">
      <c r="A6" s="11" t="s">
        <v>74</v>
      </c>
      <c r="B6" s="19" t="str">
        <f>IFERROR(B4/B3,"")</f>
        <v/>
      </c>
      <c r="C6" s="20" t="str">
        <f t="shared" ref="C6:F6" si="5">IFERROR(C4/C3,"")</f>
        <v/>
      </c>
      <c r="D6" s="20" t="str">
        <f t="shared" si="5"/>
        <v/>
      </c>
      <c r="E6" s="20" t="str">
        <f t="shared" si="5"/>
        <v/>
      </c>
      <c r="F6" s="21" t="str">
        <f t="shared" si="5"/>
        <v/>
      </c>
      <c r="H6" s="18" t="str">
        <f t="array" ref="H6">IFERROR(INDEX(月シフト!$A$11:$A$50,MATCH(LARGE((月シフト!$Z$11:$Z$50&lt;&gt;"")*1/ROW(月シフト!$Z$11:$Z$50),T6),1/ROW(月シフト!$Z$11:$Z$50),0),1),"")</f>
        <v>ズオン バン フン</v>
      </c>
      <c r="I6" s="73"/>
      <c r="J6" s="74"/>
      <c r="K6" s="75"/>
      <c r="L6" s="75"/>
      <c r="M6" s="76"/>
      <c r="N6" s="70">
        <v>17.5</v>
      </c>
      <c r="O6" s="78">
        <f t="shared" si="0"/>
        <v>0</v>
      </c>
      <c r="P6" s="79">
        <f t="shared" si="1"/>
        <v>0</v>
      </c>
      <c r="Q6" s="98">
        <f t="shared" si="2"/>
        <v>0</v>
      </c>
      <c r="R6" s="98">
        <f t="shared" si="3"/>
        <v>0</v>
      </c>
      <c r="S6" s="97">
        <f t="shared" si="4"/>
        <v>0</v>
      </c>
      <c r="T6" s="1">
        <v>3</v>
      </c>
    </row>
    <row r="7" spans="1:20" s="1" customFormat="1" ht="21.95" customHeight="1">
      <c r="A7" s="11" t="s">
        <v>75</v>
      </c>
      <c r="B7" s="22">
        <f>I19</f>
        <v>0</v>
      </c>
      <c r="C7" s="23">
        <f t="shared" ref="C7:F7" si="6">J19</f>
        <v>0</v>
      </c>
      <c r="D7" s="23">
        <f t="shared" si="6"/>
        <v>0</v>
      </c>
      <c r="E7" s="23">
        <f t="shared" si="6"/>
        <v>0</v>
      </c>
      <c r="F7" s="24">
        <f t="shared" si="6"/>
        <v>0</v>
      </c>
      <c r="H7" s="18" t="str">
        <f t="array" ref="H7">IFERROR(INDEX(月シフト!$A$11:$A$50,MATCH(LARGE((月シフト!$Z$11:$Z$50&lt;&gt;"")*1/ROW(月シフト!$Z$11:$Z$50),T7),1/ROW(月シフト!$Z$11:$Z$50),0),1),"")</f>
        <v>チャモ</v>
      </c>
      <c r="I7" s="73"/>
      <c r="J7" s="74"/>
      <c r="K7" s="75"/>
      <c r="L7" s="75"/>
      <c r="M7" s="76"/>
      <c r="N7" s="70">
        <v>17.5</v>
      </c>
      <c r="O7" s="78">
        <f t="shared" si="0"/>
        <v>0</v>
      </c>
      <c r="P7" s="79">
        <f t="shared" si="1"/>
        <v>0</v>
      </c>
      <c r="Q7" s="98">
        <f t="shared" si="2"/>
        <v>0</v>
      </c>
      <c r="R7" s="98">
        <f t="shared" si="3"/>
        <v>0</v>
      </c>
      <c r="S7" s="97">
        <f t="shared" si="4"/>
        <v>0</v>
      </c>
      <c r="T7" s="1">
        <v>4</v>
      </c>
    </row>
    <row r="8" spans="1:20" s="1" customFormat="1" ht="21.95" customHeight="1">
      <c r="A8" s="11" t="s">
        <v>2</v>
      </c>
      <c r="B8" s="25">
        <f>O19</f>
        <v>0</v>
      </c>
      <c r="C8" s="26">
        <f t="shared" ref="C8:F8" si="7">P19</f>
        <v>0</v>
      </c>
      <c r="D8" s="26">
        <f t="shared" si="7"/>
        <v>0</v>
      </c>
      <c r="E8" s="26">
        <f t="shared" si="7"/>
        <v>0</v>
      </c>
      <c r="F8" s="27">
        <f t="shared" si="7"/>
        <v>0</v>
      </c>
      <c r="H8" s="18" t="str">
        <f t="array" ref="H8">IFERROR(INDEX(月シフト!$A$11:$A$50,MATCH(LARGE((月シフト!$Z$11:$Z$50&lt;&gt;"")*1/ROW(月シフト!$Z$11:$Z$50),T8),1/ROW(月シフト!$Z$11:$Z$50),0),1),"")</f>
        <v>サンミン</v>
      </c>
      <c r="I8" s="73"/>
      <c r="J8" s="74"/>
      <c r="K8" s="75"/>
      <c r="L8" s="75"/>
      <c r="M8" s="76"/>
      <c r="N8" s="77">
        <v>17.5</v>
      </c>
      <c r="O8" s="78">
        <f t="shared" si="0"/>
        <v>0</v>
      </c>
      <c r="P8" s="79">
        <f t="shared" si="1"/>
        <v>0</v>
      </c>
      <c r="Q8" s="98">
        <f t="shared" si="2"/>
        <v>0</v>
      </c>
      <c r="R8" s="98">
        <f t="shared" si="3"/>
        <v>0</v>
      </c>
      <c r="S8" s="97">
        <f t="shared" si="4"/>
        <v>0</v>
      </c>
      <c r="T8" s="1">
        <v>5</v>
      </c>
    </row>
    <row r="9" spans="1:20" s="1" customFormat="1" ht="21.95" customHeight="1">
      <c r="A9" s="11" t="s">
        <v>4</v>
      </c>
      <c r="B9" s="28"/>
      <c r="C9" s="29"/>
      <c r="D9" s="30">
        <f>IFERROR((D8/D4),0)</f>
        <v>0</v>
      </c>
      <c r="E9" s="30">
        <f>IFERROR((E8/E4),0)</f>
        <v>0</v>
      </c>
      <c r="F9" s="31"/>
      <c r="H9" s="18" t="str">
        <f t="array" ref="H9">IFERROR(INDEX(月シフト!$A$11:$A$50,MATCH(LARGE((月シフト!$Z$11:$Z$50&lt;&gt;"")*1/ROW(月シフト!$Z$11:$Z$50),T9),1/ROW(月シフト!$Z$11:$Z$50),0),1),"")</f>
        <v>イスリ</v>
      </c>
      <c r="I9" s="73"/>
      <c r="J9" s="74"/>
      <c r="K9" s="75"/>
      <c r="L9" s="75"/>
      <c r="M9" s="76"/>
      <c r="N9" s="77"/>
      <c r="O9" s="78">
        <f t="shared" si="0"/>
        <v>0</v>
      </c>
      <c r="P9" s="79">
        <f t="shared" si="1"/>
        <v>0</v>
      </c>
      <c r="Q9" s="98">
        <f t="shared" si="2"/>
        <v>0</v>
      </c>
      <c r="R9" s="98">
        <f t="shared" si="3"/>
        <v>0</v>
      </c>
      <c r="S9" s="97">
        <f t="shared" si="4"/>
        <v>0</v>
      </c>
      <c r="T9" s="1">
        <v>6</v>
      </c>
    </row>
    <row r="10" spans="1:20" s="1" customFormat="1" ht="21.95" customHeight="1">
      <c r="A10" s="32" t="s">
        <v>5</v>
      </c>
      <c r="B10" s="33">
        <f>IFERROR((B8/B4),0)</f>
        <v>0</v>
      </c>
      <c r="C10" s="34">
        <f>IFERROR((C8/C4),0)</f>
        <v>0</v>
      </c>
      <c r="D10" s="35"/>
      <c r="E10" s="35"/>
      <c r="F10" s="36"/>
      <c r="H10" s="18" t="str">
        <f t="array" ref="H10">IFERROR(INDEX(月シフト!$A$11:$A$50,MATCH(LARGE((月シフト!$Z$11:$Z$50&lt;&gt;"")*1/ROW(月シフト!$Z$11:$Z$50),T10),1/ROW(月シフト!$Z$11:$Z$50),0),1),"")</f>
        <v>インディカ</v>
      </c>
      <c r="I10" s="73"/>
      <c r="J10" s="74"/>
      <c r="K10" s="75"/>
      <c r="L10" s="75"/>
      <c r="M10" s="76"/>
      <c r="N10" s="77"/>
      <c r="O10" s="78">
        <f t="shared" si="0"/>
        <v>0</v>
      </c>
      <c r="P10" s="79">
        <f t="shared" si="1"/>
        <v>0</v>
      </c>
      <c r="Q10" s="98">
        <f t="shared" si="2"/>
        <v>0</v>
      </c>
      <c r="R10" s="98">
        <f t="shared" si="3"/>
        <v>0</v>
      </c>
      <c r="S10" s="97">
        <f t="shared" si="4"/>
        <v>0</v>
      </c>
      <c r="T10" s="1">
        <v>7</v>
      </c>
    </row>
    <row r="11" spans="1:20" s="1" customFormat="1" ht="21.95" customHeight="1">
      <c r="A11" s="32" t="s">
        <v>6</v>
      </c>
      <c r="B11" s="37"/>
      <c r="C11" s="38"/>
      <c r="D11" s="38"/>
      <c r="E11" s="38"/>
      <c r="F11" s="27">
        <f>IFERROR((F8/F4),0)</f>
        <v>0</v>
      </c>
      <c r="H11" s="18" t="str">
        <f t="array" ref="H11">IFERROR(INDEX(月シフト!$A$11:$A$50,MATCH(LARGE((月シフト!$Z$11:$Z$50&lt;&gt;"")*1/ROW(月シフト!$Z$11:$Z$50),T11),1/ROW(月シフト!$Z$11:$Z$50),0),1),"")</f>
        <v>チャトランガ</v>
      </c>
      <c r="I11" s="73"/>
      <c r="J11" s="74"/>
      <c r="K11" s="75"/>
      <c r="L11" s="75"/>
      <c r="M11" s="76"/>
      <c r="N11" s="77"/>
      <c r="O11" s="78">
        <f t="shared" si="0"/>
        <v>0</v>
      </c>
      <c r="P11" s="79">
        <f t="shared" si="1"/>
        <v>0</v>
      </c>
      <c r="Q11" s="98">
        <f t="shared" si="2"/>
        <v>0</v>
      </c>
      <c r="R11" s="98">
        <f t="shared" si="3"/>
        <v>0</v>
      </c>
      <c r="S11" s="97">
        <f t="shared" si="4"/>
        <v>0</v>
      </c>
      <c r="T11" s="1">
        <v>8</v>
      </c>
    </row>
    <row r="12" spans="1:20" s="1" customFormat="1" ht="21.95" customHeight="1">
      <c r="A12" s="39" t="s">
        <v>7</v>
      </c>
      <c r="B12" s="40">
        <f>B10*4</f>
        <v>0</v>
      </c>
      <c r="C12" s="41">
        <f>C10*10</f>
        <v>0</v>
      </c>
      <c r="D12" s="41">
        <f>D9*40</f>
        <v>0</v>
      </c>
      <c r="E12" s="41">
        <f>E9*50</f>
        <v>0</v>
      </c>
      <c r="F12" s="42">
        <f>F11</f>
        <v>0</v>
      </c>
      <c r="H12" s="18" t="str">
        <f t="array" ref="H12">IFERROR(INDEX(月シフト!$A$11:$A$50,MATCH(LARGE((月シフト!$Z$11:$Z$50&lt;&gt;"")*1/ROW(月シフト!$Z$11:$Z$50),T12),1/ROW(月シフト!$Z$11:$Z$50),0),1),"")</f>
        <v/>
      </c>
      <c r="I12" s="73"/>
      <c r="J12" s="74"/>
      <c r="K12" s="75"/>
      <c r="L12" s="75"/>
      <c r="M12" s="76"/>
      <c r="N12" s="77"/>
      <c r="O12" s="78">
        <f t="shared" si="0"/>
        <v>0</v>
      </c>
      <c r="P12" s="79">
        <f t="shared" si="1"/>
        <v>0</v>
      </c>
      <c r="Q12" s="98">
        <f t="shared" si="2"/>
        <v>0</v>
      </c>
      <c r="R12" s="98">
        <f t="shared" si="3"/>
        <v>0</v>
      </c>
      <c r="S12" s="97">
        <f t="shared" si="4"/>
        <v>0</v>
      </c>
      <c r="T12" s="1">
        <v>9</v>
      </c>
    </row>
    <row r="13" spans="1:20" s="1" customFormat="1" ht="21.95" customHeight="1">
      <c r="A13" s="43"/>
      <c r="H13" s="18" t="str">
        <f t="array" ref="H13">IFERROR(INDEX(月シフト!$A$11:$A$50,MATCH(LARGE((月シフト!$Z$11:$Z$50&lt;&gt;"")*1/ROW(月シフト!$Z$11:$Z$50),T13),1/ROW(月シフト!$Z$11:$Z$50),0),1),"")</f>
        <v/>
      </c>
      <c r="I13" s="73"/>
      <c r="J13" s="74"/>
      <c r="K13" s="75"/>
      <c r="L13" s="75"/>
      <c r="M13" s="76"/>
      <c r="N13" s="77"/>
      <c r="O13" s="78">
        <f t="shared" si="0"/>
        <v>0</v>
      </c>
      <c r="P13" s="79">
        <f t="shared" si="1"/>
        <v>0</v>
      </c>
      <c r="Q13" s="98">
        <f t="shared" si="2"/>
        <v>0</v>
      </c>
      <c r="R13" s="98">
        <f t="shared" si="3"/>
        <v>0</v>
      </c>
      <c r="S13" s="97">
        <f t="shared" si="4"/>
        <v>0</v>
      </c>
      <c r="T13" s="1">
        <v>10</v>
      </c>
    </row>
    <row r="14" spans="1:20" s="1" customFormat="1" ht="21.95" customHeight="1">
      <c r="A14" s="44" t="s">
        <v>3</v>
      </c>
      <c r="B14" s="45" t="s">
        <v>62</v>
      </c>
      <c r="C14" s="45" t="s">
        <v>63</v>
      </c>
      <c r="D14" s="46" t="s">
        <v>64</v>
      </c>
      <c r="E14" s="46" t="s">
        <v>65</v>
      </c>
      <c r="F14" s="47" t="s">
        <v>66</v>
      </c>
      <c r="H14" s="18" t="str">
        <f t="array" ref="H14">IFERROR(INDEX(月シフト!$A$11:$A$50,MATCH(LARGE((月シフト!$Z$11:$Z$50&lt;&gt;"")*1/ROW(月シフト!$Z$11:$Z$50),T14),1/ROW(月シフト!$Z$11:$Z$50),0),1),"")</f>
        <v/>
      </c>
      <c r="I14" s="73"/>
      <c r="J14" s="74"/>
      <c r="K14" s="75"/>
      <c r="L14" s="75"/>
      <c r="M14" s="76"/>
      <c r="N14" s="77"/>
      <c r="O14" s="78">
        <f t="shared" si="0"/>
        <v>0</v>
      </c>
      <c r="P14" s="79">
        <f t="shared" si="1"/>
        <v>0</v>
      </c>
      <c r="Q14" s="98">
        <f t="shared" si="2"/>
        <v>0</v>
      </c>
      <c r="R14" s="98">
        <f t="shared" si="3"/>
        <v>0</v>
      </c>
      <c r="S14" s="97">
        <f t="shared" si="4"/>
        <v>0</v>
      </c>
      <c r="T14" s="1">
        <v>11</v>
      </c>
    </row>
    <row r="15" spans="1:20" s="1" customFormat="1" ht="21.95" customHeight="1">
      <c r="A15" s="11" t="s">
        <v>76</v>
      </c>
      <c r="B15" s="48">
        <v>69</v>
      </c>
      <c r="C15" s="49">
        <v>84</v>
      </c>
      <c r="D15" s="49">
        <v>69</v>
      </c>
      <c r="E15" s="49">
        <v>69</v>
      </c>
      <c r="F15" s="50">
        <v>84</v>
      </c>
      <c r="H15" s="18" t="str">
        <f t="array" ref="H15">IFERROR(INDEX(月シフト!$A$11:$A$50,MATCH(LARGE((月シフト!$Z$11:$Z$50&lt;&gt;"")*1/ROW(月シフト!$Z$11:$Z$50),T15),1/ROW(月シフト!$Z$11:$Z$50),0),1),"")</f>
        <v/>
      </c>
      <c r="I15" s="73"/>
      <c r="J15" s="74"/>
      <c r="K15" s="75"/>
      <c r="L15" s="75"/>
      <c r="M15" s="76"/>
      <c r="N15" s="77"/>
      <c r="O15" s="78">
        <f t="shared" si="0"/>
        <v>0</v>
      </c>
      <c r="P15" s="79">
        <f t="shared" si="1"/>
        <v>0</v>
      </c>
      <c r="Q15" s="98">
        <f t="shared" si="2"/>
        <v>0</v>
      </c>
      <c r="R15" s="98">
        <f t="shared" si="3"/>
        <v>0</v>
      </c>
      <c r="S15" s="97">
        <f t="shared" si="4"/>
        <v>0</v>
      </c>
      <c r="T15" s="1">
        <v>12</v>
      </c>
    </row>
    <row r="16" spans="1:20" s="1" customFormat="1" ht="21.95" customHeight="1">
      <c r="A16" s="11" t="s">
        <v>77</v>
      </c>
      <c r="B16" s="48">
        <v>6.2</v>
      </c>
      <c r="C16" s="49">
        <v>6.2</v>
      </c>
      <c r="D16" s="49">
        <v>6.2</v>
      </c>
      <c r="E16" s="49">
        <v>6.2</v>
      </c>
      <c r="F16" s="50">
        <v>6.2</v>
      </c>
      <c r="H16" s="51" t="str">
        <f t="array" ref="H16">IFERROR(INDEX(月シフト!$A$11:$A$50,MATCH(LARGE((月シフト!$Z$11:$Z$50&lt;&gt;"")*1/ROW(月シフト!$Z$11:$Z$50),T16),1/ROW(月シフト!$Z$11:$Z$50),0),1),"")</f>
        <v/>
      </c>
      <c r="I16" s="73"/>
      <c r="J16" s="74"/>
      <c r="K16" s="75"/>
      <c r="L16" s="75"/>
      <c r="M16" s="76"/>
      <c r="N16" s="77"/>
      <c r="O16" s="78">
        <f t="shared" si="0"/>
        <v>0</v>
      </c>
      <c r="P16" s="79">
        <f t="shared" si="1"/>
        <v>0</v>
      </c>
      <c r="Q16" s="98">
        <f t="shared" si="2"/>
        <v>0</v>
      </c>
      <c r="R16" s="98">
        <f t="shared" si="3"/>
        <v>0</v>
      </c>
      <c r="S16" s="97">
        <f t="shared" si="4"/>
        <v>0</v>
      </c>
      <c r="T16" s="1">
        <v>13</v>
      </c>
    </row>
    <row r="17" spans="1:20" s="1" customFormat="1" ht="21.95" customHeight="1">
      <c r="A17" s="11" t="s">
        <v>78</v>
      </c>
      <c r="B17" s="48">
        <v>1.71</v>
      </c>
      <c r="C17" s="49">
        <v>1.71</v>
      </c>
      <c r="D17" s="49">
        <v>1.71</v>
      </c>
      <c r="E17" s="49">
        <v>1.71</v>
      </c>
      <c r="F17" s="50">
        <v>1.71</v>
      </c>
      <c r="H17" s="51" t="str">
        <f t="array" ref="H17">IFERROR(INDEX(月シフト!$A$11:$A$50,MATCH(LARGE((月シフト!$Z$11:$Z$50&lt;&gt;"")*1/ROW(月シフト!$Z$11:$Z$50),T17),1/ROW(月シフト!$Z$11:$Z$50),0),1),"")</f>
        <v/>
      </c>
      <c r="I17" s="73"/>
      <c r="J17" s="74"/>
      <c r="K17" s="75"/>
      <c r="L17" s="75"/>
      <c r="M17" s="76"/>
      <c r="N17" s="77"/>
      <c r="O17" s="78">
        <f t="shared" si="0"/>
        <v>0</v>
      </c>
      <c r="P17" s="79">
        <f t="shared" si="1"/>
        <v>0</v>
      </c>
      <c r="Q17" s="98">
        <f t="shared" si="2"/>
        <v>0</v>
      </c>
      <c r="R17" s="98">
        <f t="shared" si="3"/>
        <v>0</v>
      </c>
      <c r="S17" s="97">
        <f t="shared" si="4"/>
        <v>0</v>
      </c>
      <c r="T17" s="1">
        <v>14</v>
      </c>
    </row>
    <row r="18" spans="1:20" s="1" customFormat="1" ht="21.95" customHeight="1">
      <c r="A18" s="52" t="s">
        <v>79</v>
      </c>
      <c r="B18" s="53">
        <f t="shared" ref="B18:F18" si="8">SUM(B15:B17)</f>
        <v>76.91</v>
      </c>
      <c r="C18" s="54">
        <f t="shared" si="8"/>
        <v>91.91</v>
      </c>
      <c r="D18" s="54">
        <f t="shared" si="8"/>
        <v>76.91</v>
      </c>
      <c r="E18" s="54">
        <f t="shared" si="8"/>
        <v>76.91</v>
      </c>
      <c r="F18" s="55">
        <f t="shared" si="8"/>
        <v>91.91</v>
      </c>
      <c r="G18" s="56"/>
      <c r="H18" s="51" t="str">
        <f t="array" ref="H18">IFERROR(INDEX(月シフト!$A$11:$A$50,MATCH(LARGE((月シフト!$Z$11:$Z$50&lt;&gt;"")*1/ROW(月シフト!$Z$11:$Z$50),T18),1/ROW(月シフト!$Z$11:$Z$50),0),1),"")</f>
        <v/>
      </c>
      <c r="I18" s="80"/>
      <c r="J18" s="81"/>
      <c r="K18" s="82"/>
      <c r="L18" s="82"/>
      <c r="M18" s="83"/>
      <c r="N18" s="84"/>
      <c r="O18" s="85">
        <f t="shared" si="0"/>
        <v>0</v>
      </c>
      <c r="P18" s="86">
        <f t="shared" si="1"/>
        <v>0</v>
      </c>
      <c r="Q18" s="99">
        <f t="shared" si="2"/>
        <v>0</v>
      </c>
      <c r="R18" s="99">
        <f t="shared" si="3"/>
        <v>0</v>
      </c>
      <c r="S18" s="100">
        <f t="shared" si="4"/>
        <v>0</v>
      </c>
      <c r="T18" s="1">
        <v>15</v>
      </c>
    </row>
    <row r="19" spans="1:20" s="1" customFormat="1" ht="21.95" customHeight="1">
      <c r="G19" s="56"/>
      <c r="H19" s="57" t="s">
        <v>75</v>
      </c>
      <c r="I19" s="87">
        <f>SUM(I4:I18)</f>
        <v>0</v>
      </c>
      <c r="J19" s="88">
        <f t="shared" ref="J19:M19" si="9">SUM(J4:J18)</f>
        <v>0</v>
      </c>
      <c r="K19" s="89">
        <f t="shared" si="9"/>
        <v>0</v>
      </c>
      <c r="L19" s="89">
        <f t="shared" si="9"/>
        <v>0</v>
      </c>
      <c r="M19" s="90">
        <f t="shared" si="9"/>
        <v>0</v>
      </c>
      <c r="N19" s="91" t="s">
        <v>80</v>
      </c>
      <c r="O19" s="92">
        <f>SUM(O4:O18)</f>
        <v>0</v>
      </c>
      <c r="P19" s="93">
        <f t="shared" ref="P19:S19" si="10">SUM(P4:P18)</f>
        <v>0</v>
      </c>
      <c r="Q19" s="101">
        <f t="shared" si="10"/>
        <v>0</v>
      </c>
      <c r="R19" s="101">
        <f t="shared" si="10"/>
        <v>0</v>
      </c>
      <c r="S19" s="102">
        <f t="shared" si="10"/>
        <v>0</v>
      </c>
    </row>
    <row r="20" spans="1:20" s="1" customFormat="1" ht="32.25">
      <c r="A20" s="58" t="s">
        <v>81</v>
      </c>
      <c r="B20" s="59" t="s">
        <v>82</v>
      </c>
      <c r="C20" s="59"/>
      <c r="D20" s="59"/>
      <c r="E20" s="59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20" s="1" customFormat="1" ht="32.25">
      <c r="A21" s="186"/>
      <c r="B21" s="187"/>
      <c r="C21" s="187"/>
      <c r="D21" s="187"/>
      <c r="E21" s="187"/>
      <c r="F21" s="188"/>
    </row>
    <row r="22" spans="1:20" s="1" customFormat="1" ht="32.25">
      <c r="A22" s="189"/>
      <c r="B22" s="190"/>
      <c r="C22" s="190"/>
      <c r="D22" s="190"/>
      <c r="E22" s="190"/>
      <c r="F22" s="191"/>
    </row>
    <row r="23" spans="1:20" s="1" customFormat="1" ht="32.25">
      <c r="A23" s="192"/>
      <c r="B23" s="193"/>
      <c r="C23" s="193"/>
      <c r="D23" s="193"/>
      <c r="E23" s="193"/>
      <c r="F23" s="194"/>
    </row>
    <row r="24" spans="1:20" s="1" customFormat="1" ht="32.25"/>
    <row r="25" spans="1:20" s="1" customFormat="1" ht="32.25"/>
    <row r="26" spans="1:20" s="1" customFormat="1" ht="32.25"/>
    <row r="27" spans="1:20" s="1" customFormat="1" ht="32.25"/>
    <row r="28" spans="1:20" s="1" customFormat="1" ht="32.25"/>
    <row r="29" spans="1:20" s="1" customFormat="1" ht="32.25">
      <c r="A29"/>
      <c r="B29"/>
      <c r="C29"/>
      <c r="D29"/>
      <c r="E29"/>
      <c r="F29"/>
    </row>
    <row r="30" spans="1:20" s="1" customFormat="1" ht="32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0" s="1" customFormat="1" ht="32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0" s="1" customFormat="1" ht="32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20" s="1" customFormat="1" ht="32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20" s="1" customFormat="1" ht="32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20" s="1" customFormat="1" ht="32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20" s="1" customFormat="1" ht="32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20" s="1" customFormat="1" ht="32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20" s="1" customFormat="1" ht="32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20" s="1" customFormat="1" ht="32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20" s="1" customFormat="1" ht="32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20" s="1" customFormat="1" ht="32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20" s="1" customFormat="1" ht="32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20" s="1" customFormat="1" ht="32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20" s="1" customFormat="1" ht="32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20" s="1" customFormat="1" ht="32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</sheetData>
  <sheetProtection selectLockedCells="1"/>
  <mergeCells count="7">
    <mergeCell ref="I2:M2"/>
    <mergeCell ref="O2:S2"/>
    <mergeCell ref="A21:F21"/>
    <mergeCell ref="A22:F22"/>
    <mergeCell ref="A23:F23"/>
    <mergeCell ref="H2:H3"/>
    <mergeCell ref="N2:N3"/>
  </mergeCells>
  <phoneticPr fontId="28"/>
  <pageMargins left="0.69930555555555596" right="0.69930555555555596" top="0.75" bottom="0.75" header="0.3" footer="0.3"/>
  <pageSetup paperSize="9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3"/>
  <dimension ref="A1:T45"/>
  <sheetViews>
    <sheetView topLeftCell="B1" workbookViewId="0">
      <selection activeCell="M8" sqref="M8"/>
    </sheetView>
  </sheetViews>
  <sheetFormatPr defaultColWidth="9" defaultRowHeight="13.5"/>
  <cols>
    <col min="1" max="1" width="25.375" customWidth="1"/>
    <col min="2" max="6" width="18.625" customWidth="1"/>
    <col min="7" max="7" width="9.25" customWidth="1"/>
    <col min="8" max="8" width="19.75" customWidth="1"/>
    <col min="9" max="13" width="8.625" customWidth="1"/>
    <col min="14" max="14" width="11.625" customWidth="1"/>
    <col min="15" max="19" width="8.625" customWidth="1"/>
    <col min="20" max="20" width="9" hidden="1" customWidth="1"/>
  </cols>
  <sheetData>
    <row r="1" spans="1:20" ht="29.25" customHeight="1">
      <c r="A1" s="2">
        <v>44618</v>
      </c>
      <c r="C1" s="3"/>
      <c r="D1" t="s">
        <v>61</v>
      </c>
      <c r="H1" s="4"/>
      <c r="I1" s="4"/>
      <c r="J1" s="61"/>
      <c r="K1" s="62"/>
      <c r="L1" s="62"/>
    </row>
    <row r="2" spans="1:20" s="1" customFormat="1" ht="21.95" customHeight="1">
      <c r="A2" s="5"/>
      <c r="B2" s="6" t="s">
        <v>62</v>
      </c>
      <c r="C2" s="7" t="s">
        <v>63</v>
      </c>
      <c r="D2" s="8" t="s">
        <v>64</v>
      </c>
      <c r="E2" s="8" t="s">
        <v>65</v>
      </c>
      <c r="F2" s="9" t="s">
        <v>66</v>
      </c>
      <c r="H2" s="198" t="s">
        <v>67</v>
      </c>
      <c r="I2" s="195" t="s">
        <v>68</v>
      </c>
      <c r="J2" s="196"/>
      <c r="K2" s="196"/>
      <c r="L2" s="196"/>
      <c r="M2" s="196"/>
      <c r="N2" s="198" t="s">
        <v>69</v>
      </c>
      <c r="O2" s="195" t="s">
        <v>70</v>
      </c>
      <c r="P2" s="196"/>
      <c r="Q2" s="196"/>
      <c r="R2" s="196"/>
      <c r="S2" s="197"/>
    </row>
    <row r="3" spans="1:20" s="1" customFormat="1" ht="21.95" customHeight="1">
      <c r="A3" s="11" t="s">
        <v>71</v>
      </c>
      <c r="B3" s="12">
        <v>0</v>
      </c>
      <c r="C3" s="13">
        <v>0</v>
      </c>
      <c r="D3" s="13">
        <v>0</v>
      </c>
      <c r="E3" s="13">
        <v>0</v>
      </c>
      <c r="F3" s="14">
        <v>0</v>
      </c>
      <c r="H3" s="199"/>
      <c r="I3" s="63" t="s">
        <v>62</v>
      </c>
      <c r="J3" s="64" t="s">
        <v>63</v>
      </c>
      <c r="K3" s="64" t="s">
        <v>64</v>
      </c>
      <c r="L3" s="64" t="s">
        <v>65</v>
      </c>
      <c r="M3" s="65" t="s">
        <v>66</v>
      </c>
      <c r="N3" s="199"/>
      <c r="O3" s="63" t="s">
        <v>62</v>
      </c>
      <c r="P3" s="64" t="s">
        <v>63</v>
      </c>
      <c r="Q3" s="94" t="s">
        <v>64</v>
      </c>
      <c r="R3" s="94" t="s">
        <v>65</v>
      </c>
      <c r="S3" s="95" t="s">
        <v>66</v>
      </c>
    </row>
    <row r="4" spans="1:20" s="1" customFormat="1" ht="21.95" customHeight="1">
      <c r="A4" s="11" t="s">
        <v>72</v>
      </c>
      <c r="B4" s="12">
        <v>0</v>
      </c>
      <c r="C4" s="13">
        <v>0</v>
      </c>
      <c r="D4" s="16">
        <v>0</v>
      </c>
      <c r="E4" s="16">
        <v>0</v>
      </c>
      <c r="F4" s="14">
        <v>0</v>
      </c>
      <c r="H4" s="17" t="str">
        <f t="array" ref="H4">IFERROR(INDEX(月シフト!$A$11:$A$50,MATCH(LARGE((月シフト!$AA$11:$AA$50&lt;&gt;"")*1/ROW(月シフト!$AA$11:$AA$50),T4),1/ROW(月シフト!$AA$11:$AA$50),0),1),"")</f>
        <v>矢代</v>
      </c>
      <c r="I4" s="66"/>
      <c r="J4" s="67"/>
      <c r="K4" s="68"/>
      <c r="L4" s="68"/>
      <c r="M4" s="69"/>
      <c r="N4" s="70">
        <v>17.5</v>
      </c>
      <c r="O4" s="71">
        <f t="shared" ref="O4:O18" si="0">I4*$N4</f>
        <v>0</v>
      </c>
      <c r="P4" s="72">
        <f t="shared" ref="P4:P18" si="1">J4*$N4</f>
        <v>0</v>
      </c>
      <c r="Q4" s="96">
        <f t="shared" ref="Q4:Q18" si="2">K4*$N4</f>
        <v>0</v>
      </c>
      <c r="R4" s="96">
        <f t="shared" ref="R4:R18" si="3">L4*$N4</f>
        <v>0</v>
      </c>
      <c r="S4" s="97">
        <f t="shared" ref="S4:S18" si="4">M4*$N4</f>
        <v>0</v>
      </c>
      <c r="T4" s="1">
        <v>1</v>
      </c>
    </row>
    <row r="5" spans="1:20" s="1" customFormat="1" ht="21.95" customHeight="1">
      <c r="A5" s="11" t="s">
        <v>73</v>
      </c>
      <c r="B5" s="12">
        <v>0</v>
      </c>
      <c r="C5" s="13">
        <v>0</v>
      </c>
      <c r="D5" s="16">
        <v>0</v>
      </c>
      <c r="E5" s="16">
        <v>0</v>
      </c>
      <c r="F5" s="14">
        <v>0</v>
      </c>
      <c r="H5" s="18" t="str">
        <f t="array" ref="H5">IFERROR(INDEX(月シフト!$A$11:$A$50,MATCH(LARGE((月シフト!$AA$11:$AA$50&lt;&gt;"")*1/ROW(月シフト!$AA$11:$AA$50),T5),1/ROW(月シフト!$AA$11:$AA$50),0),1),"")</f>
        <v>ズオン バン フン</v>
      </c>
      <c r="I5" s="73"/>
      <c r="J5" s="74"/>
      <c r="K5" s="75"/>
      <c r="L5" s="75"/>
      <c r="M5" s="76"/>
      <c r="N5" s="70">
        <v>18.5</v>
      </c>
      <c r="O5" s="78">
        <f t="shared" si="0"/>
        <v>0</v>
      </c>
      <c r="P5" s="79">
        <f t="shared" si="1"/>
        <v>0</v>
      </c>
      <c r="Q5" s="98">
        <f t="shared" si="2"/>
        <v>0</v>
      </c>
      <c r="R5" s="98">
        <f t="shared" si="3"/>
        <v>0</v>
      </c>
      <c r="S5" s="97">
        <f t="shared" si="4"/>
        <v>0</v>
      </c>
      <c r="T5" s="1">
        <v>2</v>
      </c>
    </row>
    <row r="6" spans="1:20" s="1" customFormat="1" ht="21.95" customHeight="1">
      <c r="A6" s="11" t="s">
        <v>74</v>
      </c>
      <c r="B6" s="19" t="str">
        <f>IFERROR(B4/B3,"")</f>
        <v/>
      </c>
      <c r="C6" s="20" t="str">
        <f t="shared" ref="C6:F6" si="5">IFERROR(C4/C3,"")</f>
        <v/>
      </c>
      <c r="D6" s="20" t="str">
        <f t="shared" si="5"/>
        <v/>
      </c>
      <c r="E6" s="20" t="str">
        <f t="shared" si="5"/>
        <v/>
      </c>
      <c r="F6" s="21" t="str">
        <f t="shared" si="5"/>
        <v/>
      </c>
      <c r="H6" s="18" t="str">
        <f t="array" ref="H6">IFERROR(INDEX(月シフト!$A$11:$A$50,MATCH(LARGE((月シフト!$AA$11:$AA$50&lt;&gt;"")*1/ROW(月シフト!$AA$11:$AA$50),T6),1/ROW(月シフト!$AA$11:$AA$50),0),1),"")</f>
        <v>チャモ</v>
      </c>
      <c r="I6" s="73"/>
      <c r="J6" s="74"/>
      <c r="K6" s="75"/>
      <c r="L6" s="75"/>
      <c r="M6" s="76"/>
      <c r="N6" s="70">
        <v>19.5</v>
      </c>
      <c r="O6" s="78">
        <f t="shared" si="0"/>
        <v>0</v>
      </c>
      <c r="P6" s="79">
        <f t="shared" si="1"/>
        <v>0</v>
      </c>
      <c r="Q6" s="98">
        <f t="shared" si="2"/>
        <v>0</v>
      </c>
      <c r="R6" s="98">
        <f t="shared" si="3"/>
        <v>0</v>
      </c>
      <c r="S6" s="97">
        <f t="shared" si="4"/>
        <v>0</v>
      </c>
      <c r="T6" s="1">
        <v>3</v>
      </c>
    </row>
    <row r="7" spans="1:20" s="1" customFormat="1" ht="21.95" customHeight="1">
      <c r="A7" s="11" t="s">
        <v>75</v>
      </c>
      <c r="B7" s="22">
        <f>I19</f>
        <v>0</v>
      </c>
      <c r="C7" s="23">
        <f t="shared" ref="C7:F7" si="6">J19</f>
        <v>0</v>
      </c>
      <c r="D7" s="23">
        <f t="shared" si="6"/>
        <v>0</v>
      </c>
      <c r="E7" s="23">
        <f t="shared" si="6"/>
        <v>0</v>
      </c>
      <c r="F7" s="24">
        <f t="shared" si="6"/>
        <v>0</v>
      </c>
      <c r="H7" s="18" t="str">
        <f t="array" ref="H7">IFERROR(INDEX(月シフト!$A$11:$A$50,MATCH(LARGE((月シフト!$AA$11:$AA$50&lt;&gt;"")*1/ROW(月シフト!$AA$11:$AA$50),T7),1/ROW(月シフト!$AA$11:$AA$50),0),1),"")</f>
        <v>サンミン</v>
      </c>
      <c r="I7" s="73"/>
      <c r="J7" s="74"/>
      <c r="K7" s="75"/>
      <c r="L7" s="75"/>
      <c r="M7" s="76"/>
      <c r="N7" s="70">
        <v>20.5</v>
      </c>
      <c r="O7" s="78">
        <f t="shared" si="0"/>
        <v>0</v>
      </c>
      <c r="P7" s="79">
        <f t="shared" si="1"/>
        <v>0</v>
      </c>
      <c r="Q7" s="98">
        <f t="shared" si="2"/>
        <v>0</v>
      </c>
      <c r="R7" s="98">
        <f t="shared" si="3"/>
        <v>0</v>
      </c>
      <c r="S7" s="97">
        <f t="shared" si="4"/>
        <v>0</v>
      </c>
      <c r="T7" s="1">
        <v>4</v>
      </c>
    </row>
    <row r="8" spans="1:20" s="1" customFormat="1" ht="21.95" customHeight="1">
      <c r="A8" s="11" t="s">
        <v>2</v>
      </c>
      <c r="B8" s="25">
        <f>O19</f>
        <v>0</v>
      </c>
      <c r="C8" s="26">
        <f t="shared" ref="C8:F8" si="7">P19</f>
        <v>0</v>
      </c>
      <c r="D8" s="26">
        <f t="shared" si="7"/>
        <v>0</v>
      </c>
      <c r="E8" s="26">
        <f t="shared" si="7"/>
        <v>0</v>
      </c>
      <c r="F8" s="27">
        <f t="shared" si="7"/>
        <v>0</v>
      </c>
      <c r="H8" s="18" t="str">
        <f t="array" ref="H8">IFERROR(INDEX(月シフト!$A$11:$A$50,MATCH(LARGE((月シフト!$AA$11:$AA$50&lt;&gt;"")*1/ROW(月シフト!$AA$11:$AA$50),T8),1/ROW(月シフト!$AA$11:$AA$50),0),1),"")</f>
        <v>ハルシャナ</v>
      </c>
      <c r="I8" s="73"/>
      <c r="J8" s="74"/>
      <c r="K8" s="75"/>
      <c r="L8" s="75"/>
      <c r="M8" s="76"/>
      <c r="N8" s="70">
        <v>21.5</v>
      </c>
      <c r="O8" s="78">
        <f t="shared" si="0"/>
        <v>0</v>
      </c>
      <c r="P8" s="79">
        <f t="shared" si="1"/>
        <v>0</v>
      </c>
      <c r="Q8" s="98">
        <f t="shared" si="2"/>
        <v>0</v>
      </c>
      <c r="R8" s="98">
        <f t="shared" si="3"/>
        <v>0</v>
      </c>
      <c r="S8" s="97">
        <f t="shared" si="4"/>
        <v>0</v>
      </c>
      <c r="T8" s="1">
        <v>5</v>
      </c>
    </row>
    <row r="9" spans="1:20" s="1" customFormat="1" ht="21.95" customHeight="1">
      <c r="A9" s="11" t="s">
        <v>4</v>
      </c>
      <c r="B9" s="28"/>
      <c r="C9" s="29"/>
      <c r="D9" s="30">
        <f>IFERROR((D8/D4),0)</f>
        <v>0</v>
      </c>
      <c r="E9" s="30">
        <f>IFERROR((E8/E4),0)</f>
        <v>0</v>
      </c>
      <c r="F9" s="31"/>
      <c r="H9" s="18" t="str">
        <f t="array" ref="H9">IFERROR(INDEX(月シフト!$A$11:$A$50,MATCH(LARGE((月シフト!$AA$11:$AA$50&lt;&gt;"")*1/ROW(月シフト!$AA$11:$AA$50),T9),1/ROW(月シフト!$AA$11:$AA$50),0),1),"")</f>
        <v>インディカ</v>
      </c>
      <c r="I9" s="73"/>
      <c r="J9" s="74"/>
      <c r="K9" s="75"/>
      <c r="L9" s="75"/>
      <c r="M9" s="76"/>
      <c r="N9" s="70">
        <v>22.5</v>
      </c>
      <c r="O9" s="78">
        <f t="shared" si="0"/>
        <v>0</v>
      </c>
      <c r="P9" s="79">
        <f t="shared" si="1"/>
        <v>0</v>
      </c>
      <c r="Q9" s="98">
        <f t="shared" si="2"/>
        <v>0</v>
      </c>
      <c r="R9" s="98">
        <f t="shared" si="3"/>
        <v>0</v>
      </c>
      <c r="S9" s="97">
        <f t="shared" si="4"/>
        <v>0</v>
      </c>
      <c r="T9" s="1">
        <v>6</v>
      </c>
    </row>
    <row r="10" spans="1:20" s="1" customFormat="1" ht="21.95" customHeight="1">
      <c r="A10" s="32" t="s">
        <v>5</v>
      </c>
      <c r="B10" s="33">
        <f>IFERROR((B8/B4),0)</f>
        <v>0</v>
      </c>
      <c r="C10" s="34">
        <f>IFERROR((C8/C4),0)</f>
        <v>0</v>
      </c>
      <c r="D10" s="35"/>
      <c r="E10" s="35"/>
      <c r="F10" s="36"/>
      <c r="H10" s="18" t="str">
        <f t="array" ref="H10">IFERROR(INDEX(月シフト!$A$11:$A$50,MATCH(LARGE((月シフト!$AA$11:$AA$50&lt;&gt;"")*1/ROW(月シフト!$AA$11:$AA$50),T10),1/ROW(月シフト!$AA$11:$AA$50),0),1),"")</f>
        <v>チャトランガ</v>
      </c>
      <c r="I10" s="73"/>
      <c r="J10" s="74"/>
      <c r="K10" s="75"/>
      <c r="L10" s="75"/>
      <c r="M10" s="76"/>
      <c r="N10" s="70">
        <v>23.5</v>
      </c>
      <c r="O10" s="78">
        <f t="shared" si="0"/>
        <v>0</v>
      </c>
      <c r="P10" s="79">
        <f t="shared" si="1"/>
        <v>0</v>
      </c>
      <c r="Q10" s="98">
        <f t="shared" si="2"/>
        <v>0</v>
      </c>
      <c r="R10" s="98">
        <f t="shared" si="3"/>
        <v>0</v>
      </c>
      <c r="S10" s="97">
        <f t="shared" si="4"/>
        <v>0</v>
      </c>
      <c r="T10" s="1">
        <v>7</v>
      </c>
    </row>
    <row r="11" spans="1:20" s="1" customFormat="1" ht="21.95" customHeight="1">
      <c r="A11" s="32" t="s">
        <v>6</v>
      </c>
      <c r="B11" s="37"/>
      <c r="C11" s="38"/>
      <c r="D11" s="38"/>
      <c r="E11" s="38"/>
      <c r="F11" s="27">
        <f>IFERROR((F8/F4),0)</f>
        <v>0</v>
      </c>
      <c r="H11" s="18" t="str">
        <f t="array" ref="H11">IFERROR(INDEX(月シフト!$A$11:$A$50,MATCH(LARGE((月シフト!$AA$11:$AA$50&lt;&gt;"")*1/ROW(月シフト!$AA$11:$AA$50),T11),1/ROW(月シフト!$AA$11:$AA$50),0),1),"")</f>
        <v>ユウ</v>
      </c>
      <c r="I11" s="73"/>
      <c r="J11" s="74"/>
      <c r="K11" s="75"/>
      <c r="L11" s="75"/>
      <c r="M11" s="76"/>
      <c r="N11" s="70">
        <v>24.5</v>
      </c>
      <c r="O11" s="78">
        <f t="shared" si="0"/>
        <v>0</v>
      </c>
      <c r="P11" s="79">
        <f t="shared" si="1"/>
        <v>0</v>
      </c>
      <c r="Q11" s="98">
        <f t="shared" si="2"/>
        <v>0</v>
      </c>
      <c r="R11" s="98">
        <f t="shared" si="3"/>
        <v>0</v>
      </c>
      <c r="S11" s="97">
        <f t="shared" si="4"/>
        <v>0</v>
      </c>
      <c r="T11" s="1">
        <v>8</v>
      </c>
    </row>
    <row r="12" spans="1:20" s="1" customFormat="1" ht="21.95" customHeight="1">
      <c r="A12" s="39" t="s">
        <v>7</v>
      </c>
      <c r="B12" s="40">
        <f>B10*4</f>
        <v>0</v>
      </c>
      <c r="C12" s="41">
        <f>C10*10</f>
        <v>0</v>
      </c>
      <c r="D12" s="41">
        <f>D9*40</f>
        <v>0</v>
      </c>
      <c r="E12" s="41">
        <f>E9*50</f>
        <v>0</v>
      </c>
      <c r="F12" s="42">
        <f>F11</f>
        <v>0</v>
      </c>
      <c r="H12" s="18" t="str">
        <f t="array" ref="H12">IFERROR(INDEX(月シフト!$A$11:$A$50,MATCH(LARGE((月シフト!$AA$11:$AA$50&lt;&gt;"")*1/ROW(月シフト!$AA$11:$AA$50),T12),1/ROW(月シフト!$AA$11:$AA$50),0),1),"")</f>
        <v/>
      </c>
      <c r="I12" s="73"/>
      <c r="J12" s="74"/>
      <c r="K12" s="75"/>
      <c r="L12" s="75"/>
      <c r="M12" s="76"/>
      <c r="N12" s="70">
        <v>25.5</v>
      </c>
      <c r="O12" s="78">
        <f t="shared" si="0"/>
        <v>0</v>
      </c>
      <c r="P12" s="79">
        <f t="shared" si="1"/>
        <v>0</v>
      </c>
      <c r="Q12" s="98">
        <f t="shared" si="2"/>
        <v>0</v>
      </c>
      <c r="R12" s="98">
        <f t="shared" si="3"/>
        <v>0</v>
      </c>
      <c r="S12" s="97">
        <f t="shared" si="4"/>
        <v>0</v>
      </c>
      <c r="T12" s="1">
        <v>9</v>
      </c>
    </row>
    <row r="13" spans="1:20" s="1" customFormat="1" ht="21.95" customHeight="1">
      <c r="A13" s="43"/>
      <c r="H13" s="18" t="str">
        <f t="array" ref="H13">IFERROR(INDEX(月シフト!$A$11:$A$50,MATCH(LARGE((月シフト!$AA$11:$AA$50&lt;&gt;"")*1/ROW(月シフト!$AA$11:$AA$50),T13),1/ROW(月シフト!$AA$11:$AA$50),0),1),"")</f>
        <v/>
      </c>
      <c r="I13" s="73"/>
      <c r="J13" s="74"/>
      <c r="K13" s="75"/>
      <c r="L13" s="75"/>
      <c r="M13" s="76"/>
      <c r="N13" s="70">
        <v>26.5</v>
      </c>
      <c r="O13" s="78">
        <f t="shared" si="0"/>
        <v>0</v>
      </c>
      <c r="P13" s="79">
        <f t="shared" si="1"/>
        <v>0</v>
      </c>
      <c r="Q13" s="98">
        <f t="shared" si="2"/>
        <v>0</v>
      </c>
      <c r="R13" s="98">
        <f t="shared" si="3"/>
        <v>0</v>
      </c>
      <c r="S13" s="97">
        <f t="shared" si="4"/>
        <v>0</v>
      </c>
      <c r="T13" s="1">
        <v>10</v>
      </c>
    </row>
    <row r="14" spans="1:20" s="1" customFormat="1" ht="21.95" customHeight="1">
      <c r="A14" s="44" t="s">
        <v>3</v>
      </c>
      <c r="B14" s="45" t="s">
        <v>62</v>
      </c>
      <c r="C14" s="45" t="s">
        <v>63</v>
      </c>
      <c r="D14" s="46" t="s">
        <v>64</v>
      </c>
      <c r="E14" s="46" t="s">
        <v>65</v>
      </c>
      <c r="F14" s="47" t="s">
        <v>66</v>
      </c>
      <c r="H14" s="18" t="str">
        <f t="array" ref="H14">IFERROR(INDEX(月シフト!$A$11:$A$50,MATCH(LARGE((月シフト!$AA$11:$AA$50&lt;&gt;"")*1/ROW(月シフト!$AA$11:$AA$50),T14),1/ROW(月シフト!$AA$11:$AA$50),0),1),"")</f>
        <v/>
      </c>
      <c r="I14" s="73"/>
      <c r="J14" s="74"/>
      <c r="K14" s="75"/>
      <c r="L14" s="75"/>
      <c r="M14" s="76"/>
      <c r="N14" s="70">
        <v>27.5</v>
      </c>
      <c r="O14" s="78">
        <f t="shared" si="0"/>
        <v>0</v>
      </c>
      <c r="P14" s="79">
        <f t="shared" si="1"/>
        <v>0</v>
      </c>
      <c r="Q14" s="98">
        <f t="shared" si="2"/>
        <v>0</v>
      </c>
      <c r="R14" s="98">
        <f t="shared" si="3"/>
        <v>0</v>
      </c>
      <c r="S14" s="97">
        <f t="shared" si="4"/>
        <v>0</v>
      </c>
      <c r="T14" s="1">
        <v>11</v>
      </c>
    </row>
    <row r="15" spans="1:20" s="1" customFormat="1" ht="21.95" customHeight="1">
      <c r="A15" s="11" t="s">
        <v>76</v>
      </c>
      <c r="B15" s="48">
        <v>69</v>
      </c>
      <c r="C15" s="49">
        <v>84</v>
      </c>
      <c r="D15" s="49">
        <v>69</v>
      </c>
      <c r="E15" s="49">
        <v>69</v>
      </c>
      <c r="F15" s="50">
        <v>84</v>
      </c>
      <c r="H15" s="18" t="str">
        <f t="array" ref="H15">IFERROR(INDEX(月シフト!$A$11:$A$50,MATCH(LARGE((月シフト!$AA$11:$AA$50&lt;&gt;"")*1/ROW(月シフト!$AA$11:$AA$50),T15),1/ROW(月シフト!$AA$11:$AA$50),0),1),"")</f>
        <v/>
      </c>
      <c r="I15" s="73"/>
      <c r="J15" s="74"/>
      <c r="K15" s="75"/>
      <c r="L15" s="75"/>
      <c r="M15" s="76"/>
      <c r="N15" s="70">
        <v>28.5</v>
      </c>
      <c r="O15" s="78">
        <f t="shared" si="0"/>
        <v>0</v>
      </c>
      <c r="P15" s="79">
        <f t="shared" si="1"/>
        <v>0</v>
      </c>
      <c r="Q15" s="98">
        <f t="shared" si="2"/>
        <v>0</v>
      </c>
      <c r="R15" s="98">
        <f t="shared" si="3"/>
        <v>0</v>
      </c>
      <c r="S15" s="97">
        <f t="shared" si="4"/>
        <v>0</v>
      </c>
      <c r="T15" s="1">
        <v>12</v>
      </c>
    </row>
    <row r="16" spans="1:20" s="1" customFormat="1" ht="21.95" customHeight="1">
      <c r="A16" s="11" t="s">
        <v>77</v>
      </c>
      <c r="B16" s="48">
        <v>6.2</v>
      </c>
      <c r="C16" s="49">
        <v>6.2</v>
      </c>
      <c r="D16" s="49">
        <v>6.2</v>
      </c>
      <c r="E16" s="49">
        <v>6.2</v>
      </c>
      <c r="F16" s="50">
        <v>6.2</v>
      </c>
      <c r="H16" s="51" t="str">
        <f t="array" ref="H16">IFERROR(INDEX(月シフト!$A$11:$A$50,MATCH(LARGE((月シフト!$AA$11:$AA$50&lt;&gt;"")*1/ROW(月シフト!$AA$11:$AA$50),T16),1/ROW(月シフト!$AA$11:$AA$50),0),1),"")</f>
        <v/>
      </c>
      <c r="I16" s="73"/>
      <c r="J16" s="74"/>
      <c r="K16" s="75"/>
      <c r="L16" s="75"/>
      <c r="M16" s="76"/>
      <c r="N16" s="70">
        <v>29.5</v>
      </c>
      <c r="O16" s="78">
        <f t="shared" si="0"/>
        <v>0</v>
      </c>
      <c r="P16" s="79">
        <f t="shared" si="1"/>
        <v>0</v>
      </c>
      <c r="Q16" s="98">
        <f t="shared" si="2"/>
        <v>0</v>
      </c>
      <c r="R16" s="98">
        <f t="shared" si="3"/>
        <v>0</v>
      </c>
      <c r="S16" s="97">
        <f t="shared" si="4"/>
        <v>0</v>
      </c>
      <c r="T16" s="1">
        <v>13</v>
      </c>
    </row>
    <row r="17" spans="1:20" s="1" customFormat="1" ht="21.95" customHeight="1">
      <c r="A17" s="11" t="s">
        <v>78</v>
      </c>
      <c r="B17" s="48">
        <v>1.71</v>
      </c>
      <c r="C17" s="49">
        <v>1.71</v>
      </c>
      <c r="D17" s="49">
        <v>1.71</v>
      </c>
      <c r="E17" s="49">
        <v>1.71</v>
      </c>
      <c r="F17" s="50">
        <v>1.71</v>
      </c>
      <c r="H17" s="51" t="str">
        <f t="array" ref="H17">IFERROR(INDEX(月シフト!$A$11:$A$50,MATCH(LARGE((月シフト!$AA$11:$AA$50&lt;&gt;"")*1/ROW(月シフト!$AA$11:$AA$50),T17),1/ROW(月シフト!$AA$11:$AA$50),0),1),"")</f>
        <v/>
      </c>
      <c r="I17" s="73"/>
      <c r="J17" s="74"/>
      <c r="K17" s="75"/>
      <c r="L17" s="75"/>
      <c r="M17" s="76"/>
      <c r="N17" s="70">
        <v>30.5</v>
      </c>
      <c r="O17" s="78">
        <f t="shared" si="0"/>
        <v>0</v>
      </c>
      <c r="P17" s="79">
        <f t="shared" si="1"/>
        <v>0</v>
      </c>
      <c r="Q17" s="98">
        <f t="shared" si="2"/>
        <v>0</v>
      </c>
      <c r="R17" s="98">
        <f t="shared" si="3"/>
        <v>0</v>
      </c>
      <c r="S17" s="97">
        <f t="shared" si="4"/>
        <v>0</v>
      </c>
      <c r="T17" s="1">
        <v>14</v>
      </c>
    </row>
    <row r="18" spans="1:20" s="1" customFormat="1" ht="21.95" customHeight="1">
      <c r="A18" s="52" t="s">
        <v>79</v>
      </c>
      <c r="B18" s="53">
        <f t="shared" ref="B18:F18" si="8">SUM(B15:B17)</f>
        <v>76.91</v>
      </c>
      <c r="C18" s="54">
        <f t="shared" si="8"/>
        <v>91.91</v>
      </c>
      <c r="D18" s="54">
        <f t="shared" si="8"/>
        <v>76.91</v>
      </c>
      <c r="E18" s="54">
        <f t="shared" si="8"/>
        <v>76.91</v>
      </c>
      <c r="F18" s="55">
        <f t="shared" si="8"/>
        <v>91.91</v>
      </c>
      <c r="G18" s="56"/>
      <c r="H18" s="51" t="str">
        <f t="array" ref="H18">IFERROR(INDEX(月シフト!$A$11:$A$50,MATCH(LARGE((月シフト!$AA$11:$AA$50&lt;&gt;"")*1/ROW(月シフト!$AA$11:$AA$50),T18),1/ROW(月シフト!$AA$11:$AA$50),0),1),"")</f>
        <v/>
      </c>
      <c r="I18" s="80"/>
      <c r="J18" s="81"/>
      <c r="K18" s="82"/>
      <c r="L18" s="82"/>
      <c r="M18" s="83"/>
      <c r="N18" s="70">
        <v>31.5</v>
      </c>
      <c r="O18" s="85">
        <f t="shared" si="0"/>
        <v>0</v>
      </c>
      <c r="P18" s="86">
        <f t="shared" si="1"/>
        <v>0</v>
      </c>
      <c r="Q18" s="99">
        <f t="shared" si="2"/>
        <v>0</v>
      </c>
      <c r="R18" s="99">
        <f t="shared" si="3"/>
        <v>0</v>
      </c>
      <c r="S18" s="100">
        <f t="shared" si="4"/>
        <v>0</v>
      </c>
      <c r="T18" s="1">
        <v>15</v>
      </c>
    </row>
    <row r="19" spans="1:20" s="1" customFormat="1" ht="21.95" customHeight="1">
      <c r="G19" s="56"/>
      <c r="H19" s="57" t="s">
        <v>75</v>
      </c>
      <c r="I19" s="87">
        <f>SUM(I4:I18)</f>
        <v>0</v>
      </c>
      <c r="J19" s="88">
        <f t="shared" ref="J19:M19" si="9">SUM(J4:J18)</f>
        <v>0</v>
      </c>
      <c r="K19" s="89">
        <f t="shared" si="9"/>
        <v>0</v>
      </c>
      <c r="L19" s="89">
        <f t="shared" si="9"/>
        <v>0</v>
      </c>
      <c r="M19" s="90">
        <f t="shared" si="9"/>
        <v>0</v>
      </c>
      <c r="N19" s="91" t="s">
        <v>80</v>
      </c>
      <c r="O19" s="92">
        <f>SUM(O4:O18)</f>
        <v>0</v>
      </c>
      <c r="P19" s="93">
        <f t="shared" ref="P19:S19" si="10">SUM(P4:P18)</f>
        <v>0</v>
      </c>
      <c r="Q19" s="101">
        <f t="shared" si="10"/>
        <v>0</v>
      </c>
      <c r="R19" s="101">
        <f t="shared" si="10"/>
        <v>0</v>
      </c>
      <c r="S19" s="102">
        <f t="shared" si="10"/>
        <v>0</v>
      </c>
    </row>
    <row r="20" spans="1:20" s="1" customFormat="1" ht="32.25">
      <c r="A20" s="58" t="s">
        <v>81</v>
      </c>
      <c r="B20" s="59" t="s">
        <v>82</v>
      </c>
      <c r="C20" s="59"/>
      <c r="D20" s="59"/>
      <c r="E20" s="59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20" s="1" customFormat="1" ht="32.25">
      <c r="A21" s="186"/>
      <c r="B21" s="187"/>
      <c r="C21" s="187"/>
      <c r="D21" s="187"/>
      <c r="E21" s="187"/>
      <c r="F21" s="188"/>
    </row>
    <row r="22" spans="1:20" s="1" customFormat="1" ht="32.25">
      <c r="A22" s="189"/>
      <c r="B22" s="190"/>
      <c r="C22" s="190"/>
      <c r="D22" s="190"/>
      <c r="E22" s="190"/>
      <c r="F22" s="191"/>
    </row>
    <row r="23" spans="1:20" s="1" customFormat="1" ht="32.25">
      <c r="A23" s="192"/>
      <c r="B23" s="193"/>
      <c r="C23" s="193"/>
      <c r="D23" s="193"/>
      <c r="E23" s="193"/>
      <c r="F23" s="194"/>
    </row>
    <row r="24" spans="1:20" s="1" customFormat="1" ht="32.25"/>
    <row r="25" spans="1:20" s="1" customFormat="1" ht="32.25"/>
    <row r="26" spans="1:20" s="1" customFormat="1" ht="32.25"/>
    <row r="27" spans="1:20" s="1" customFormat="1" ht="32.25"/>
    <row r="28" spans="1:20" s="1" customFormat="1" ht="32.25"/>
    <row r="29" spans="1:20" s="1" customFormat="1" ht="32.25">
      <c r="A29"/>
      <c r="B29"/>
      <c r="C29"/>
      <c r="D29"/>
      <c r="E29"/>
      <c r="F29"/>
    </row>
    <row r="30" spans="1:20" s="1" customFormat="1" ht="32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0" s="1" customFormat="1" ht="32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0" s="1" customFormat="1" ht="32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20" s="1" customFormat="1" ht="32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20" s="1" customFormat="1" ht="32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20" s="1" customFormat="1" ht="32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20" s="1" customFormat="1" ht="32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20" s="1" customFormat="1" ht="32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20" s="1" customFormat="1" ht="32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20" s="1" customFormat="1" ht="32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20" s="1" customFormat="1" ht="32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20" s="1" customFormat="1" ht="32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20" s="1" customFormat="1" ht="32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20" s="1" customFormat="1" ht="32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20" s="1" customFormat="1" ht="32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20" s="1" customFormat="1" ht="32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</sheetData>
  <sheetProtection selectLockedCells="1"/>
  <mergeCells count="7">
    <mergeCell ref="I2:M2"/>
    <mergeCell ref="O2:S2"/>
    <mergeCell ref="A21:F21"/>
    <mergeCell ref="A22:F22"/>
    <mergeCell ref="A23:F23"/>
    <mergeCell ref="H2:H3"/>
    <mergeCell ref="N2:N3"/>
  </mergeCells>
  <phoneticPr fontId="28"/>
  <pageMargins left="0.69930555555555596" right="0.69930555555555596" top="0.75" bottom="0.75" header="0.3" footer="0.3"/>
  <pageSetup paperSize="9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4"/>
  <dimension ref="A1:T45"/>
  <sheetViews>
    <sheetView topLeftCell="C1" workbookViewId="0">
      <selection activeCell="K4" sqref="K4:L10"/>
    </sheetView>
  </sheetViews>
  <sheetFormatPr defaultColWidth="9" defaultRowHeight="13.5"/>
  <cols>
    <col min="1" max="1" width="25.375" customWidth="1"/>
    <col min="2" max="6" width="18.625" customWidth="1"/>
    <col min="7" max="7" width="9.25" customWidth="1"/>
    <col min="8" max="8" width="19.75" customWidth="1"/>
    <col min="9" max="13" width="8.625" customWidth="1"/>
    <col min="14" max="14" width="11.625" customWidth="1"/>
    <col min="15" max="19" width="8.625" customWidth="1"/>
    <col min="20" max="20" width="9" hidden="1" customWidth="1"/>
  </cols>
  <sheetData>
    <row r="1" spans="1:20" ht="29.25" customHeight="1">
      <c r="A1" s="2">
        <v>44619</v>
      </c>
      <c r="C1" s="3"/>
      <c r="D1" t="s">
        <v>61</v>
      </c>
      <c r="H1" s="4"/>
      <c r="I1" s="4"/>
      <c r="J1" s="61"/>
      <c r="K1" s="62"/>
      <c r="L1" s="62"/>
    </row>
    <row r="2" spans="1:20" s="1" customFormat="1" ht="21.95" customHeight="1">
      <c r="A2" s="5"/>
      <c r="B2" s="6" t="s">
        <v>62</v>
      </c>
      <c r="C2" s="7" t="s">
        <v>63</v>
      </c>
      <c r="D2" s="8" t="s">
        <v>64</v>
      </c>
      <c r="E2" s="8" t="s">
        <v>65</v>
      </c>
      <c r="F2" s="9" t="s">
        <v>66</v>
      </c>
      <c r="H2" s="198" t="s">
        <v>67</v>
      </c>
      <c r="I2" s="195" t="s">
        <v>68</v>
      </c>
      <c r="J2" s="196"/>
      <c r="K2" s="196"/>
      <c r="L2" s="196"/>
      <c r="M2" s="196"/>
      <c r="N2" s="198" t="s">
        <v>69</v>
      </c>
      <c r="O2" s="195" t="s">
        <v>70</v>
      </c>
      <c r="P2" s="196"/>
      <c r="Q2" s="196"/>
      <c r="R2" s="196"/>
      <c r="S2" s="197"/>
    </row>
    <row r="3" spans="1:20" s="1" customFormat="1" ht="21.95" customHeight="1">
      <c r="A3" s="11" t="s">
        <v>71</v>
      </c>
      <c r="B3" s="12">
        <v>0</v>
      </c>
      <c r="C3" s="13">
        <v>0</v>
      </c>
      <c r="D3" s="13">
        <v>0</v>
      </c>
      <c r="E3" s="13">
        <v>0</v>
      </c>
      <c r="F3" s="14">
        <v>0</v>
      </c>
      <c r="H3" s="199"/>
      <c r="I3" s="63" t="s">
        <v>62</v>
      </c>
      <c r="J3" s="64" t="s">
        <v>63</v>
      </c>
      <c r="K3" s="64" t="s">
        <v>64</v>
      </c>
      <c r="L3" s="64" t="s">
        <v>65</v>
      </c>
      <c r="M3" s="65" t="s">
        <v>66</v>
      </c>
      <c r="N3" s="199"/>
      <c r="O3" s="63" t="s">
        <v>62</v>
      </c>
      <c r="P3" s="64" t="s">
        <v>63</v>
      </c>
      <c r="Q3" s="94" t="s">
        <v>64</v>
      </c>
      <c r="R3" s="94" t="s">
        <v>65</v>
      </c>
      <c r="S3" s="95" t="s">
        <v>66</v>
      </c>
    </row>
    <row r="4" spans="1:20" s="1" customFormat="1" ht="21.95" customHeight="1">
      <c r="A4" s="11" t="s">
        <v>72</v>
      </c>
      <c r="B4" s="12">
        <v>0</v>
      </c>
      <c r="C4" s="13">
        <v>0</v>
      </c>
      <c r="D4" s="16">
        <v>0</v>
      </c>
      <c r="E4" s="16">
        <v>0</v>
      </c>
      <c r="F4" s="14">
        <v>0</v>
      </c>
      <c r="H4" s="17" t="str">
        <f t="array" ref="H4">IFERROR(INDEX(月シフト!$A$11:$A$50,MATCH(LARGE((月シフト!$AB$11:$AB$50&lt;&gt;"")*1/ROW(月シフト!$AB$11:$AB$50),T4),1/ROW(月シフト!$AB$11:$AB$50),0),1),"")</f>
        <v>矢代</v>
      </c>
      <c r="I4" s="66"/>
      <c r="J4" s="67"/>
      <c r="K4" s="68"/>
      <c r="L4" s="68"/>
      <c r="M4" s="69"/>
      <c r="N4" s="70">
        <v>17.5</v>
      </c>
      <c r="O4" s="71">
        <f t="shared" ref="O4:O18" si="0">I4*$N4</f>
        <v>0</v>
      </c>
      <c r="P4" s="72">
        <f t="shared" ref="P4:P18" si="1">J4*$N4</f>
        <v>0</v>
      </c>
      <c r="Q4" s="96">
        <f t="shared" ref="Q4:Q18" si="2">K4*$N4</f>
        <v>0</v>
      </c>
      <c r="R4" s="96">
        <f t="shared" ref="R4:R18" si="3">L4*$N4</f>
        <v>0</v>
      </c>
      <c r="S4" s="97">
        <f t="shared" ref="S4:S18" si="4">M4*$N4</f>
        <v>0</v>
      </c>
      <c r="T4" s="1">
        <v>1</v>
      </c>
    </row>
    <row r="5" spans="1:20" s="1" customFormat="1" ht="21.95" customHeight="1">
      <c r="A5" s="11" t="s">
        <v>73</v>
      </c>
      <c r="B5" s="12">
        <v>0</v>
      </c>
      <c r="C5" s="13">
        <v>0</v>
      </c>
      <c r="D5" s="16">
        <v>0</v>
      </c>
      <c r="E5" s="16">
        <v>0</v>
      </c>
      <c r="F5" s="14">
        <v>0</v>
      </c>
      <c r="H5" s="18" t="str">
        <f t="array" ref="H5">IFERROR(INDEX(月シフト!$A$11:$A$50,MATCH(LARGE((月シフト!$AB$11:$AB$50&lt;&gt;"")*1/ROW(月シフト!$AB$11:$AB$50),T5),1/ROW(月シフト!$AB$11:$AB$50),0),1),"")</f>
        <v>ズオン バン フン</v>
      </c>
      <c r="I5" s="73"/>
      <c r="J5" s="74"/>
      <c r="K5" s="75"/>
      <c r="L5" s="75"/>
      <c r="M5" s="76"/>
      <c r="N5" s="70">
        <v>17.5</v>
      </c>
      <c r="O5" s="78">
        <f t="shared" si="0"/>
        <v>0</v>
      </c>
      <c r="P5" s="79">
        <f t="shared" si="1"/>
        <v>0</v>
      </c>
      <c r="Q5" s="98">
        <f t="shared" si="2"/>
        <v>0</v>
      </c>
      <c r="R5" s="98">
        <f t="shared" si="3"/>
        <v>0</v>
      </c>
      <c r="S5" s="97">
        <f t="shared" si="4"/>
        <v>0</v>
      </c>
      <c r="T5" s="1">
        <v>2</v>
      </c>
    </row>
    <row r="6" spans="1:20" s="1" customFormat="1" ht="21.95" customHeight="1">
      <c r="A6" s="11" t="s">
        <v>74</v>
      </c>
      <c r="B6" s="19" t="str">
        <f>IFERROR(B4/B3,"")</f>
        <v/>
      </c>
      <c r="C6" s="20" t="str">
        <f t="shared" ref="C6:F6" si="5">IFERROR(C4/C3,"")</f>
        <v/>
      </c>
      <c r="D6" s="20" t="str">
        <f t="shared" si="5"/>
        <v/>
      </c>
      <c r="E6" s="20" t="str">
        <f t="shared" si="5"/>
        <v/>
      </c>
      <c r="F6" s="21" t="str">
        <f t="shared" si="5"/>
        <v/>
      </c>
      <c r="H6" s="18" t="str">
        <f t="array" ref="H6">IFERROR(INDEX(月シフト!$A$11:$A$50,MATCH(LARGE((月シフト!$AB$11:$AB$50&lt;&gt;"")*1/ROW(月シフト!$AB$11:$AB$50),T6),1/ROW(月シフト!$AB$11:$AB$50),0),1),"")</f>
        <v>チャモ</v>
      </c>
      <c r="I6" s="73"/>
      <c r="J6" s="74"/>
      <c r="K6" s="75"/>
      <c r="L6" s="75"/>
      <c r="M6" s="76"/>
      <c r="N6" s="70">
        <v>17.5</v>
      </c>
      <c r="O6" s="78">
        <f t="shared" si="0"/>
        <v>0</v>
      </c>
      <c r="P6" s="79">
        <f t="shared" si="1"/>
        <v>0</v>
      </c>
      <c r="Q6" s="98">
        <f t="shared" si="2"/>
        <v>0</v>
      </c>
      <c r="R6" s="98">
        <f t="shared" si="3"/>
        <v>0</v>
      </c>
      <c r="S6" s="97">
        <f t="shared" si="4"/>
        <v>0</v>
      </c>
      <c r="T6" s="1">
        <v>3</v>
      </c>
    </row>
    <row r="7" spans="1:20" s="1" customFormat="1" ht="21.95" customHeight="1">
      <c r="A7" s="11" t="s">
        <v>75</v>
      </c>
      <c r="B7" s="22">
        <f>I19</f>
        <v>0</v>
      </c>
      <c r="C7" s="23">
        <f t="shared" ref="C7:F7" si="6">J19</f>
        <v>0</v>
      </c>
      <c r="D7" s="23">
        <f t="shared" si="6"/>
        <v>0</v>
      </c>
      <c r="E7" s="23">
        <f t="shared" si="6"/>
        <v>0</v>
      </c>
      <c r="F7" s="24">
        <f t="shared" si="6"/>
        <v>0</v>
      </c>
      <c r="H7" s="18" t="str">
        <f t="array" ref="H7">IFERROR(INDEX(月シフト!$A$11:$A$50,MATCH(LARGE((月シフト!$AB$11:$AB$50&lt;&gt;"")*1/ROW(月シフト!$AB$11:$AB$50),T7),1/ROW(月シフト!$AB$11:$AB$50),0),1),"")</f>
        <v>サンミン</v>
      </c>
      <c r="I7" s="73"/>
      <c r="J7" s="74"/>
      <c r="K7" s="75"/>
      <c r="L7" s="75"/>
      <c r="M7" s="76"/>
      <c r="N7" s="70">
        <v>17.5</v>
      </c>
      <c r="O7" s="78">
        <f t="shared" si="0"/>
        <v>0</v>
      </c>
      <c r="P7" s="79">
        <f t="shared" si="1"/>
        <v>0</v>
      </c>
      <c r="Q7" s="98">
        <f t="shared" si="2"/>
        <v>0</v>
      </c>
      <c r="R7" s="98">
        <f t="shared" si="3"/>
        <v>0</v>
      </c>
      <c r="S7" s="97">
        <f t="shared" si="4"/>
        <v>0</v>
      </c>
      <c r="T7" s="1">
        <v>4</v>
      </c>
    </row>
    <row r="8" spans="1:20" s="1" customFormat="1" ht="21.95" customHeight="1">
      <c r="A8" s="11" t="s">
        <v>2</v>
      </c>
      <c r="B8" s="25">
        <f>O19</f>
        <v>0</v>
      </c>
      <c r="C8" s="26">
        <f t="shared" ref="C8:F8" si="7">P19</f>
        <v>0</v>
      </c>
      <c r="D8" s="26">
        <f t="shared" si="7"/>
        <v>0</v>
      </c>
      <c r="E8" s="26">
        <f t="shared" si="7"/>
        <v>0</v>
      </c>
      <c r="F8" s="27">
        <f t="shared" si="7"/>
        <v>0</v>
      </c>
      <c r="H8" s="18" t="str">
        <f t="array" ref="H8">IFERROR(INDEX(月シフト!$A$11:$A$50,MATCH(LARGE((月シフト!$AB$11:$AB$50&lt;&gt;"")*1/ROW(月シフト!$AB$11:$AB$50),T8),1/ROW(月シフト!$AB$11:$AB$50),0),1),"")</f>
        <v>イスリ</v>
      </c>
      <c r="I8" s="73"/>
      <c r="J8" s="74"/>
      <c r="K8" s="75"/>
      <c r="L8" s="75"/>
      <c r="M8" s="76"/>
      <c r="N8" s="70">
        <v>17.5</v>
      </c>
      <c r="O8" s="78">
        <f t="shared" si="0"/>
        <v>0</v>
      </c>
      <c r="P8" s="79">
        <f t="shared" si="1"/>
        <v>0</v>
      </c>
      <c r="Q8" s="98">
        <f t="shared" si="2"/>
        <v>0</v>
      </c>
      <c r="R8" s="98">
        <f t="shared" si="3"/>
        <v>0</v>
      </c>
      <c r="S8" s="97">
        <f t="shared" si="4"/>
        <v>0</v>
      </c>
      <c r="T8" s="1">
        <v>5</v>
      </c>
    </row>
    <row r="9" spans="1:20" s="1" customFormat="1" ht="21.95" customHeight="1">
      <c r="A9" s="11" t="s">
        <v>4</v>
      </c>
      <c r="B9" s="28"/>
      <c r="C9" s="29"/>
      <c r="D9" s="30">
        <f>IFERROR((D8/D4),0)</f>
        <v>0</v>
      </c>
      <c r="E9" s="30">
        <f>IFERROR((E8/E4),0)</f>
        <v>0</v>
      </c>
      <c r="F9" s="31"/>
      <c r="H9" s="18" t="str">
        <f t="array" ref="H9">IFERROR(INDEX(月シフト!$A$11:$A$50,MATCH(LARGE((月シフト!$AB$11:$AB$50&lt;&gt;"")*1/ROW(月シフト!$AB$11:$AB$50),T9),1/ROW(月シフト!$AB$11:$AB$50),0),1),"")</f>
        <v>ハルシャナ</v>
      </c>
      <c r="I9" s="73"/>
      <c r="J9" s="74"/>
      <c r="K9" s="75"/>
      <c r="L9" s="75"/>
      <c r="M9" s="76"/>
      <c r="N9" s="70">
        <v>17.5</v>
      </c>
      <c r="O9" s="78">
        <f t="shared" si="0"/>
        <v>0</v>
      </c>
      <c r="P9" s="79">
        <f t="shared" si="1"/>
        <v>0</v>
      </c>
      <c r="Q9" s="98">
        <f t="shared" si="2"/>
        <v>0</v>
      </c>
      <c r="R9" s="98">
        <f t="shared" si="3"/>
        <v>0</v>
      </c>
      <c r="S9" s="97">
        <f t="shared" si="4"/>
        <v>0</v>
      </c>
      <c r="T9" s="1">
        <v>6</v>
      </c>
    </row>
    <row r="10" spans="1:20" s="1" customFormat="1" ht="21.95" customHeight="1">
      <c r="A10" s="32" t="s">
        <v>5</v>
      </c>
      <c r="B10" s="33">
        <f>IFERROR((B8/B4),0)</f>
        <v>0</v>
      </c>
      <c r="C10" s="34">
        <f>IFERROR((C8/C4),0)</f>
        <v>0</v>
      </c>
      <c r="D10" s="35"/>
      <c r="E10" s="35"/>
      <c r="F10" s="36"/>
      <c r="H10" s="18" t="str">
        <f t="array" ref="H10">IFERROR(INDEX(月シフト!$A$11:$A$50,MATCH(LARGE((月シフト!$AB$11:$AB$50&lt;&gt;"")*1/ROW(月シフト!$AB$11:$AB$50),T10),1/ROW(月シフト!$AB$11:$AB$50),0),1),"")</f>
        <v>インディカ</v>
      </c>
      <c r="I10" s="73"/>
      <c r="J10" s="74"/>
      <c r="K10" s="75"/>
      <c r="L10" s="75"/>
      <c r="M10" s="76"/>
      <c r="N10" s="70">
        <v>17.5</v>
      </c>
      <c r="O10" s="78">
        <f t="shared" si="0"/>
        <v>0</v>
      </c>
      <c r="P10" s="79">
        <f t="shared" si="1"/>
        <v>0</v>
      </c>
      <c r="Q10" s="98">
        <f t="shared" si="2"/>
        <v>0</v>
      </c>
      <c r="R10" s="98">
        <f t="shared" si="3"/>
        <v>0</v>
      </c>
      <c r="S10" s="97">
        <f t="shared" si="4"/>
        <v>0</v>
      </c>
      <c r="T10" s="1">
        <v>7</v>
      </c>
    </row>
    <row r="11" spans="1:20" s="1" customFormat="1" ht="21.95" customHeight="1">
      <c r="A11" s="32" t="s">
        <v>6</v>
      </c>
      <c r="B11" s="37"/>
      <c r="C11" s="38"/>
      <c r="D11" s="38"/>
      <c r="E11" s="38"/>
      <c r="F11" s="27">
        <f>IFERROR((F8/F4),0)</f>
        <v>0</v>
      </c>
      <c r="H11" s="18" t="str">
        <f t="array" ref="H11">IFERROR(INDEX(月シフト!$A$11:$A$50,MATCH(LARGE((月シフト!$AB$11:$AB$50&lt;&gt;"")*1/ROW(月シフト!$AB$11:$AB$50),T11),1/ROW(月シフト!$AB$11:$AB$50),0),1),"")</f>
        <v>チャトランガ</v>
      </c>
      <c r="I11" s="73"/>
      <c r="J11" s="74"/>
      <c r="K11" s="75"/>
      <c r="L11" s="75"/>
      <c r="M11" s="76"/>
      <c r="N11" s="70">
        <v>17.5</v>
      </c>
      <c r="O11" s="78">
        <f t="shared" si="0"/>
        <v>0</v>
      </c>
      <c r="P11" s="79">
        <f t="shared" si="1"/>
        <v>0</v>
      </c>
      <c r="Q11" s="98">
        <f t="shared" si="2"/>
        <v>0</v>
      </c>
      <c r="R11" s="98">
        <f t="shared" si="3"/>
        <v>0</v>
      </c>
      <c r="S11" s="97">
        <f t="shared" si="4"/>
        <v>0</v>
      </c>
      <c r="T11" s="1">
        <v>8</v>
      </c>
    </row>
    <row r="12" spans="1:20" s="1" customFormat="1" ht="21.95" customHeight="1">
      <c r="A12" s="39" t="s">
        <v>7</v>
      </c>
      <c r="B12" s="40">
        <f>B10*4</f>
        <v>0</v>
      </c>
      <c r="C12" s="41">
        <f>C10*10</f>
        <v>0</v>
      </c>
      <c r="D12" s="41">
        <f>D9*40</f>
        <v>0</v>
      </c>
      <c r="E12" s="41">
        <f>E9*50</f>
        <v>0</v>
      </c>
      <c r="F12" s="42">
        <f>F11</f>
        <v>0</v>
      </c>
      <c r="H12" s="18" t="str">
        <f t="array" ref="H12">IFERROR(INDEX(月シフト!$A$11:$A$50,MATCH(LARGE((月シフト!$AB$11:$AB$50&lt;&gt;"")*1/ROW(月シフト!$AB$11:$AB$50),T12),1/ROW(月シフト!$AB$11:$AB$50),0),1),"")</f>
        <v/>
      </c>
      <c r="I12" s="73"/>
      <c r="J12" s="74"/>
      <c r="K12" s="75"/>
      <c r="L12" s="75"/>
      <c r="M12" s="76"/>
      <c r="N12" s="70">
        <v>17.5</v>
      </c>
      <c r="O12" s="78">
        <f t="shared" si="0"/>
        <v>0</v>
      </c>
      <c r="P12" s="79">
        <f t="shared" si="1"/>
        <v>0</v>
      </c>
      <c r="Q12" s="98">
        <f t="shared" si="2"/>
        <v>0</v>
      </c>
      <c r="R12" s="98">
        <f t="shared" si="3"/>
        <v>0</v>
      </c>
      <c r="S12" s="97">
        <f t="shared" si="4"/>
        <v>0</v>
      </c>
      <c r="T12" s="1">
        <v>9</v>
      </c>
    </row>
    <row r="13" spans="1:20" s="1" customFormat="1" ht="21.95" customHeight="1">
      <c r="A13" s="43"/>
      <c r="H13" s="18" t="str">
        <f t="array" ref="H13">IFERROR(INDEX(月シフト!$A$11:$A$50,MATCH(LARGE((月シフト!$AB$11:$AB$50&lt;&gt;"")*1/ROW(月シフト!$AB$11:$AB$50),T13),1/ROW(月シフト!$AB$11:$AB$50),0),1),"")</f>
        <v/>
      </c>
      <c r="I13" s="73"/>
      <c r="J13" s="74"/>
      <c r="K13" s="75"/>
      <c r="L13" s="75"/>
      <c r="M13" s="76"/>
      <c r="N13" s="70">
        <v>17.5</v>
      </c>
      <c r="O13" s="78">
        <f t="shared" si="0"/>
        <v>0</v>
      </c>
      <c r="P13" s="79">
        <f t="shared" si="1"/>
        <v>0</v>
      </c>
      <c r="Q13" s="98">
        <f t="shared" si="2"/>
        <v>0</v>
      </c>
      <c r="R13" s="98">
        <f t="shared" si="3"/>
        <v>0</v>
      </c>
      <c r="S13" s="97">
        <f t="shared" si="4"/>
        <v>0</v>
      </c>
      <c r="T13" s="1">
        <v>10</v>
      </c>
    </row>
    <row r="14" spans="1:20" s="1" customFormat="1" ht="21.95" customHeight="1">
      <c r="A14" s="44" t="s">
        <v>3</v>
      </c>
      <c r="B14" s="45" t="s">
        <v>62</v>
      </c>
      <c r="C14" s="45" t="s">
        <v>63</v>
      </c>
      <c r="D14" s="46" t="s">
        <v>64</v>
      </c>
      <c r="E14" s="46" t="s">
        <v>65</v>
      </c>
      <c r="F14" s="47" t="s">
        <v>66</v>
      </c>
      <c r="H14" s="18" t="str">
        <f t="array" ref="H14">IFERROR(INDEX(月シフト!$A$11:$A$50,MATCH(LARGE((月シフト!$AB$11:$AB$50&lt;&gt;"")*1/ROW(月シフト!$AB$11:$AB$50),T14),1/ROW(月シフト!$AB$11:$AB$50),0),1),"")</f>
        <v/>
      </c>
      <c r="I14" s="73"/>
      <c r="J14" s="74"/>
      <c r="K14" s="75"/>
      <c r="L14" s="75"/>
      <c r="M14" s="76"/>
      <c r="N14" s="70">
        <v>17.5</v>
      </c>
      <c r="O14" s="78">
        <f t="shared" si="0"/>
        <v>0</v>
      </c>
      <c r="P14" s="79">
        <f t="shared" si="1"/>
        <v>0</v>
      </c>
      <c r="Q14" s="98">
        <f t="shared" si="2"/>
        <v>0</v>
      </c>
      <c r="R14" s="98">
        <f t="shared" si="3"/>
        <v>0</v>
      </c>
      <c r="S14" s="97">
        <f t="shared" si="4"/>
        <v>0</v>
      </c>
      <c r="T14" s="1">
        <v>11</v>
      </c>
    </row>
    <row r="15" spans="1:20" s="1" customFormat="1" ht="21.95" customHeight="1">
      <c r="A15" s="11" t="s">
        <v>76</v>
      </c>
      <c r="B15" s="48">
        <v>69</v>
      </c>
      <c r="C15" s="49">
        <v>84</v>
      </c>
      <c r="D15" s="49">
        <v>69</v>
      </c>
      <c r="E15" s="49">
        <v>69</v>
      </c>
      <c r="F15" s="50">
        <v>84</v>
      </c>
      <c r="H15" s="18" t="str">
        <f t="array" ref="H15">IFERROR(INDEX(月シフト!$A$11:$A$50,MATCH(LARGE((月シフト!$AB$11:$AB$50&lt;&gt;"")*1/ROW(月シフト!$AB$11:$AB$50),T15),1/ROW(月シフト!$AB$11:$AB$50),0),1),"")</f>
        <v/>
      </c>
      <c r="I15" s="73"/>
      <c r="J15" s="74"/>
      <c r="K15" s="75"/>
      <c r="L15" s="75"/>
      <c r="M15" s="76"/>
      <c r="N15" s="70">
        <v>17.5</v>
      </c>
      <c r="O15" s="78">
        <f t="shared" si="0"/>
        <v>0</v>
      </c>
      <c r="P15" s="79">
        <f t="shared" si="1"/>
        <v>0</v>
      </c>
      <c r="Q15" s="98">
        <f t="shared" si="2"/>
        <v>0</v>
      </c>
      <c r="R15" s="98">
        <f t="shared" si="3"/>
        <v>0</v>
      </c>
      <c r="S15" s="97">
        <f t="shared" si="4"/>
        <v>0</v>
      </c>
      <c r="T15" s="1">
        <v>12</v>
      </c>
    </row>
    <row r="16" spans="1:20" s="1" customFormat="1" ht="21.95" customHeight="1">
      <c r="A16" s="11" t="s">
        <v>77</v>
      </c>
      <c r="B16" s="48">
        <v>6.2</v>
      </c>
      <c r="C16" s="49">
        <v>6.2</v>
      </c>
      <c r="D16" s="49">
        <v>6.2</v>
      </c>
      <c r="E16" s="49">
        <v>6.2</v>
      </c>
      <c r="F16" s="50">
        <v>6.2</v>
      </c>
      <c r="H16" s="51" t="str">
        <f t="array" ref="H16">IFERROR(INDEX(月シフト!$A$11:$A$50,MATCH(LARGE((月シフト!$AB$11:$AB$50&lt;&gt;"")*1/ROW(月シフト!$AB$11:$AB$50),T16),1/ROW(月シフト!$AB$11:$AB$50),0),1),"")</f>
        <v/>
      </c>
      <c r="I16" s="73"/>
      <c r="J16" s="74"/>
      <c r="K16" s="75"/>
      <c r="L16" s="75"/>
      <c r="M16" s="76"/>
      <c r="N16" s="70">
        <v>17.5</v>
      </c>
      <c r="O16" s="78">
        <f t="shared" si="0"/>
        <v>0</v>
      </c>
      <c r="P16" s="79">
        <f t="shared" si="1"/>
        <v>0</v>
      </c>
      <c r="Q16" s="98">
        <f t="shared" si="2"/>
        <v>0</v>
      </c>
      <c r="R16" s="98">
        <f t="shared" si="3"/>
        <v>0</v>
      </c>
      <c r="S16" s="97">
        <f t="shared" si="4"/>
        <v>0</v>
      </c>
      <c r="T16" s="1">
        <v>13</v>
      </c>
    </row>
    <row r="17" spans="1:20" s="1" customFormat="1" ht="21.95" customHeight="1">
      <c r="A17" s="11" t="s">
        <v>78</v>
      </c>
      <c r="B17" s="48">
        <v>1.71</v>
      </c>
      <c r="C17" s="49">
        <v>1.71</v>
      </c>
      <c r="D17" s="49">
        <v>1.71</v>
      </c>
      <c r="E17" s="49">
        <v>1.71</v>
      </c>
      <c r="F17" s="50">
        <v>1.71</v>
      </c>
      <c r="H17" s="51" t="str">
        <f t="array" ref="H17">IFERROR(INDEX(月シフト!$A$11:$A$50,MATCH(LARGE((月シフト!$AB$11:$AB$50&lt;&gt;"")*1/ROW(月シフト!$AB$11:$AB$50),T17),1/ROW(月シフト!$AB$11:$AB$50),0),1),"")</f>
        <v/>
      </c>
      <c r="I17" s="73"/>
      <c r="J17" s="74"/>
      <c r="K17" s="75"/>
      <c r="L17" s="75"/>
      <c r="M17" s="76"/>
      <c r="N17" s="70">
        <v>17.5</v>
      </c>
      <c r="O17" s="78">
        <f t="shared" si="0"/>
        <v>0</v>
      </c>
      <c r="P17" s="79">
        <f t="shared" si="1"/>
        <v>0</v>
      </c>
      <c r="Q17" s="98">
        <f t="shared" si="2"/>
        <v>0</v>
      </c>
      <c r="R17" s="98">
        <f t="shared" si="3"/>
        <v>0</v>
      </c>
      <c r="S17" s="97">
        <f t="shared" si="4"/>
        <v>0</v>
      </c>
      <c r="T17" s="1">
        <v>14</v>
      </c>
    </row>
    <row r="18" spans="1:20" s="1" customFormat="1" ht="21.95" customHeight="1">
      <c r="A18" s="52" t="s">
        <v>79</v>
      </c>
      <c r="B18" s="53">
        <f t="shared" ref="B18:F18" si="8">SUM(B15:B17)</f>
        <v>76.91</v>
      </c>
      <c r="C18" s="54">
        <f t="shared" si="8"/>
        <v>91.91</v>
      </c>
      <c r="D18" s="54">
        <f t="shared" si="8"/>
        <v>76.91</v>
      </c>
      <c r="E18" s="54">
        <f t="shared" si="8"/>
        <v>76.91</v>
      </c>
      <c r="F18" s="55">
        <f t="shared" si="8"/>
        <v>91.91</v>
      </c>
      <c r="G18" s="56"/>
      <c r="H18" s="51" t="str">
        <f t="array" ref="H18">IFERROR(INDEX(月シフト!$A$11:$A$50,MATCH(LARGE((月シフト!$AB$11:$AB$50&lt;&gt;"")*1/ROW(月シフト!$AB$11:$AB$50),T18),1/ROW(月シフト!$AB$11:$AB$50),0),1),"")</f>
        <v/>
      </c>
      <c r="I18" s="80"/>
      <c r="J18" s="81"/>
      <c r="K18" s="82"/>
      <c r="L18" s="82"/>
      <c r="M18" s="83"/>
      <c r="N18" s="70">
        <v>17.5</v>
      </c>
      <c r="O18" s="85">
        <f t="shared" si="0"/>
        <v>0</v>
      </c>
      <c r="P18" s="86">
        <f t="shared" si="1"/>
        <v>0</v>
      </c>
      <c r="Q18" s="99">
        <f t="shared" si="2"/>
        <v>0</v>
      </c>
      <c r="R18" s="99">
        <f t="shared" si="3"/>
        <v>0</v>
      </c>
      <c r="S18" s="100">
        <f t="shared" si="4"/>
        <v>0</v>
      </c>
      <c r="T18" s="1">
        <v>15</v>
      </c>
    </row>
    <row r="19" spans="1:20" s="1" customFormat="1" ht="21.95" customHeight="1">
      <c r="G19" s="56"/>
      <c r="H19" s="57" t="s">
        <v>75</v>
      </c>
      <c r="I19" s="87">
        <f>SUM(I4:I18)</f>
        <v>0</v>
      </c>
      <c r="J19" s="88">
        <f t="shared" ref="J19:M19" si="9">SUM(J4:J18)</f>
        <v>0</v>
      </c>
      <c r="K19" s="89">
        <f t="shared" si="9"/>
        <v>0</v>
      </c>
      <c r="L19" s="89">
        <f t="shared" si="9"/>
        <v>0</v>
      </c>
      <c r="M19" s="90">
        <f t="shared" si="9"/>
        <v>0</v>
      </c>
      <c r="N19" s="91" t="s">
        <v>80</v>
      </c>
      <c r="O19" s="92">
        <f>SUM(O4:O18)</f>
        <v>0</v>
      </c>
      <c r="P19" s="93">
        <f t="shared" ref="P19:S19" si="10">SUM(P4:P18)</f>
        <v>0</v>
      </c>
      <c r="Q19" s="101">
        <f t="shared" si="10"/>
        <v>0</v>
      </c>
      <c r="R19" s="101">
        <f t="shared" si="10"/>
        <v>0</v>
      </c>
      <c r="S19" s="102">
        <f t="shared" si="10"/>
        <v>0</v>
      </c>
    </row>
    <row r="20" spans="1:20" s="1" customFormat="1" ht="32.25">
      <c r="A20" s="58" t="s">
        <v>81</v>
      </c>
      <c r="B20" s="59" t="s">
        <v>82</v>
      </c>
      <c r="C20" s="59"/>
      <c r="D20" s="59"/>
      <c r="E20" s="59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20" s="1" customFormat="1" ht="32.25">
      <c r="A21" s="186"/>
      <c r="B21" s="187"/>
      <c r="C21" s="187"/>
      <c r="D21" s="187"/>
      <c r="E21" s="187"/>
      <c r="F21" s="188"/>
    </row>
    <row r="22" spans="1:20" s="1" customFormat="1" ht="32.25">
      <c r="A22" s="189"/>
      <c r="B22" s="190"/>
      <c r="C22" s="190"/>
      <c r="D22" s="190"/>
      <c r="E22" s="190"/>
      <c r="F22" s="191"/>
    </row>
    <row r="23" spans="1:20" s="1" customFormat="1" ht="32.25">
      <c r="A23" s="192"/>
      <c r="B23" s="193"/>
      <c r="C23" s="193"/>
      <c r="D23" s="193"/>
      <c r="E23" s="193"/>
      <c r="F23" s="194"/>
    </row>
    <row r="24" spans="1:20" s="1" customFormat="1" ht="32.25"/>
    <row r="25" spans="1:20" s="1" customFormat="1" ht="32.25"/>
    <row r="26" spans="1:20" s="1" customFormat="1" ht="32.25"/>
    <row r="27" spans="1:20" s="1" customFormat="1" ht="32.25"/>
    <row r="28" spans="1:20" s="1" customFormat="1" ht="32.25"/>
    <row r="29" spans="1:20" s="1" customFormat="1" ht="32.25">
      <c r="A29"/>
      <c r="B29"/>
      <c r="C29"/>
      <c r="D29"/>
      <c r="E29"/>
      <c r="F29"/>
    </row>
    <row r="30" spans="1:20" s="1" customFormat="1" ht="32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0" s="1" customFormat="1" ht="32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0" s="1" customFormat="1" ht="32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20" s="1" customFormat="1" ht="32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20" s="1" customFormat="1" ht="32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20" s="1" customFormat="1" ht="32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20" s="1" customFormat="1" ht="32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20" s="1" customFormat="1" ht="32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20" s="1" customFormat="1" ht="32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20" s="1" customFormat="1" ht="32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20" s="1" customFormat="1" ht="32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20" s="1" customFormat="1" ht="32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20" s="1" customFormat="1" ht="32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20" s="1" customFormat="1" ht="32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20" s="1" customFormat="1" ht="32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20" s="1" customFormat="1" ht="32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</sheetData>
  <sheetProtection selectLockedCells="1"/>
  <mergeCells count="7">
    <mergeCell ref="I2:M2"/>
    <mergeCell ref="O2:S2"/>
    <mergeCell ref="A21:F21"/>
    <mergeCell ref="A22:F22"/>
    <mergeCell ref="A23:F23"/>
    <mergeCell ref="H2:H3"/>
    <mergeCell ref="N2:N3"/>
  </mergeCells>
  <phoneticPr fontId="28"/>
  <pageMargins left="0.69930555555555596" right="0.69930555555555596" top="0.75" bottom="0.75" header="0.3" footer="0.3"/>
  <pageSetup paperSize="9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5"/>
  <dimension ref="A1:T45"/>
  <sheetViews>
    <sheetView workbookViewId="0">
      <selection activeCell="G5" sqref="G5"/>
    </sheetView>
  </sheetViews>
  <sheetFormatPr defaultColWidth="9" defaultRowHeight="13.5"/>
  <cols>
    <col min="1" max="1" width="25.375" customWidth="1"/>
    <col min="2" max="6" width="18.625" customWidth="1"/>
    <col min="7" max="7" width="9.25" customWidth="1"/>
    <col min="8" max="8" width="19.75" customWidth="1"/>
    <col min="9" max="13" width="8.625" customWidth="1"/>
    <col min="14" max="14" width="11.625" customWidth="1"/>
    <col min="15" max="19" width="8.625" customWidth="1"/>
    <col min="20" max="20" width="9" hidden="1" customWidth="1"/>
  </cols>
  <sheetData>
    <row r="1" spans="1:20" ht="29.25" customHeight="1">
      <c r="A1" s="2">
        <v>44620</v>
      </c>
      <c r="C1" s="3"/>
      <c r="D1" t="s">
        <v>61</v>
      </c>
      <c r="H1" s="4"/>
      <c r="I1" s="4"/>
      <c r="J1" s="61"/>
      <c r="K1" s="62"/>
      <c r="L1" s="62"/>
    </row>
    <row r="2" spans="1:20" s="1" customFormat="1" ht="21.95" customHeight="1">
      <c r="A2" s="5"/>
      <c r="B2" s="6" t="s">
        <v>62</v>
      </c>
      <c r="C2" s="7" t="s">
        <v>63</v>
      </c>
      <c r="D2" s="8" t="s">
        <v>64</v>
      </c>
      <c r="E2" s="8" t="s">
        <v>65</v>
      </c>
      <c r="F2" s="9" t="s">
        <v>66</v>
      </c>
      <c r="H2" s="198" t="s">
        <v>67</v>
      </c>
      <c r="I2" s="195" t="s">
        <v>68</v>
      </c>
      <c r="J2" s="196"/>
      <c r="K2" s="196"/>
      <c r="L2" s="196"/>
      <c r="M2" s="196"/>
      <c r="N2" s="198" t="s">
        <v>69</v>
      </c>
      <c r="O2" s="195" t="s">
        <v>70</v>
      </c>
      <c r="P2" s="196"/>
      <c r="Q2" s="196"/>
      <c r="R2" s="196"/>
      <c r="S2" s="197"/>
    </row>
    <row r="3" spans="1:20" s="1" customFormat="1" ht="21.95" customHeight="1">
      <c r="A3" s="11" t="s">
        <v>71</v>
      </c>
      <c r="B3" s="12">
        <v>0</v>
      </c>
      <c r="C3" s="13">
        <v>0</v>
      </c>
      <c r="D3" s="13">
        <v>0</v>
      </c>
      <c r="E3" s="13">
        <v>0</v>
      </c>
      <c r="F3" s="14">
        <v>0</v>
      </c>
      <c r="H3" s="199"/>
      <c r="I3" s="63" t="s">
        <v>62</v>
      </c>
      <c r="J3" s="64" t="s">
        <v>63</v>
      </c>
      <c r="K3" s="64" t="s">
        <v>64</v>
      </c>
      <c r="L3" s="64" t="s">
        <v>65</v>
      </c>
      <c r="M3" s="65" t="s">
        <v>66</v>
      </c>
      <c r="N3" s="199"/>
      <c r="O3" s="63" t="s">
        <v>62</v>
      </c>
      <c r="P3" s="64" t="s">
        <v>63</v>
      </c>
      <c r="Q3" s="94" t="s">
        <v>64</v>
      </c>
      <c r="R3" s="94" t="s">
        <v>65</v>
      </c>
      <c r="S3" s="95" t="s">
        <v>66</v>
      </c>
    </row>
    <row r="4" spans="1:20" s="1" customFormat="1" ht="21.95" customHeight="1">
      <c r="A4" s="11" t="s">
        <v>72</v>
      </c>
      <c r="B4" s="12">
        <v>0</v>
      </c>
      <c r="C4" s="13">
        <v>0</v>
      </c>
      <c r="D4" s="16">
        <v>0</v>
      </c>
      <c r="E4" s="16">
        <v>0</v>
      </c>
      <c r="F4" s="14">
        <v>0</v>
      </c>
      <c r="H4" s="17" t="str">
        <f t="array" ref="H4">IFERROR(INDEX(月シフト!$A$11:$A$50,MATCH(LARGE((月シフト!$AC$11:$AC$50&lt;&gt;"")*1/ROW(月シフト!$AC$11:$AC$50),T4),1/ROW(月シフト!$AC$11:$AC$50),0),1),"")</f>
        <v>矢代</v>
      </c>
      <c r="I4" s="66"/>
      <c r="J4" s="67"/>
      <c r="K4" s="68"/>
      <c r="L4" s="68"/>
      <c r="M4" s="69"/>
      <c r="N4" s="70"/>
      <c r="O4" s="71">
        <f t="shared" ref="O4:O18" si="0">I4*$N4</f>
        <v>0</v>
      </c>
      <c r="P4" s="72">
        <f t="shared" ref="P4:P18" si="1">J4*$N4</f>
        <v>0</v>
      </c>
      <c r="Q4" s="96">
        <f t="shared" ref="Q4:Q18" si="2">K4*$N4</f>
        <v>0</v>
      </c>
      <c r="R4" s="96">
        <f t="shared" ref="R4:R18" si="3">L4*$N4</f>
        <v>0</v>
      </c>
      <c r="S4" s="97">
        <f t="shared" ref="S4:S18" si="4">M4*$N4</f>
        <v>0</v>
      </c>
      <c r="T4" s="1">
        <v>1</v>
      </c>
    </row>
    <row r="5" spans="1:20" s="1" customFormat="1" ht="21.95" customHeight="1">
      <c r="A5" s="11" t="s">
        <v>73</v>
      </c>
      <c r="B5" s="12">
        <v>0</v>
      </c>
      <c r="C5" s="13">
        <v>0</v>
      </c>
      <c r="D5" s="16">
        <v>0</v>
      </c>
      <c r="E5" s="16">
        <v>0</v>
      </c>
      <c r="F5" s="14">
        <v>0</v>
      </c>
      <c r="H5" s="18" t="str">
        <f t="array" ref="H5">IFERROR(INDEX(月シフト!$A$11:$A$50,MATCH(LARGE((月シフト!$AC$11:$AC$50&lt;&gt;"")*1/ROW(月シフト!$AC$11:$AC$50),T5),1/ROW(月シフト!$AC$11:$AC$50),0),1),"")</f>
        <v>高橋</v>
      </c>
      <c r="I5" s="73"/>
      <c r="J5" s="74"/>
      <c r="K5" s="75"/>
      <c r="L5" s="75"/>
      <c r="M5" s="76"/>
      <c r="N5" s="77"/>
      <c r="O5" s="78">
        <f t="shared" si="0"/>
        <v>0</v>
      </c>
      <c r="P5" s="79">
        <f t="shared" si="1"/>
        <v>0</v>
      </c>
      <c r="Q5" s="98">
        <f t="shared" si="2"/>
        <v>0</v>
      </c>
      <c r="R5" s="98">
        <f t="shared" si="3"/>
        <v>0</v>
      </c>
      <c r="S5" s="97">
        <f t="shared" si="4"/>
        <v>0</v>
      </c>
      <c r="T5" s="1">
        <v>2</v>
      </c>
    </row>
    <row r="6" spans="1:20" s="1" customFormat="1" ht="21.95" customHeight="1">
      <c r="A6" s="11" t="s">
        <v>74</v>
      </c>
      <c r="B6" s="19" t="str">
        <f>IFERROR(B4/B3,"")</f>
        <v/>
      </c>
      <c r="C6" s="20" t="str">
        <f t="shared" ref="C6:F6" si="5">IFERROR(C4/C3,"")</f>
        <v/>
      </c>
      <c r="D6" s="20" t="str">
        <f t="shared" si="5"/>
        <v/>
      </c>
      <c r="E6" s="20" t="str">
        <f t="shared" si="5"/>
        <v/>
      </c>
      <c r="F6" s="21" t="str">
        <f t="shared" si="5"/>
        <v/>
      </c>
      <c r="H6" s="18" t="str">
        <f t="array" ref="H6">IFERROR(INDEX(月シフト!$A$11:$A$50,MATCH(LARGE((月シフト!$AC$11:$AC$50&lt;&gt;"")*1/ROW(月シフト!$AC$11:$AC$50),T6),1/ROW(月シフト!$AC$11:$AC$50),0),1),"")</f>
        <v>ディン コン ベト</v>
      </c>
      <c r="I6" s="73"/>
      <c r="J6" s="74"/>
      <c r="K6" s="75"/>
      <c r="L6" s="75"/>
      <c r="M6" s="76"/>
      <c r="N6" s="77"/>
      <c r="O6" s="78">
        <f t="shared" si="0"/>
        <v>0</v>
      </c>
      <c r="P6" s="79">
        <f t="shared" si="1"/>
        <v>0</v>
      </c>
      <c r="Q6" s="98">
        <f t="shared" si="2"/>
        <v>0</v>
      </c>
      <c r="R6" s="98">
        <f t="shared" si="3"/>
        <v>0</v>
      </c>
      <c r="S6" s="97">
        <f t="shared" si="4"/>
        <v>0</v>
      </c>
      <c r="T6" s="1">
        <v>3</v>
      </c>
    </row>
    <row r="7" spans="1:20" s="1" customFormat="1" ht="21.95" customHeight="1">
      <c r="A7" s="11" t="s">
        <v>75</v>
      </c>
      <c r="B7" s="22">
        <f>I19</f>
        <v>0</v>
      </c>
      <c r="C7" s="23">
        <f t="shared" ref="C7:F7" si="6">J19</f>
        <v>0</v>
      </c>
      <c r="D7" s="23">
        <f t="shared" si="6"/>
        <v>0</v>
      </c>
      <c r="E7" s="23">
        <f t="shared" si="6"/>
        <v>0</v>
      </c>
      <c r="F7" s="24">
        <f t="shared" si="6"/>
        <v>0</v>
      </c>
      <c r="H7" s="18" t="str">
        <f t="array" ref="H7">IFERROR(INDEX(月シフト!$A$11:$A$50,MATCH(LARGE((月シフト!$AC$11:$AC$50&lt;&gt;"")*1/ROW(月シフト!$AC$11:$AC$50),T7),1/ROW(月シフト!$AC$11:$AC$50),0),1),"")</f>
        <v>チャモ</v>
      </c>
      <c r="I7" s="73"/>
      <c r="J7" s="74"/>
      <c r="K7" s="75"/>
      <c r="L7" s="75"/>
      <c r="M7" s="76"/>
      <c r="N7" s="77"/>
      <c r="O7" s="78">
        <f t="shared" si="0"/>
        <v>0</v>
      </c>
      <c r="P7" s="79">
        <f t="shared" si="1"/>
        <v>0</v>
      </c>
      <c r="Q7" s="98">
        <f t="shared" si="2"/>
        <v>0</v>
      </c>
      <c r="R7" s="98">
        <f t="shared" si="3"/>
        <v>0</v>
      </c>
      <c r="S7" s="97">
        <f t="shared" si="4"/>
        <v>0</v>
      </c>
      <c r="T7" s="1">
        <v>4</v>
      </c>
    </row>
    <row r="8" spans="1:20" s="1" customFormat="1" ht="21.95" customHeight="1">
      <c r="A8" s="11" t="s">
        <v>2</v>
      </c>
      <c r="B8" s="25">
        <f>O19</f>
        <v>0</v>
      </c>
      <c r="C8" s="26">
        <f t="shared" ref="C8:F8" si="7">P19</f>
        <v>0</v>
      </c>
      <c r="D8" s="26">
        <f t="shared" si="7"/>
        <v>0</v>
      </c>
      <c r="E8" s="26">
        <f t="shared" si="7"/>
        <v>0</v>
      </c>
      <c r="F8" s="27">
        <f t="shared" si="7"/>
        <v>0</v>
      </c>
      <c r="H8" s="18" t="str">
        <f t="array" ref="H8">IFERROR(INDEX(月シフト!$A$11:$A$50,MATCH(LARGE((月シフト!$AC$11:$AC$50&lt;&gt;"")*1/ROW(月シフト!$AC$11:$AC$50),T8),1/ROW(月シフト!$AC$11:$AC$50),0),1),"")</f>
        <v>サンミン</v>
      </c>
      <c r="I8" s="73"/>
      <c r="J8" s="74"/>
      <c r="K8" s="75"/>
      <c r="L8" s="75"/>
      <c r="M8" s="76"/>
      <c r="N8" s="77"/>
      <c r="O8" s="78">
        <f t="shared" si="0"/>
        <v>0</v>
      </c>
      <c r="P8" s="79">
        <f t="shared" si="1"/>
        <v>0</v>
      </c>
      <c r="Q8" s="98">
        <f t="shared" si="2"/>
        <v>0</v>
      </c>
      <c r="R8" s="98">
        <f t="shared" si="3"/>
        <v>0</v>
      </c>
      <c r="S8" s="97">
        <f t="shared" si="4"/>
        <v>0</v>
      </c>
      <c r="T8" s="1">
        <v>5</v>
      </c>
    </row>
    <row r="9" spans="1:20" s="1" customFormat="1" ht="21.95" customHeight="1">
      <c r="A9" s="11" t="s">
        <v>4</v>
      </c>
      <c r="B9" s="28"/>
      <c r="C9" s="29"/>
      <c r="D9" s="30">
        <f>IFERROR((D8/D4),0)</f>
        <v>0</v>
      </c>
      <c r="E9" s="30">
        <f>IFERROR((E8/E4),0)</f>
        <v>0</v>
      </c>
      <c r="F9" s="31"/>
      <c r="H9" s="18" t="str">
        <f t="array" ref="H9">IFERROR(INDEX(月シフト!$A$11:$A$50,MATCH(LARGE((月シフト!$AC$11:$AC$50&lt;&gt;"")*1/ROW(月シフト!$AC$11:$AC$50),T9),1/ROW(月シフト!$AC$11:$AC$50),0),1),"")</f>
        <v>イスリ</v>
      </c>
      <c r="I9" s="73"/>
      <c r="J9" s="74"/>
      <c r="K9" s="75"/>
      <c r="L9" s="75"/>
      <c r="M9" s="76"/>
      <c r="N9" s="77"/>
      <c r="O9" s="78">
        <f t="shared" si="0"/>
        <v>0</v>
      </c>
      <c r="P9" s="79">
        <f t="shared" si="1"/>
        <v>0</v>
      </c>
      <c r="Q9" s="98">
        <f t="shared" si="2"/>
        <v>0</v>
      </c>
      <c r="R9" s="98">
        <f t="shared" si="3"/>
        <v>0</v>
      </c>
      <c r="S9" s="97">
        <f t="shared" si="4"/>
        <v>0</v>
      </c>
      <c r="T9" s="1">
        <v>6</v>
      </c>
    </row>
    <row r="10" spans="1:20" s="1" customFormat="1" ht="21.95" customHeight="1">
      <c r="A10" s="32" t="s">
        <v>5</v>
      </c>
      <c r="B10" s="33">
        <f>IFERROR((B8/B4),0)</f>
        <v>0</v>
      </c>
      <c r="C10" s="34">
        <f>IFERROR((C8/C4),0)</f>
        <v>0</v>
      </c>
      <c r="D10" s="35"/>
      <c r="E10" s="35"/>
      <c r="F10" s="36"/>
      <c r="H10" s="18" t="str">
        <f t="array" ref="H10">IFERROR(INDEX(月シフト!$A$11:$A$50,MATCH(LARGE((月シフト!$AC$11:$AC$50&lt;&gt;"")*1/ROW(月シフト!$AC$11:$AC$50),T10),1/ROW(月シフト!$AC$11:$AC$50),0),1),"")</f>
        <v>ハルシャナ</v>
      </c>
      <c r="I10" s="73"/>
      <c r="J10" s="74"/>
      <c r="K10" s="75"/>
      <c r="L10" s="75"/>
      <c r="M10" s="76"/>
      <c r="N10" s="77"/>
      <c r="O10" s="78">
        <f t="shared" si="0"/>
        <v>0</v>
      </c>
      <c r="P10" s="79">
        <f t="shared" si="1"/>
        <v>0</v>
      </c>
      <c r="Q10" s="98">
        <f t="shared" si="2"/>
        <v>0</v>
      </c>
      <c r="R10" s="98">
        <f t="shared" si="3"/>
        <v>0</v>
      </c>
      <c r="S10" s="97">
        <f t="shared" si="4"/>
        <v>0</v>
      </c>
      <c r="T10" s="1">
        <v>7</v>
      </c>
    </row>
    <row r="11" spans="1:20" s="1" customFormat="1" ht="21.95" customHeight="1">
      <c r="A11" s="32" t="s">
        <v>6</v>
      </c>
      <c r="B11" s="37"/>
      <c r="C11" s="38"/>
      <c r="D11" s="38"/>
      <c r="E11" s="38"/>
      <c r="F11" s="27">
        <f>IFERROR((F8/F4),0)</f>
        <v>0</v>
      </c>
      <c r="H11" s="18" t="str">
        <f t="array" ref="H11">IFERROR(INDEX(月シフト!$A$11:$A$50,MATCH(LARGE((月シフト!$AC$11:$AC$50&lt;&gt;"")*1/ROW(月シフト!$AC$11:$AC$50),T11),1/ROW(月シフト!$AC$11:$AC$50),0),1),"")</f>
        <v>インディカ</v>
      </c>
      <c r="I11" s="73"/>
      <c r="J11" s="74"/>
      <c r="K11" s="75"/>
      <c r="L11" s="75"/>
      <c r="M11" s="76"/>
      <c r="N11" s="77"/>
      <c r="O11" s="78">
        <f t="shared" si="0"/>
        <v>0</v>
      </c>
      <c r="P11" s="79">
        <f t="shared" si="1"/>
        <v>0</v>
      </c>
      <c r="Q11" s="98">
        <f t="shared" si="2"/>
        <v>0</v>
      </c>
      <c r="R11" s="98">
        <f t="shared" si="3"/>
        <v>0</v>
      </c>
      <c r="S11" s="97">
        <f t="shared" si="4"/>
        <v>0</v>
      </c>
      <c r="T11" s="1">
        <v>8</v>
      </c>
    </row>
    <row r="12" spans="1:20" s="1" customFormat="1" ht="21.95" customHeight="1">
      <c r="A12" s="39" t="s">
        <v>7</v>
      </c>
      <c r="B12" s="40">
        <f>B10*4</f>
        <v>0</v>
      </c>
      <c r="C12" s="41">
        <f>C10*10</f>
        <v>0</v>
      </c>
      <c r="D12" s="41">
        <f>D9*40</f>
        <v>0</v>
      </c>
      <c r="E12" s="41">
        <f>E9*50</f>
        <v>0</v>
      </c>
      <c r="F12" s="42">
        <f>F11</f>
        <v>0</v>
      </c>
      <c r="H12" s="18" t="str">
        <f t="array" ref="H12">IFERROR(INDEX(月シフト!$A$11:$A$50,MATCH(LARGE((月シフト!$AC$11:$AC$50&lt;&gt;"")*1/ROW(月シフト!$AC$11:$AC$50),T12),1/ROW(月シフト!$AC$11:$AC$50),0),1),"")</f>
        <v>チャトランガ</v>
      </c>
      <c r="I12" s="73"/>
      <c r="J12" s="74"/>
      <c r="K12" s="75"/>
      <c r="L12" s="75"/>
      <c r="M12" s="76"/>
      <c r="N12" s="77"/>
      <c r="O12" s="78">
        <f t="shared" si="0"/>
        <v>0</v>
      </c>
      <c r="P12" s="79">
        <f t="shared" si="1"/>
        <v>0</v>
      </c>
      <c r="Q12" s="98">
        <f t="shared" si="2"/>
        <v>0</v>
      </c>
      <c r="R12" s="98">
        <f t="shared" si="3"/>
        <v>0</v>
      </c>
      <c r="S12" s="97">
        <f t="shared" si="4"/>
        <v>0</v>
      </c>
      <c r="T12" s="1">
        <v>9</v>
      </c>
    </row>
    <row r="13" spans="1:20" s="1" customFormat="1" ht="21.95" customHeight="1">
      <c r="A13" s="43"/>
      <c r="H13" s="18" t="str">
        <f t="array" ref="H13">IFERROR(INDEX(月シフト!$A$11:$A$50,MATCH(LARGE((月シフト!$AC$11:$AC$50&lt;&gt;"")*1/ROW(月シフト!$AC$11:$AC$50),T13),1/ROW(月シフト!$AC$11:$AC$50),0),1),"")</f>
        <v/>
      </c>
      <c r="I13" s="73"/>
      <c r="J13" s="74"/>
      <c r="K13" s="75"/>
      <c r="L13" s="75"/>
      <c r="M13" s="76"/>
      <c r="N13" s="77"/>
      <c r="O13" s="78">
        <f t="shared" si="0"/>
        <v>0</v>
      </c>
      <c r="P13" s="79">
        <f t="shared" si="1"/>
        <v>0</v>
      </c>
      <c r="Q13" s="98">
        <f t="shared" si="2"/>
        <v>0</v>
      </c>
      <c r="R13" s="98">
        <f t="shared" si="3"/>
        <v>0</v>
      </c>
      <c r="S13" s="97">
        <f t="shared" si="4"/>
        <v>0</v>
      </c>
      <c r="T13" s="1">
        <v>10</v>
      </c>
    </row>
    <row r="14" spans="1:20" s="1" customFormat="1" ht="21.95" customHeight="1">
      <c r="A14" s="44" t="s">
        <v>3</v>
      </c>
      <c r="B14" s="45" t="s">
        <v>62</v>
      </c>
      <c r="C14" s="45" t="s">
        <v>63</v>
      </c>
      <c r="D14" s="46" t="s">
        <v>64</v>
      </c>
      <c r="E14" s="46" t="s">
        <v>65</v>
      </c>
      <c r="F14" s="47" t="s">
        <v>66</v>
      </c>
      <c r="H14" s="18" t="str">
        <f t="array" ref="H14">IFERROR(INDEX(月シフト!$A$11:$A$50,MATCH(LARGE((月シフト!$AC$11:$AC$50&lt;&gt;"")*1/ROW(月シフト!$AC$11:$AC$50),T14),1/ROW(月シフト!$AC$11:$AC$50),0),1),"")</f>
        <v/>
      </c>
      <c r="I14" s="73"/>
      <c r="J14" s="74"/>
      <c r="K14" s="75"/>
      <c r="L14" s="75"/>
      <c r="M14" s="76"/>
      <c r="N14" s="77"/>
      <c r="O14" s="78">
        <f t="shared" si="0"/>
        <v>0</v>
      </c>
      <c r="P14" s="79">
        <f t="shared" si="1"/>
        <v>0</v>
      </c>
      <c r="Q14" s="98">
        <f t="shared" si="2"/>
        <v>0</v>
      </c>
      <c r="R14" s="98">
        <f t="shared" si="3"/>
        <v>0</v>
      </c>
      <c r="S14" s="97">
        <f t="shared" si="4"/>
        <v>0</v>
      </c>
      <c r="T14" s="1">
        <v>11</v>
      </c>
    </row>
    <row r="15" spans="1:20" s="1" customFormat="1" ht="21.95" customHeight="1">
      <c r="A15" s="11" t="s">
        <v>76</v>
      </c>
      <c r="B15" s="48">
        <v>69</v>
      </c>
      <c r="C15" s="49">
        <v>84</v>
      </c>
      <c r="D15" s="49">
        <v>69</v>
      </c>
      <c r="E15" s="49">
        <v>69</v>
      </c>
      <c r="F15" s="50">
        <v>84</v>
      </c>
      <c r="H15" s="18" t="str">
        <f t="array" ref="H15">IFERROR(INDEX(月シフト!$A$11:$A$50,MATCH(LARGE((月シフト!$AC$11:$AC$50&lt;&gt;"")*1/ROW(月シフト!$AC$11:$AC$50),T15),1/ROW(月シフト!$AC$11:$AC$50),0),1),"")</f>
        <v/>
      </c>
      <c r="I15" s="73"/>
      <c r="J15" s="74"/>
      <c r="K15" s="75"/>
      <c r="L15" s="75"/>
      <c r="M15" s="76"/>
      <c r="N15" s="77"/>
      <c r="O15" s="78">
        <f t="shared" si="0"/>
        <v>0</v>
      </c>
      <c r="P15" s="79">
        <f t="shared" si="1"/>
        <v>0</v>
      </c>
      <c r="Q15" s="98">
        <f t="shared" si="2"/>
        <v>0</v>
      </c>
      <c r="R15" s="98">
        <f t="shared" si="3"/>
        <v>0</v>
      </c>
      <c r="S15" s="97">
        <f t="shared" si="4"/>
        <v>0</v>
      </c>
      <c r="T15" s="1">
        <v>12</v>
      </c>
    </row>
    <row r="16" spans="1:20" s="1" customFormat="1" ht="21.95" customHeight="1">
      <c r="A16" s="11" t="s">
        <v>77</v>
      </c>
      <c r="B16" s="48">
        <v>6.2</v>
      </c>
      <c r="C16" s="49">
        <v>6.2</v>
      </c>
      <c r="D16" s="49">
        <v>6.2</v>
      </c>
      <c r="E16" s="49">
        <v>6.2</v>
      </c>
      <c r="F16" s="50">
        <v>6.2</v>
      </c>
      <c r="H16" s="51" t="str">
        <f t="array" ref="H16">IFERROR(INDEX(月シフト!$A$11:$A$50,MATCH(LARGE((月シフト!$AC$11:$AC$50&lt;&gt;"")*1/ROW(月シフト!$AC$11:$AC$50),T16),1/ROW(月シフト!$AC$11:$AC$50),0),1),"")</f>
        <v/>
      </c>
      <c r="I16" s="73"/>
      <c r="J16" s="74"/>
      <c r="K16" s="75"/>
      <c r="L16" s="75"/>
      <c r="M16" s="76"/>
      <c r="N16" s="77"/>
      <c r="O16" s="78">
        <f t="shared" si="0"/>
        <v>0</v>
      </c>
      <c r="P16" s="79">
        <f t="shared" si="1"/>
        <v>0</v>
      </c>
      <c r="Q16" s="98">
        <f t="shared" si="2"/>
        <v>0</v>
      </c>
      <c r="R16" s="98">
        <f t="shared" si="3"/>
        <v>0</v>
      </c>
      <c r="S16" s="97">
        <f t="shared" si="4"/>
        <v>0</v>
      </c>
      <c r="T16" s="1">
        <v>13</v>
      </c>
    </row>
    <row r="17" spans="1:20" s="1" customFormat="1" ht="21.95" customHeight="1">
      <c r="A17" s="11" t="s">
        <v>78</v>
      </c>
      <c r="B17" s="48">
        <v>1.71</v>
      </c>
      <c r="C17" s="49">
        <v>1.71</v>
      </c>
      <c r="D17" s="49">
        <v>1.71</v>
      </c>
      <c r="E17" s="49">
        <v>1.71</v>
      </c>
      <c r="F17" s="50">
        <v>1.71</v>
      </c>
      <c r="H17" s="51" t="str">
        <f t="array" ref="H17">IFERROR(INDEX(月シフト!$A$11:$A$50,MATCH(LARGE((月シフト!$AC$11:$AC$50&lt;&gt;"")*1/ROW(月シフト!$AC$11:$AC$50),T17),1/ROW(月シフト!$AC$11:$AC$50),0),1),"")</f>
        <v/>
      </c>
      <c r="I17" s="73"/>
      <c r="J17" s="74"/>
      <c r="K17" s="75"/>
      <c r="L17" s="75"/>
      <c r="M17" s="76"/>
      <c r="N17" s="77"/>
      <c r="O17" s="78">
        <f t="shared" si="0"/>
        <v>0</v>
      </c>
      <c r="P17" s="79">
        <f t="shared" si="1"/>
        <v>0</v>
      </c>
      <c r="Q17" s="98">
        <f t="shared" si="2"/>
        <v>0</v>
      </c>
      <c r="R17" s="98">
        <f t="shared" si="3"/>
        <v>0</v>
      </c>
      <c r="S17" s="97">
        <f t="shared" si="4"/>
        <v>0</v>
      </c>
      <c r="T17" s="1">
        <v>14</v>
      </c>
    </row>
    <row r="18" spans="1:20" s="1" customFormat="1" ht="21.95" customHeight="1">
      <c r="A18" s="52" t="s">
        <v>79</v>
      </c>
      <c r="B18" s="53">
        <f t="shared" ref="B18:F18" si="8">SUM(B15:B17)</f>
        <v>76.91</v>
      </c>
      <c r="C18" s="54">
        <f t="shared" si="8"/>
        <v>91.91</v>
      </c>
      <c r="D18" s="54">
        <f t="shared" si="8"/>
        <v>76.91</v>
      </c>
      <c r="E18" s="54">
        <f t="shared" si="8"/>
        <v>76.91</v>
      </c>
      <c r="F18" s="55">
        <f t="shared" si="8"/>
        <v>91.91</v>
      </c>
      <c r="G18" s="56"/>
      <c r="H18" s="51" t="str">
        <f t="array" ref="H18">IFERROR(INDEX(月シフト!$A$11:$A$50,MATCH(LARGE((月シフト!$AC$11:$AC$50&lt;&gt;"")*1/ROW(月シフト!$AC$11:$AC$50),T18),1/ROW(月シフト!$AC$11:$AC$50),0),1),"")</f>
        <v/>
      </c>
      <c r="I18" s="80"/>
      <c r="J18" s="81"/>
      <c r="K18" s="82"/>
      <c r="L18" s="82"/>
      <c r="M18" s="83"/>
      <c r="N18" s="84"/>
      <c r="O18" s="85">
        <f t="shared" si="0"/>
        <v>0</v>
      </c>
      <c r="P18" s="86">
        <f t="shared" si="1"/>
        <v>0</v>
      </c>
      <c r="Q18" s="99">
        <f t="shared" si="2"/>
        <v>0</v>
      </c>
      <c r="R18" s="99">
        <f t="shared" si="3"/>
        <v>0</v>
      </c>
      <c r="S18" s="100">
        <f t="shared" si="4"/>
        <v>0</v>
      </c>
      <c r="T18" s="1">
        <v>15</v>
      </c>
    </row>
    <row r="19" spans="1:20" s="1" customFormat="1" ht="21.95" customHeight="1">
      <c r="G19" s="56"/>
      <c r="H19" s="57" t="s">
        <v>75</v>
      </c>
      <c r="I19" s="87">
        <f>SUM(I4:I18)</f>
        <v>0</v>
      </c>
      <c r="J19" s="88">
        <f t="shared" ref="J19:M19" si="9">SUM(J4:J18)</f>
        <v>0</v>
      </c>
      <c r="K19" s="89">
        <f t="shared" si="9"/>
        <v>0</v>
      </c>
      <c r="L19" s="89">
        <f t="shared" si="9"/>
        <v>0</v>
      </c>
      <c r="M19" s="90">
        <f t="shared" si="9"/>
        <v>0</v>
      </c>
      <c r="N19" s="91" t="s">
        <v>80</v>
      </c>
      <c r="O19" s="92">
        <f>SUM(O4:O18)</f>
        <v>0</v>
      </c>
      <c r="P19" s="93">
        <f t="shared" ref="P19:S19" si="10">SUM(P4:P18)</f>
        <v>0</v>
      </c>
      <c r="Q19" s="101">
        <f t="shared" si="10"/>
        <v>0</v>
      </c>
      <c r="R19" s="101">
        <f t="shared" si="10"/>
        <v>0</v>
      </c>
      <c r="S19" s="102">
        <f t="shared" si="10"/>
        <v>0</v>
      </c>
    </row>
    <row r="20" spans="1:20" s="1" customFormat="1" ht="32.25">
      <c r="A20" s="58" t="s">
        <v>81</v>
      </c>
      <c r="B20" s="59" t="s">
        <v>82</v>
      </c>
      <c r="C20" s="59"/>
      <c r="D20" s="59"/>
      <c r="E20" s="59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20" s="1" customFormat="1" ht="32.25">
      <c r="A21" s="186"/>
      <c r="B21" s="187"/>
      <c r="C21" s="187"/>
      <c r="D21" s="187"/>
      <c r="E21" s="187"/>
      <c r="F21" s="188"/>
    </row>
    <row r="22" spans="1:20" s="1" customFormat="1" ht="32.25">
      <c r="A22" s="189"/>
      <c r="B22" s="190"/>
      <c r="C22" s="190"/>
      <c r="D22" s="190"/>
      <c r="E22" s="190"/>
      <c r="F22" s="191"/>
    </row>
    <row r="23" spans="1:20" s="1" customFormat="1" ht="32.25">
      <c r="A23" s="192"/>
      <c r="B23" s="193"/>
      <c r="C23" s="193"/>
      <c r="D23" s="193"/>
      <c r="E23" s="193"/>
      <c r="F23" s="194"/>
    </row>
    <row r="24" spans="1:20" s="1" customFormat="1" ht="32.25"/>
    <row r="25" spans="1:20" s="1" customFormat="1" ht="32.25"/>
    <row r="26" spans="1:20" s="1" customFormat="1" ht="32.25"/>
    <row r="27" spans="1:20" s="1" customFormat="1" ht="32.25"/>
    <row r="28" spans="1:20" s="1" customFormat="1" ht="32.25"/>
    <row r="29" spans="1:20" s="1" customFormat="1" ht="32.25">
      <c r="A29"/>
      <c r="B29"/>
      <c r="C29"/>
      <c r="D29"/>
      <c r="E29"/>
      <c r="F29"/>
    </row>
    <row r="30" spans="1:20" s="1" customFormat="1" ht="32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0" s="1" customFormat="1" ht="32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0" s="1" customFormat="1" ht="32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20" s="1" customFormat="1" ht="32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20" s="1" customFormat="1" ht="32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20" s="1" customFormat="1" ht="32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20" s="1" customFormat="1" ht="32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20" s="1" customFormat="1" ht="32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20" s="1" customFormat="1" ht="32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20" s="1" customFormat="1" ht="32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20" s="1" customFormat="1" ht="32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20" s="1" customFormat="1" ht="32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20" s="1" customFormat="1" ht="32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20" s="1" customFormat="1" ht="32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20" s="1" customFormat="1" ht="32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20" s="1" customFormat="1" ht="32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</sheetData>
  <sheetProtection selectLockedCells="1"/>
  <mergeCells count="7">
    <mergeCell ref="I2:M2"/>
    <mergeCell ref="O2:S2"/>
    <mergeCell ref="A21:F21"/>
    <mergeCell ref="A22:F22"/>
    <mergeCell ref="A23:F23"/>
    <mergeCell ref="H2:H3"/>
    <mergeCell ref="N2:N3"/>
  </mergeCells>
  <phoneticPr fontId="28"/>
  <pageMargins left="0.69930555555555596" right="0.69930555555555596" top="0.75" bottom="0.75" header="0.3" footer="0.3"/>
  <pageSetup paperSize="9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6"/>
  <dimension ref="A1:T45"/>
  <sheetViews>
    <sheetView topLeftCell="B1" workbookViewId="0">
      <selection activeCell="G4" sqref="G4"/>
    </sheetView>
  </sheetViews>
  <sheetFormatPr defaultColWidth="9" defaultRowHeight="13.5"/>
  <cols>
    <col min="1" max="1" width="25.375" customWidth="1"/>
    <col min="2" max="6" width="18.625" customWidth="1"/>
    <col min="7" max="7" width="9.25" customWidth="1"/>
    <col min="8" max="8" width="19.75" customWidth="1"/>
    <col min="9" max="13" width="8.625" customWidth="1"/>
    <col min="14" max="14" width="11.625" customWidth="1"/>
    <col min="15" max="19" width="8.625" customWidth="1"/>
    <col min="20" max="20" width="9" hidden="1" customWidth="1"/>
  </cols>
  <sheetData>
    <row r="1" spans="1:20" ht="29.25" customHeight="1">
      <c r="A1" s="2" t="s">
        <v>86</v>
      </c>
      <c r="C1" s="3"/>
      <c r="D1" t="s">
        <v>61</v>
      </c>
      <c r="H1" s="4"/>
      <c r="I1" s="4"/>
      <c r="J1" s="61"/>
      <c r="K1" s="62"/>
      <c r="L1" s="62"/>
    </row>
    <row r="2" spans="1:20" s="1" customFormat="1" ht="21.95" customHeight="1">
      <c r="A2" s="5"/>
      <c r="B2" s="6" t="s">
        <v>62</v>
      </c>
      <c r="C2" s="7" t="s">
        <v>63</v>
      </c>
      <c r="D2" s="8" t="s">
        <v>64</v>
      </c>
      <c r="E2" s="8" t="s">
        <v>65</v>
      </c>
      <c r="F2" s="9" t="s">
        <v>66</v>
      </c>
      <c r="H2" s="198" t="s">
        <v>67</v>
      </c>
      <c r="I2" s="195" t="s">
        <v>68</v>
      </c>
      <c r="J2" s="196"/>
      <c r="K2" s="196"/>
      <c r="L2" s="196"/>
      <c r="M2" s="196"/>
      <c r="N2" s="198" t="s">
        <v>69</v>
      </c>
      <c r="O2" s="195" t="s">
        <v>70</v>
      </c>
      <c r="P2" s="196"/>
      <c r="Q2" s="196"/>
      <c r="R2" s="196"/>
      <c r="S2" s="197"/>
    </row>
    <row r="3" spans="1:20" s="1" customFormat="1" ht="21.95" customHeight="1">
      <c r="A3" s="11" t="s">
        <v>71</v>
      </c>
      <c r="B3" s="12"/>
      <c r="C3" s="13"/>
      <c r="D3" s="13"/>
      <c r="E3" s="13"/>
      <c r="F3" s="14"/>
      <c r="H3" s="199"/>
      <c r="I3" s="63" t="s">
        <v>62</v>
      </c>
      <c r="J3" s="64" t="s">
        <v>63</v>
      </c>
      <c r="K3" s="64" t="s">
        <v>64</v>
      </c>
      <c r="L3" s="64" t="s">
        <v>65</v>
      </c>
      <c r="M3" s="65" t="s">
        <v>66</v>
      </c>
      <c r="N3" s="199"/>
      <c r="O3" s="63" t="s">
        <v>62</v>
      </c>
      <c r="P3" s="64" t="s">
        <v>63</v>
      </c>
      <c r="Q3" s="94" t="s">
        <v>64</v>
      </c>
      <c r="R3" s="94" t="s">
        <v>65</v>
      </c>
      <c r="S3" s="95" t="s">
        <v>66</v>
      </c>
    </row>
    <row r="4" spans="1:20" s="1" customFormat="1" ht="21.95" customHeight="1">
      <c r="A4" s="11" t="s">
        <v>72</v>
      </c>
      <c r="B4" s="12">
        <v>0</v>
      </c>
      <c r="C4" s="13">
        <v>0</v>
      </c>
      <c r="D4" s="16">
        <v>0</v>
      </c>
      <c r="E4" s="16">
        <v>0</v>
      </c>
      <c r="F4" s="14">
        <v>0</v>
      </c>
      <c r="H4" s="17" t="str">
        <f t="array" ref="H4">IFERROR(INDEX(月シフト!$A$11:$A$50,MATCH(LARGE((月シフト!$AD$11:$AD$50&lt;&gt;"")*1/ROW(月シフト!$AD$11:$AD$50),T4),1/ROW(月シフト!$AD$11:$AD$50),0),1),"")</f>
        <v>高橋</v>
      </c>
      <c r="I4" s="66"/>
      <c r="J4" s="67"/>
      <c r="K4" s="68"/>
      <c r="L4" s="68"/>
      <c r="M4" s="69"/>
      <c r="N4" s="70"/>
      <c r="O4" s="71">
        <f t="shared" ref="O4:O18" si="0">I4*$N4</f>
        <v>0</v>
      </c>
      <c r="P4" s="72">
        <f t="shared" ref="P4:P18" si="1">J4*$N4</f>
        <v>0</v>
      </c>
      <c r="Q4" s="96">
        <f t="shared" ref="Q4:Q18" si="2">K4*$N4</f>
        <v>0</v>
      </c>
      <c r="R4" s="96">
        <f t="shared" ref="R4:R18" si="3">L4*$N4</f>
        <v>0</v>
      </c>
      <c r="S4" s="97">
        <f t="shared" ref="S4:S18" si="4">M4*$N4</f>
        <v>0</v>
      </c>
      <c r="T4" s="1">
        <v>1</v>
      </c>
    </row>
    <row r="5" spans="1:20" s="1" customFormat="1" ht="21.95" customHeight="1">
      <c r="A5" s="11" t="s">
        <v>73</v>
      </c>
      <c r="B5" s="12"/>
      <c r="C5" s="13"/>
      <c r="D5" s="16"/>
      <c r="E5" s="16"/>
      <c r="F5" s="14"/>
      <c r="H5" s="18" t="str">
        <f t="array" ref="H5">IFERROR(INDEX(月シフト!$A$11:$A$50,MATCH(LARGE((月シフト!$AD$11:$AD$50&lt;&gt;"")*1/ROW(月シフト!$AD$11:$AD$50),T5),1/ROW(月シフト!$AD$11:$AD$50),0),1),"")</f>
        <v>マーダワ</v>
      </c>
      <c r="I5" s="73"/>
      <c r="J5" s="74"/>
      <c r="K5" s="75"/>
      <c r="L5" s="75"/>
      <c r="M5" s="76"/>
      <c r="N5" s="77"/>
      <c r="O5" s="78">
        <f t="shared" si="0"/>
        <v>0</v>
      </c>
      <c r="P5" s="79">
        <f t="shared" si="1"/>
        <v>0</v>
      </c>
      <c r="Q5" s="98">
        <f t="shared" si="2"/>
        <v>0</v>
      </c>
      <c r="R5" s="98">
        <f t="shared" si="3"/>
        <v>0</v>
      </c>
      <c r="S5" s="97">
        <f t="shared" si="4"/>
        <v>0</v>
      </c>
      <c r="T5" s="1">
        <v>2</v>
      </c>
    </row>
    <row r="6" spans="1:20" s="1" customFormat="1" ht="21.95" customHeight="1">
      <c r="A6" s="11" t="s">
        <v>74</v>
      </c>
      <c r="B6" s="19" t="str">
        <f>IFERROR(B4/B3,"")</f>
        <v/>
      </c>
      <c r="C6" s="20" t="str">
        <f t="shared" ref="C6:F6" si="5">IFERROR(C4/C3,"")</f>
        <v/>
      </c>
      <c r="D6" s="20" t="str">
        <f t="shared" si="5"/>
        <v/>
      </c>
      <c r="E6" s="20" t="str">
        <f t="shared" si="5"/>
        <v/>
      </c>
      <c r="F6" s="21" t="str">
        <f t="shared" si="5"/>
        <v/>
      </c>
      <c r="H6" s="18" t="str">
        <f t="array" ref="H6">IFERROR(INDEX(月シフト!$A$11:$A$50,MATCH(LARGE((月シフト!$AD$11:$AD$50&lt;&gt;"")*1/ROW(月シフト!$AD$11:$AD$50),T6),1/ROW(月シフト!$AD$11:$AD$50),0),1),"")</f>
        <v>ディン コン ベト</v>
      </c>
      <c r="I6" s="73"/>
      <c r="J6" s="74"/>
      <c r="K6" s="75"/>
      <c r="L6" s="75"/>
      <c r="M6" s="76"/>
      <c r="N6" s="77"/>
      <c r="O6" s="78">
        <f t="shared" si="0"/>
        <v>0</v>
      </c>
      <c r="P6" s="79">
        <f t="shared" si="1"/>
        <v>0</v>
      </c>
      <c r="Q6" s="98">
        <f t="shared" si="2"/>
        <v>0</v>
      </c>
      <c r="R6" s="98">
        <f t="shared" si="3"/>
        <v>0</v>
      </c>
      <c r="S6" s="97">
        <f t="shared" si="4"/>
        <v>0</v>
      </c>
      <c r="T6" s="1">
        <v>3</v>
      </c>
    </row>
    <row r="7" spans="1:20" s="1" customFormat="1" ht="21.95" customHeight="1">
      <c r="A7" s="11" t="s">
        <v>75</v>
      </c>
      <c r="B7" s="22">
        <f>I19</f>
        <v>0</v>
      </c>
      <c r="C7" s="23">
        <f t="shared" ref="C7:F7" si="6">J19</f>
        <v>0</v>
      </c>
      <c r="D7" s="23">
        <f t="shared" si="6"/>
        <v>0</v>
      </c>
      <c r="E7" s="23">
        <f t="shared" si="6"/>
        <v>0</v>
      </c>
      <c r="F7" s="24">
        <f t="shared" si="6"/>
        <v>0</v>
      </c>
      <c r="H7" s="18" t="str">
        <f t="array" ref="H7">IFERROR(INDEX(月シフト!$A$11:$A$50,MATCH(LARGE((月シフト!$AD$11:$AD$50&lt;&gt;"")*1/ROW(月シフト!$AD$11:$AD$50),T7),1/ROW(月シフト!$AD$11:$AD$50),0),1),"")</f>
        <v>チャモ</v>
      </c>
      <c r="I7" s="73"/>
      <c r="J7" s="74"/>
      <c r="K7" s="75"/>
      <c r="L7" s="75"/>
      <c r="M7" s="76"/>
      <c r="N7" s="77"/>
      <c r="O7" s="78">
        <f t="shared" si="0"/>
        <v>0</v>
      </c>
      <c r="P7" s="79">
        <f t="shared" si="1"/>
        <v>0</v>
      </c>
      <c r="Q7" s="98">
        <f t="shared" si="2"/>
        <v>0</v>
      </c>
      <c r="R7" s="98">
        <f t="shared" si="3"/>
        <v>0</v>
      </c>
      <c r="S7" s="97">
        <f t="shared" si="4"/>
        <v>0</v>
      </c>
      <c r="T7" s="1">
        <v>4</v>
      </c>
    </row>
    <row r="8" spans="1:20" s="1" customFormat="1" ht="21.95" customHeight="1">
      <c r="A8" s="11" t="s">
        <v>2</v>
      </c>
      <c r="B8" s="25">
        <f>O19</f>
        <v>0</v>
      </c>
      <c r="C8" s="26">
        <f t="shared" ref="C8:F8" si="7">P19</f>
        <v>0</v>
      </c>
      <c r="D8" s="26">
        <f t="shared" si="7"/>
        <v>0</v>
      </c>
      <c r="E8" s="26">
        <f t="shared" si="7"/>
        <v>0</v>
      </c>
      <c r="F8" s="27">
        <f t="shared" si="7"/>
        <v>0</v>
      </c>
      <c r="H8" s="18" t="str">
        <f t="array" ref="H8">IFERROR(INDEX(月シフト!$A$11:$A$50,MATCH(LARGE((月シフト!$AD$11:$AD$50&lt;&gt;"")*1/ROW(月シフト!$AD$11:$AD$50),T8),1/ROW(月シフト!$AD$11:$AD$50),0),1),"")</f>
        <v>ホン ゴック</v>
      </c>
      <c r="I8" s="73"/>
      <c r="J8" s="74"/>
      <c r="K8" s="75"/>
      <c r="L8" s="75"/>
      <c r="M8" s="76"/>
      <c r="N8" s="77"/>
      <c r="O8" s="78">
        <f t="shared" si="0"/>
        <v>0</v>
      </c>
      <c r="P8" s="79">
        <f t="shared" si="1"/>
        <v>0</v>
      </c>
      <c r="Q8" s="98">
        <f t="shared" si="2"/>
        <v>0</v>
      </c>
      <c r="R8" s="98">
        <f t="shared" si="3"/>
        <v>0</v>
      </c>
      <c r="S8" s="97">
        <f t="shared" si="4"/>
        <v>0</v>
      </c>
      <c r="T8" s="1">
        <v>5</v>
      </c>
    </row>
    <row r="9" spans="1:20" s="1" customFormat="1" ht="21.95" customHeight="1">
      <c r="A9" s="11" t="s">
        <v>4</v>
      </c>
      <c r="B9" s="28"/>
      <c r="C9" s="29"/>
      <c r="D9" s="30">
        <f>IFERROR((D8/D4),0)</f>
        <v>0</v>
      </c>
      <c r="E9" s="30">
        <f>IFERROR((E8/E4),0)</f>
        <v>0</v>
      </c>
      <c r="F9" s="31"/>
      <c r="H9" s="18" t="str">
        <f t="array" ref="H9">IFERROR(INDEX(月シフト!$A$11:$A$50,MATCH(LARGE((月シフト!$AD$11:$AD$50&lt;&gt;"")*1/ROW(月シフト!$AD$11:$AD$50),T9),1/ROW(月シフト!$AD$11:$AD$50),0),1),"")</f>
        <v>サンミン</v>
      </c>
      <c r="I9" s="73"/>
      <c r="J9" s="74"/>
      <c r="K9" s="75"/>
      <c r="L9" s="75"/>
      <c r="M9" s="76"/>
      <c r="N9" s="77"/>
      <c r="O9" s="78">
        <f t="shared" si="0"/>
        <v>0</v>
      </c>
      <c r="P9" s="79">
        <f t="shared" si="1"/>
        <v>0</v>
      </c>
      <c r="Q9" s="98">
        <f t="shared" si="2"/>
        <v>0</v>
      </c>
      <c r="R9" s="98">
        <f t="shared" si="3"/>
        <v>0</v>
      </c>
      <c r="S9" s="97">
        <f t="shared" si="4"/>
        <v>0</v>
      </c>
      <c r="T9" s="1">
        <v>6</v>
      </c>
    </row>
    <row r="10" spans="1:20" s="1" customFormat="1" ht="21.95" customHeight="1">
      <c r="A10" s="32" t="s">
        <v>5</v>
      </c>
      <c r="B10" s="33">
        <f>IFERROR((B8/B4),0)</f>
        <v>0</v>
      </c>
      <c r="C10" s="34">
        <f>IFERROR((C8/C4),0)</f>
        <v>0</v>
      </c>
      <c r="D10" s="35"/>
      <c r="E10" s="35"/>
      <c r="F10" s="36"/>
      <c r="H10" s="18" t="str">
        <f t="array" ref="H10">IFERROR(INDEX(月シフト!$A$11:$A$50,MATCH(LARGE((月シフト!$AD$11:$AD$50&lt;&gt;"")*1/ROW(月シフト!$AD$11:$AD$50),T10),1/ROW(月シフト!$AD$11:$AD$50),0),1),"")</f>
        <v>ハルシャナ</v>
      </c>
      <c r="I10" s="73"/>
      <c r="J10" s="74"/>
      <c r="K10" s="75"/>
      <c r="L10" s="75"/>
      <c r="M10" s="76"/>
      <c r="N10" s="77"/>
      <c r="O10" s="78">
        <f t="shared" si="0"/>
        <v>0</v>
      </c>
      <c r="P10" s="79">
        <f t="shared" si="1"/>
        <v>0</v>
      </c>
      <c r="Q10" s="98">
        <f t="shared" si="2"/>
        <v>0</v>
      </c>
      <c r="R10" s="98">
        <f t="shared" si="3"/>
        <v>0</v>
      </c>
      <c r="S10" s="97">
        <f t="shared" si="4"/>
        <v>0</v>
      </c>
      <c r="T10" s="1">
        <v>7</v>
      </c>
    </row>
    <row r="11" spans="1:20" s="1" customFormat="1" ht="21.95" customHeight="1">
      <c r="A11" s="32" t="s">
        <v>6</v>
      </c>
      <c r="B11" s="37"/>
      <c r="C11" s="38"/>
      <c r="D11" s="38"/>
      <c r="E11" s="38"/>
      <c r="F11" s="27">
        <f>IFERROR((F8/F4),0)</f>
        <v>0</v>
      </c>
      <c r="H11" s="18" t="str">
        <f t="array" ref="H11">IFERROR(INDEX(月シフト!$A$11:$A$50,MATCH(LARGE((月シフト!$AD$11:$AD$50&lt;&gt;"")*1/ROW(月シフト!$AD$11:$AD$50),T11),1/ROW(月シフト!$AD$11:$AD$50),0),1),"")</f>
        <v>インディカ</v>
      </c>
      <c r="I11" s="73"/>
      <c r="J11" s="74"/>
      <c r="K11" s="75"/>
      <c r="L11" s="75"/>
      <c r="M11" s="76"/>
      <c r="N11" s="77"/>
      <c r="O11" s="78">
        <f t="shared" si="0"/>
        <v>0</v>
      </c>
      <c r="P11" s="79">
        <f t="shared" si="1"/>
        <v>0</v>
      </c>
      <c r="Q11" s="98">
        <f t="shared" si="2"/>
        <v>0</v>
      </c>
      <c r="R11" s="98">
        <f t="shared" si="3"/>
        <v>0</v>
      </c>
      <c r="S11" s="97">
        <f t="shared" si="4"/>
        <v>0</v>
      </c>
      <c r="T11" s="1">
        <v>8</v>
      </c>
    </row>
    <row r="12" spans="1:20" s="1" customFormat="1" ht="21.95" customHeight="1">
      <c r="A12" s="39" t="s">
        <v>7</v>
      </c>
      <c r="B12" s="40">
        <f>B10*4</f>
        <v>0</v>
      </c>
      <c r="C12" s="41">
        <f>C10*10</f>
        <v>0</v>
      </c>
      <c r="D12" s="41">
        <f>D9*40</f>
        <v>0</v>
      </c>
      <c r="E12" s="41">
        <f>E9*50</f>
        <v>0</v>
      </c>
      <c r="F12" s="42">
        <f>F11</f>
        <v>0</v>
      </c>
      <c r="H12" s="18" t="str">
        <f t="array" ref="H12">IFERROR(INDEX(月シフト!$A$11:$A$50,MATCH(LARGE((月シフト!$AD$11:$AD$50&lt;&gt;"")*1/ROW(月シフト!$AD$11:$AD$50),T12),1/ROW(月シフト!$AD$11:$AD$50),0),1),"")</f>
        <v>チャトランガ</v>
      </c>
      <c r="I12" s="73"/>
      <c r="J12" s="74"/>
      <c r="K12" s="75"/>
      <c r="L12" s="75"/>
      <c r="M12" s="76"/>
      <c r="N12" s="77"/>
      <c r="O12" s="78">
        <f t="shared" si="0"/>
        <v>0</v>
      </c>
      <c r="P12" s="79">
        <f t="shared" si="1"/>
        <v>0</v>
      </c>
      <c r="Q12" s="98">
        <f t="shared" si="2"/>
        <v>0</v>
      </c>
      <c r="R12" s="98">
        <f t="shared" si="3"/>
        <v>0</v>
      </c>
      <c r="S12" s="97">
        <f t="shared" si="4"/>
        <v>0</v>
      </c>
      <c r="T12" s="1">
        <v>9</v>
      </c>
    </row>
    <row r="13" spans="1:20" s="1" customFormat="1" ht="21.95" customHeight="1">
      <c r="A13" s="43"/>
      <c r="H13" s="18" t="str">
        <f t="array" ref="H13">IFERROR(INDEX(月シフト!$A$11:$A$50,MATCH(LARGE((月シフト!$AD$11:$AD$50&lt;&gt;"")*1/ROW(月シフト!$AD$11:$AD$50),T13),1/ROW(月シフト!$AD$11:$AD$50),0),1),"")</f>
        <v/>
      </c>
      <c r="I13" s="73"/>
      <c r="J13" s="74"/>
      <c r="K13" s="75"/>
      <c r="L13" s="75"/>
      <c r="M13" s="76"/>
      <c r="N13" s="77"/>
      <c r="O13" s="78">
        <f t="shared" si="0"/>
        <v>0</v>
      </c>
      <c r="P13" s="79">
        <f t="shared" si="1"/>
        <v>0</v>
      </c>
      <c r="Q13" s="98">
        <f t="shared" si="2"/>
        <v>0</v>
      </c>
      <c r="R13" s="98">
        <f t="shared" si="3"/>
        <v>0</v>
      </c>
      <c r="S13" s="97">
        <f t="shared" si="4"/>
        <v>0</v>
      </c>
      <c r="T13" s="1">
        <v>10</v>
      </c>
    </row>
    <row r="14" spans="1:20" s="1" customFormat="1" ht="21.95" customHeight="1">
      <c r="A14" s="44" t="s">
        <v>3</v>
      </c>
      <c r="B14" s="45" t="s">
        <v>62</v>
      </c>
      <c r="C14" s="45" t="s">
        <v>63</v>
      </c>
      <c r="D14" s="46" t="s">
        <v>64</v>
      </c>
      <c r="E14" s="46" t="s">
        <v>65</v>
      </c>
      <c r="F14" s="47" t="s">
        <v>66</v>
      </c>
      <c r="H14" s="18" t="str">
        <f t="array" ref="H14">IFERROR(INDEX(月シフト!$A$11:$A$50,MATCH(LARGE((月シフト!$AD$11:$AD$50&lt;&gt;"")*1/ROW(月シフト!$AD$11:$AD$50),T14),1/ROW(月シフト!$AD$11:$AD$50),0),1),"")</f>
        <v/>
      </c>
      <c r="I14" s="73"/>
      <c r="J14" s="74"/>
      <c r="K14" s="75"/>
      <c r="L14" s="75"/>
      <c r="M14" s="76"/>
      <c r="N14" s="77"/>
      <c r="O14" s="78">
        <f t="shared" si="0"/>
        <v>0</v>
      </c>
      <c r="P14" s="79">
        <f t="shared" si="1"/>
        <v>0</v>
      </c>
      <c r="Q14" s="98">
        <f t="shared" si="2"/>
        <v>0</v>
      </c>
      <c r="R14" s="98">
        <f t="shared" si="3"/>
        <v>0</v>
      </c>
      <c r="S14" s="97">
        <f t="shared" si="4"/>
        <v>0</v>
      </c>
      <c r="T14" s="1">
        <v>11</v>
      </c>
    </row>
    <row r="15" spans="1:20" s="1" customFormat="1" ht="21.95" customHeight="1">
      <c r="A15" s="11" t="s">
        <v>76</v>
      </c>
      <c r="B15" s="48">
        <v>69</v>
      </c>
      <c r="C15" s="49">
        <v>84</v>
      </c>
      <c r="D15" s="49">
        <v>69</v>
      </c>
      <c r="E15" s="49">
        <v>69</v>
      </c>
      <c r="F15" s="50">
        <v>84</v>
      </c>
      <c r="H15" s="18" t="str">
        <f t="array" ref="H15">IFERROR(INDEX(月シフト!$A$11:$A$50,MATCH(LARGE((月シフト!$AD$11:$AD$50&lt;&gt;"")*1/ROW(月シフト!$AD$11:$AD$50),T15),1/ROW(月シフト!$AD$11:$AD$50),0),1),"")</f>
        <v/>
      </c>
      <c r="I15" s="73"/>
      <c r="J15" s="74"/>
      <c r="K15" s="75"/>
      <c r="L15" s="75"/>
      <c r="M15" s="76"/>
      <c r="N15" s="77"/>
      <c r="O15" s="78">
        <f t="shared" si="0"/>
        <v>0</v>
      </c>
      <c r="P15" s="79">
        <f t="shared" si="1"/>
        <v>0</v>
      </c>
      <c r="Q15" s="98">
        <f t="shared" si="2"/>
        <v>0</v>
      </c>
      <c r="R15" s="98">
        <f t="shared" si="3"/>
        <v>0</v>
      </c>
      <c r="S15" s="97">
        <f t="shared" si="4"/>
        <v>0</v>
      </c>
      <c r="T15" s="1">
        <v>12</v>
      </c>
    </row>
    <row r="16" spans="1:20" s="1" customFormat="1" ht="21.95" customHeight="1">
      <c r="A16" s="11" t="s">
        <v>77</v>
      </c>
      <c r="B16" s="48">
        <v>6.2</v>
      </c>
      <c r="C16" s="49">
        <v>6.2</v>
      </c>
      <c r="D16" s="49">
        <v>6.2</v>
      </c>
      <c r="E16" s="49">
        <v>6.2</v>
      </c>
      <c r="F16" s="50">
        <v>6.2</v>
      </c>
      <c r="H16" s="51" t="str">
        <f t="array" ref="H16">IFERROR(INDEX(月シフト!$A$11:$A$50,MATCH(LARGE((月シフト!$AD$11:$AD$50&lt;&gt;"")*1/ROW(月シフト!$AD$11:$AD$50),T16),1/ROW(月シフト!$AD$11:$AD$50),0),1),"")</f>
        <v/>
      </c>
      <c r="I16" s="73"/>
      <c r="J16" s="74"/>
      <c r="K16" s="75"/>
      <c r="L16" s="75"/>
      <c r="M16" s="76"/>
      <c r="N16" s="77"/>
      <c r="O16" s="78">
        <f t="shared" si="0"/>
        <v>0</v>
      </c>
      <c r="P16" s="79">
        <f t="shared" si="1"/>
        <v>0</v>
      </c>
      <c r="Q16" s="98">
        <f t="shared" si="2"/>
        <v>0</v>
      </c>
      <c r="R16" s="98">
        <f t="shared" si="3"/>
        <v>0</v>
      </c>
      <c r="S16" s="97">
        <f t="shared" si="4"/>
        <v>0</v>
      </c>
      <c r="T16" s="1">
        <v>13</v>
      </c>
    </row>
    <row r="17" spans="1:20" s="1" customFormat="1" ht="21.95" customHeight="1">
      <c r="A17" s="11" t="s">
        <v>78</v>
      </c>
      <c r="B17" s="48">
        <v>1.71</v>
      </c>
      <c r="C17" s="49">
        <v>1.71</v>
      </c>
      <c r="D17" s="49">
        <v>1.71</v>
      </c>
      <c r="E17" s="49">
        <v>1.71</v>
      </c>
      <c r="F17" s="50">
        <v>1.71</v>
      </c>
      <c r="H17" s="51" t="str">
        <f t="array" ref="H17">IFERROR(INDEX(月シフト!$A$11:$A$50,MATCH(LARGE((月シフト!$AD$11:$AD$50&lt;&gt;"")*1/ROW(月シフト!$AD$11:$AD$50),T17),1/ROW(月シフト!$AD$11:$AD$50),0),1),"")</f>
        <v/>
      </c>
      <c r="I17" s="73"/>
      <c r="J17" s="74"/>
      <c r="K17" s="75"/>
      <c r="L17" s="75"/>
      <c r="M17" s="76"/>
      <c r="N17" s="77"/>
      <c r="O17" s="78">
        <f t="shared" si="0"/>
        <v>0</v>
      </c>
      <c r="P17" s="79">
        <f t="shared" si="1"/>
        <v>0</v>
      </c>
      <c r="Q17" s="98">
        <f t="shared" si="2"/>
        <v>0</v>
      </c>
      <c r="R17" s="98">
        <f t="shared" si="3"/>
        <v>0</v>
      </c>
      <c r="S17" s="97">
        <f t="shared" si="4"/>
        <v>0</v>
      </c>
      <c r="T17" s="1">
        <v>14</v>
      </c>
    </row>
    <row r="18" spans="1:20" s="1" customFormat="1" ht="21.95" customHeight="1">
      <c r="A18" s="52" t="s">
        <v>79</v>
      </c>
      <c r="B18" s="53">
        <f t="shared" ref="B18:F18" si="8">SUM(B15:B17)</f>
        <v>76.91</v>
      </c>
      <c r="C18" s="54">
        <f t="shared" si="8"/>
        <v>91.91</v>
      </c>
      <c r="D18" s="54">
        <f t="shared" si="8"/>
        <v>76.91</v>
      </c>
      <c r="E18" s="54">
        <f t="shared" si="8"/>
        <v>76.91</v>
      </c>
      <c r="F18" s="55">
        <f t="shared" si="8"/>
        <v>91.91</v>
      </c>
      <c r="G18" s="56"/>
      <c r="H18" s="51" t="str">
        <f t="array" ref="H18">IFERROR(INDEX(月シフト!$A$11:$A$50,MATCH(LARGE((月シフト!$AD$11:$AD$50&lt;&gt;"")*1/ROW(月シフト!$AD$11:$AD$50),T18),1/ROW(月シフト!$AD$11:$AD$50),0),1),"")</f>
        <v/>
      </c>
      <c r="I18" s="80"/>
      <c r="J18" s="81"/>
      <c r="K18" s="82"/>
      <c r="L18" s="82"/>
      <c r="M18" s="83"/>
      <c r="N18" s="84"/>
      <c r="O18" s="85">
        <f t="shared" si="0"/>
        <v>0</v>
      </c>
      <c r="P18" s="86">
        <f t="shared" si="1"/>
        <v>0</v>
      </c>
      <c r="Q18" s="99">
        <f t="shared" si="2"/>
        <v>0</v>
      </c>
      <c r="R18" s="99">
        <f t="shared" si="3"/>
        <v>0</v>
      </c>
      <c r="S18" s="100">
        <f t="shared" si="4"/>
        <v>0</v>
      </c>
      <c r="T18" s="1">
        <v>15</v>
      </c>
    </row>
    <row r="19" spans="1:20" s="1" customFormat="1" ht="21.95" customHeight="1">
      <c r="G19" s="56"/>
      <c r="H19" s="57" t="s">
        <v>75</v>
      </c>
      <c r="I19" s="87">
        <f>SUM(I4:I18)</f>
        <v>0</v>
      </c>
      <c r="J19" s="88">
        <f t="shared" ref="J19:M19" si="9">SUM(J4:J18)</f>
        <v>0</v>
      </c>
      <c r="K19" s="89">
        <f t="shared" si="9"/>
        <v>0</v>
      </c>
      <c r="L19" s="89">
        <f t="shared" si="9"/>
        <v>0</v>
      </c>
      <c r="M19" s="90">
        <f t="shared" si="9"/>
        <v>0</v>
      </c>
      <c r="N19" s="91" t="s">
        <v>80</v>
      </c>
      <c r="O19" s="92">
        <f>SUM(O4:O18)</f>
        <v>0</v>
      </c>
      <c r="P19" s="93">
        <f t="shared" ref="P19:S19" si="10">SUM(P4:P18)</f>
        <v>0</v>
      </c>
      <c r="Q19" s="101">
        <f t="shared" si="10"/>
        <v>0</v>
      </c>
      <c r="R19" s="101">
        <f t="shared" si="10"/>
        <v>0</v>
      </c>
      <c r="S19" s="102">
        <f t="shared" si="10"/>
        <v>0</v>
      </c>
    </row>
    <row r="20" spans="1:20" s="1" customFormat="1" ht="32.25">
      <c r="A20" s="58" t="s">
        <v>81</v>
      </c>
      <c r="B20" s="59" t="s">
        <v>82</v>
      </c>
      <c r="C20" s="59"/>
      <c r="D20" s="59"/>
      <c r="E20" s="59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20" s="1" customFormat="1" ht="32.25">
      <c r="A21" s="186"/>
      <c r="B21" s="187"/>
      <c r="C21" s="187"/>
      <c r="D21" s="187"/>
      <c r="E21" s="187"/>
      <c r="F21" s="188"/>
    </row>
    <row r="22" spans="1:20" s="1" customFormat="1" ht="32.25">
      <c r="A22" s="189"/>
      <c r="B22" s="190"/>
      <c r="C22" s="190"/>
      <c r="D22" s="190"/>
      <c r="E22" s="190"/>
      <c r="F22" s="191"/>
    </row>
    <row r="23" spans="1:20" s="1" customFormat="1" ht="32.25">
      <c r="A23" s="192"/>
      <c r="B23" s="193"/>
      <c r="C23" s="193"/>
      <c r="D23" s="193"/>
      <c r="E23" s="193"/>
      <c r="F23" s="194"/>
    </row>
    <row r="24" spans="1:20" s="1" customFormat="1" ht="32.25"/>
    <row r="25" spans="1:20" s="1" customFormat="1" ht="32.25"/>
    <row r="26" spans="1:20" s="1" customFormat="1" ht="32.25"/>
    <row r="27" spans="1:20" s="1" customFormat="1" ht="32.25"/>
    <row r="28" spans="1:20" s="1" customFormat="1" ht="32.25"/>
    <row r="29" spans="1:20" s="1" customFormat="1" ht="32.25">
      <c r="A29"/>
      <c r="B29"/>
      <c r="C29"/>
      <c r="D29"/>
      <c r="E29"/>
      <c r="F29"/>
    </row>
    <row r="30" spans="1:20" s="1" customFormat="1" ht="32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0" s="1" customFormat="1" ht="32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0" s="1" customFormat="1" ht="32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20" s="1" customFormat="1" ht="32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20" s="1" customFormat="1" ht="32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20" s="1" customFormat="1" ht="32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20" s="1" customFormat="1" ht="32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20" s="1" customFormat="1" ht="32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20" s="1" customFormat="1" ht="32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20" s="1" customFormat="1" ht="32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20" s="1" customFormat="1" ht="32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20" s="1" customFormat="1" ht="32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20" s="1" customFormat="1" ht="32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20" s="1" customFormat="1" ht="32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20" s="1" customFormat="1" ht="32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20" s="1" customFormat="1" ht="32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</sheetData>
  <sheetProtection selectLockedCells="1"/>
  <mergeCells count="7">
    <mergeCell ref="I2:M2"/>
    <mergeCell ref="O2:S2"/>
    <mergeCell ref="A21:F21"/>
    <mergeCell ref="A22:F22"/>
    <mergeCell ref="A23:F23"/>
    <mergeCell ref="H2:H3"/>
    <mergeCell ref="N2:N3"/>
  </mergeCells>
  <phoneticPr fontId="28"/>
  <pageMargins left="0.69930555555555596" right="0.69930555555555596" top="0.75" bottom="0.75" header="0.3" footer="0.3"/>
  <pageSetup paperSize="9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B8C9-3F27-4018-BB77-A8D568480D2F}">
  <dimension ref="A1"/>
  <sheetViews>
    <sheetView workbookViewId="0"/>
  </sheetViews>
  <sheetFormatPr defaultRowHeight="13.5"/>
  <sheetData/>
  <phoneticPr fontId="28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7"/>
  <dimension ref="A1:T45"/>
  <sheetViews>
    <sheetView topLeftCell="B1" workbookViewId="0">
      <selection activeCell="A2" sqref="A2"/>
    </sheetView>
  </sheetViews>
  <sheetFormatPr defaultColWidth="9" defaultRowHeight="13.5"/>
  <cols>
    <col min="1" max="1" width="25.375" customWidth="1"/>
    <col min="2" max="6" width="18.625" customWidth="1"/>
    <col min="7" max="7" width="9.25" customWidth="1"/>
    <col min="8" max="8" width="19.75" customWidth="1"/>
    <col min="9" max="13" width="8.625" customWidth="1"/>
    <col min="14" max="14" width="11.625" customWidth="1"/>
    <col min="15" max="19" width="8.625" customWidth="1"/>
    <col min="20" max="20" width="9" hidden="1" customWidth="1"/>
  </cols>
  <sheetData>
    <row r="1" spans="1:20" ht="29.25" customHeight="1">
      <c r="A1" s="2" t="s">
        <v>87</v>
      </c>
      <c r="C1" s="3"/>
      <c r="D1" t="s">
        <v>61</v>
      </c>
      <c r="H1" s="4"/>
      <c r="I1" s="4"/>
      <c r="J1" s="61"/>
      <c r="K1" s="62"/>
      <c r="L1" s="62"/>
    </row>
    <row r="2" spans="1:20" s="1" customFormat="1" ht="21.95" customHeight="1">
      <c r="A2" s="5"/>
      <c r="B2" s="6" t="s">
        <v>62</v>
      </c>
      <c r="C2" s="7" t="s">
        <v>63</v>
      </c>
      <c r="D2" s="8" t="s">
        <v>64</v>
      </c>
      <c r="E2" s="8" t="s">
        <v>65</v>
      </c>
      <c r="F2" s="9" t="s">
        <v>66</v>
      </c>
      <c r="H2" s="198" t="s">
        <v>67</v>
      </c>
      <c r="I2" s="195" t="s">
        <v>68</v>
      </c>
      <c r="J2" s="196"/>
      <c r="K2" s="196"/>
      <c r="L2" s="196"/>
      <c r="M2" s="196"/>
      <c r="N2" s="198" t="s">
        <v>69</v>
      </c>
      <c r="O2" s="195" t="s">
        <v>70</v>
      </c>
      <c r="P2" s="196"/>
      <c r="Q2" s="196"/>
      <c r="R2" s="196"/>
      <c r="S2" s="197"/>
    </row>
    <row r="3" spans="1:20" s="1" customFormat="1" ht="21.95" customHeight="1">
      <c r="A3" s="11" t="s">
        <v>71</v>
      </c>
      <c r="B3" s="12"/>
      <c r="C3" s="13"/>
      <c r="D3" s="13"/>
      <c r="E3" s="13"/>
      <c r="F3" s="14"/>
      <c r="H3" s="199"/>
      <c r="I3" s="63" t="s">
        <v>62</v>
      </c>
      <c r="J3" s="64" t="s">
        <v>63</v>
      </c>
      <c r="K3" s="64" t="s">
        <v>64</v>
      </c>
      <c r="L3" s="64" t="s">
        <v>65</v>
      </c>
      <c r="M3" s="65" t="s">
        <v>66</v>
      </c>
      <c r="N3" s="199"/>
      <c r="O3" s="63" t="s">
        <v>62</v>
      </c>
      <c r="P3" s="64" t="s">
        <v>63</v>
      </c>
      <c r="Q3" s="94" t="s">
        <v>64</v>
      </c>
      <c r="R3" s="94" t="s">
        <v>65</v>
      </c>
      <c r="S3" s="95" t="s">
        <v>66</v>
      </c>
    </row>
    <row r="4" spans="1:20" s="1" customFormat="1" ht="21.95" customHeight="1">
      <c r="A4" s="11" t="s">
        <v>72</v>
      </c>
      <c r="B4" s="12">
        <v>0</v>
      </c>
      <c r="C4" s="13">
        <v>0</v>
      </c>
      <c r="D4" s="16">
        <v>0</v>
      </c>
      <c r="E4" s="16">
        <v>0</v>
      </c>
      <c r="F4" s="14">
        <v>0</v>
      </c>
      <c r="H4" s="17" t="str">
        <f t="array" ref="H4">IFERROR(INDEX(月シフト!$A$11:$A$50,MATCH(LARGE((月シフト!$AE$11:$AE$50&lt;&gt;"")*1/ROW(月シフト!$AE$11:$AE$50),T4),1/ROW(月シフト!$AE$11:$AE$50),0),1),"")</f>
        <v>高橋</v>
      </c>
      <c r="I4" s="66"/>
      <c r="J4" s="67"/>
      <c r="K4" s="68"/>
      <c r="L4" s="68"/>
      <c r="M4" s="69"/>
      <c r="N4" s="70"/>
      <c r="O4" s="71">
        <f t="shared" ref="O4:O18" si="0">I4*$N4</f>
        <v>0</v>
      </c>
      <c r="P4" s="72">
        <f t="shared" ref="P4:P18" si="1">J4*$N4</f>
        <v>0</v>
      </c>
      <c r="Q4" s="96">
        <f t="shared" ref="Q4:Q18" si="2">K4*$N4</f>
        <v>0</v>
      </c>
      <c r="R4" s="96">
        <f t="shared" ref="R4:R18" si="3">L4*$N4</f>
        <v>0</v>
      </c>
      <c r="S4" s="97">
        <f t="shared" ref="S4:S18" si="4">M4*$N4</f>
        <v>0</v>
      </c>
      <c r="T4" s="1">
        <v>1</v>
      </c>
    </row>
    <row r="5" spans="1:20" s="1" customFormat="1" ht="21.95" customHeight="1">
      <c r="A5" s="11" t="s">
        <v>73</v>
      </c>
      <c r="B5" s="12"/>
      <c r="C5" s="13"/>
      <c r="D5" s="16"/>
      <c r="E5" s="16"/>
      <c r="F5" s="14"/>
      <c r="H5" s="18" t="str">
        <f t="array" ref="H5">IFERROR(INDEX(月シフト!$A$11:$A$50,MATCH(LARGE((月シフト!$AE$11:$AE$50&lt;&gt;"")*1/ROW(月シフト!$AE$11:$AE$50),T5),1/ROW(月シフト!$AE$11:$AE$50),0),1),"")</f>
        <v>マーダワ</v>
      </c>
      <c r="I5" s="73"/>
      <c r="J5" s="74"/>
      <c r="K5" s="75"/>
      <c r="L5" s="75"/>
      <c r="M5" s="76"/>
      <c r="N5" s="77"/>
      <c r="O5" s="78">
        <f t="shared" si="0"/>
        <v>0</v>
      </c>
      <c r="P5" s="79">
        <f t="shared" si="1"/>
        <v>0</v>
      </c>
      <c r="Q5" s="98">
        <f t="shared" si="2"/>
        <v>0</v>
      </c>
      <c r="R5" s="98">
        <f t="shared" si="3"/>
        <v>0</v>
      </c>
      <c r="S5" s="97">
        <f t="shared" si="4"/>
        <v>0</v>
      </c>
      <c r="T5" s="1">
        <v>2</v>
      </c>
    </row>
    <row r="6" spans="1:20" s="1" customFormat="1" ht="21.95" customHeight="1">
      <c r="A6" s="11" t="s">
        <v>74</v>
      </c>
      <c r="B6" s="19" t="str">
        <f>IFERROR(B4/B3,"")</f>
        <v/>
      </c>
      <c r="C6" s="20" t="str">
        <f t="shared" ref="C6:F6" si="5">IFERROR(C4/C3,"")</f>
        <v/>
      </c>
      <c r="D6" s="20" t="str">
        <f t="shared" si="5"/>
        <v/>
      </c>
      <c r="E6" s="20" t="str">
        <f t="shared" si="5"/>
        <v/>
      </c>
      <c r="F6" s="21" t="str">
        <f t="shared" si="5"/>
        <v/>
      </c>
      <c r="H6" s="18" t="str">
        <f t="array" ref="H6">IFERROR(INDEX(月シフト!$A$11:$A$50,MATCH(LARGE((月シフト!$AE$11:$AE$50&lt;&gt;"")*1/ROW(月シフト!$AE$11:$AE$50),T6),1/ROW(月シフト!$AE$11:$AE$50),0),1),"")</f>
        <v>ディン コン ベト</v>
      </c>
      <c r="I6" s="73"/>
      <c r="J6" s="74"/>
      <c r="K6" s="75"/>
      <c r="L6" s="75"/>
      <c r="M6" s="76"/>
      <c r="N6" s="77"/>
      <c r="O6" s="78">
        <f t="shared" si="0"/>
        <v>0</v>
      </c>
      <c r="P6" s="79">
        <f t="shared" si="1"/>
        <v>0</v>
      </c>
      <c r="Q6" s="98">
        <f t="shared" si="2"/>
        <v>0</v>
      </c>
      <c r="R6" s="98">
        <f t="shared" si="3"/>
        <v>0</v>
      </c>
      <c r="S6" s="97">
        <f t="shared" si="4"/>
        <v>0</v>
      </c>
      <c r="T6" s="1">
        <v>3</v>
      </c>
    </row>
    <row r="7" spans="1:20" s="1" customFormat="1" ht="21.95" customHeight="1">
      <c r="A7" s="11" t="s">
        <v>75</v>
      </c>
      <c r="B7" s="22">
        <f>I19</f>
        <v>0</v>
      </c>
      <c r="C7" s="23">
        <f t="shared" ref="C7:F7" si="6">J19</f>
        <v>0</v>
      </c>
      <c r="D7" s="23">
        <f t="shared" si="6"/>
        <v>0</v>
      </c>
      <c r="E7" s="23">
        <f t="shared" si="6"/>
        <v>0</v>
      </c>
      <c r="F7" s="24">
        <f t="shared" si="6"/>
        <v>0</v>
      </c>
      <c r="H7" s="18" t="str">
        <f t="array" ref="H7">IFERROR(INDEX(月シフト!$A$11:$A$50,MATCH(LARGE((月シフト!$AE$11:$AE$50&lt;&gt;"")*1/ROW(月シフト!$AE$11:$AE$50),T7),1/ROW(月シフト!$AE$11:$AE$50),0),1),"")</f>
        <v>イスリ</v>
      </c>
      <c r="I7" s="73"/>
      <c r="J7" s="74"/>
      <c r="K7" s="75"/>
      <c r="L7" s="75"/>
      <c r="M7" s="76"/>
      <c r="N7" s="77"/>
      <c r="O7" s="78">
        <f t="shared" si="0"/>
        <v>0</v>
      </c>
      <c r="P7" s="79">
        <f t="shared" si="1"/>
        <v>0</v>
      </c>
      <c r="Q7" s="98">
        <f t="shared" si="2"/>
        <v>0</v>
      </c>
      <c r="R7" s="98">
        <f t="shared" si="3"/>
        <v>0</v>
      </c>
      <c r="S7" s="97">
        <f t="shared" si="4"/>
        <v>0</v>
      </c>
      <c r="T7" s="1">
        <v>4</v>
      </c>
    </row>
    <row r="8" spans="1:20" s="1" customFormat="1" ht="21.95" customHeight="1">
      <c r="A8" s="11" t="s">
        <v>2</v>
      </c>
      <c r="B8" s="25">
        <f>O19</f>
        <v>0</v>
      </c>
      <c r="C8" s="26">
        <f t="shared" ref="C8:F8" si="7">P19</f>
        <v>0</v>
      </c>
      <c r="D8" s="26">
        <f t="shared" si="7"/>
        <v>0</v>
      </c>
      <c r="E8" s="26">
        <f t="shared" si="7"/>
        <v>0</v>
      </c>
      <c r="F8" s="27">
        <f t="shared" si="7"/>
        <v>0</v>
      </c>
      <c r="H8" s="18" t="str">
        <f t="array" ref="H8">IFERROR(INDEX(月シフト!$A$11:$A$50,MATCH(LARGE((月シフト!$AE$11:$AE$50&lt;&gt;"")*1/ROW(月シフト!$AE$11:$AE$50),T8),1/ROW(月シフト!$AE$11:$AE$50),0),1),"")</f>
        <v>ハルシャナ</v>
      </c>
      <c r="I8" s="73"/>
      <c r="J8" s="74"/>
      <c r="K8" s="75"/>
      <c r="L8" s="75"/>
      <c r="M8" s="76"/>
      <c r="N8" s="77"/>
      <c r="O8" s="78">
        <f t="shared" si="0"/>
        <v>0</v>
      </c>
      <c r="P8" s="79">
        <f t="shared" si="1"/>
        <v>0</v>
      </c>
      <c r="Q8" s="98">
        <f t="shared" si="2"/>
        <v>0</v>
      </c>
      <c r="R8" s="98">
        <f t="shared" si="3"/>
        <v>0</v>
      </c>
      <c r="S8" s="97">
        <f t="shared" si="4"/>
        <v>0</v>
      </c>
      <c r="T8" s="1">
        <v>5</v>
      </c>
    </row>
    <row r="9" spans="1:20" s="1" customFormat="1" ht="21.95" customHeight="1">
      <c r="A9" s="11" t="s">
        <v>4</v>
      </c>
      <c r="B9" s="28"/>
      <c r="C9" s="29"/>
      <c r="D9" s="30">
        <f>IFERROR((D8/D4),0)</f>
        <v>0</v>
      </c>
      <c r="E9" s="30">
        <f>IFERROR((E8/E4),0)</f>
        <v>0</v>
      </c>
      <c r="F9" s="31"/>
      <c r="H9" s="18" t="str">
        <f t="array" ref="H9">IFERROR(INDEX(月シフト!$A$11:$A$50,MATCH(LARGE((月シフト!$AE$11:$AE$50&lt;&gt;"")*1/ROW(月シフト!$AE$11:$AE$50),T9),1/ROW(月シフト!$AE$11:$AE$50),0),1),"")</f>
        <v>チャトランガ</v>
      </c>
      <c r="I9" s="73"/>
      <c r="J9" s="74"/>
      <c r="K9" s="75"/>
      <c r="L9" s="75"/>
      <c r="M9" s="76"/>
      <c r="N9" s="77"/>
      <c r="O9" s="78">
        <f t="shared" si="0"/>
        <v>0</v>
      </c>
      <c r="P9" s="79">
        <f t="shared" si="1"/>
        <v>0</v>
      </c>
      <c r="Q9" s="98">
        <f t="shared" si="2"/>
        <v>0</v>
      </c>
      <c r="R9" s="98">
        <f t="shared" si="3"/>
        <v>0</v>
      </c>
      <c r="S9" s="97">
        <f t="shared" si="4"/>
        <v>0</v>
      </c>
      <c r="T9" s="1">
        <v>6</v>
      </c>
    </row>
    <row r="10" spans="1:20" s="1" customFormat="1" ht="21.95" customHeight="1">
      <c r="A10" s="32" t="s">
        <v>5</v>
      </c>
      <c r="B10" s="33">
        <f>IFERROR((B8/B4),0)</f>
        <v>0</v>
      </c>
      <c r="C10" s="34">
        <f>IFERROR((C8/C4),0)</f>
        <v>0</v>
      </c>
      <c r="D10" s="35"/>
      <c r="E10" s="35"/>
      <c r="F10" s="36"/>
      <c r="H10" s="18" t="str">
        <f t="array" ref="H10">IFERROR(INDEX(月シフト!$A$11:$A$50,MATCH(LARGE((月シフト!$AE$11:$AE$50&lt;&gt;"")*1/ROW(月シフト!$AE$11:$AE$50),T10),1/ROW(月シフト!$AE$11:$AE$50),0),1),"")</f>
        <v>ユウ</v>
      </c>
      <c r="I10" s="73"/>
      <c r="J10" s="74"/>
      <c r="K10" s="75"/>
      <c r="L10" s="75"/>
      <c r="M10" s="76"/>
      <c r="N10" s="77"/>
      <c r="O10" s="78">
        <f t="shared" si="0"/>
        <v>0</v>
      </c>
      <c r="P10" s="79">
        <f t="shared" si="1"/>
        <v>0</v>
      </c>
      <c r="Q10" s="98">
        <f t="shared" si="2"/>
        <v>0</v>
      </c>
      <c r="R10" s="98">
        <f t="shared" si="3"/>
        <v>0</v>
      </c>
      <c r="S10" s="97">
        <f t="shared" si="4"/>
        <v>0</v>
      </c>
      <c r="T10" s="1">
        <v>7</v>
      </c>
    </row>
    <row r="11" spans="1:20" s="1" customFormat="1" ht="21.95" customHeight="1">
      <c r="A11" s="32" t="s">
        <v>6</v>
      </c>
      <c r="B11" s="37"/>
      <c r="C11" s="38"/>
      <c r="D11" s="38"/>
      <c r="E11" s="38"/>
      <c r="F11" s="27">
        <f>IFERROR((F8/F4),0)</f>
        <v>0</v>
      </c>
      <c r="H11" s="18" t="str">
        <f t="array" ref="H11">IFERROR(INDEX(月シフト!$A$11:$A$50,MATCH(LARGE((月シフト!$AE$11:$AE$50&lt;&gt;"")*1/ROW(月シフト!$AE$11:$AE$50),T11),1/ROW(月シフト!$AE$11:$AE$50),0),1),"")</f>
        <v/>
      </c>
      <c r="I11" s="73"/>
      <c r="J11" s="74"/>
      <c r="K11" s="75"/>
      <c r="L11" s="75"/>
      <c r="M11" s="76"/>
      <c r="N11" s="77"/>
      <c r="O11" s="78">
        <f t="shared" si="0"/>
        <v>0</v>
      </c>
      <c r="P11" s="79">
        <f t="shared" si="1"/>
        <v>0</v>
      </c>
      <c r="Q11" s="98">
        <f t="shared" si="2"/>
        <v>0</v>
      </c>
      <c r="R11" s="98">
        <f t="shared" si="3"/>
        <v>0</v>
      </c>
      <c r="S11" s="97">
        <f t="shared" si="4"/>
        <v>0</v>
      </c>
      <c r="T11" s="1">
        <v>8</v>
      </c>
    </row>
    <row r="12" spans="1:20" s="1" customFormat="1" ht="21.95" customHeight="1">
      <c r="A12" s="39" t="s">
        <v>7</v>
      </c>
      <c r="B12" s="40">
        <f>B10*4</f>
        <v>0</v>
      </c>
      <c r="C12" s="41">
        <f>C10*10</f>
        <v>0</v>
      </c>
      <c r="D12" s="41">
        <f>D9*40</f>
        <v>0</v>
      </c>
      <c r="E12" s="41">
        <f>E9*50</f>
        <v>0</v>
      </c>
      <c r="F12" s="42">
        <f>F11</f>
        <v>0</v>
      </c>
      <c r="H12" s="18" t="str">
        <f t="array" ref="H12">IFERROR(INDEX(月シフト!$A$11:$A$50,MATCH(LARGE((月シフト!$AE$11:$AE$50&lt;&gt;"")*1/ROW(月シフト!$AE$11:$AE$50),T12),1/ROW(月シフト!$AE$11:$AE$50),0),1),"")</f>
        <v/>
      </c>
      <c r="I12" s="73"/>
      <c r="J12" s="74"/>
      <c r="K12" s="75"/>
      <c r="L12" s="75"/>
      <c r="M12" s="76"/>
      <c r="N12" s="77"/>
      <c r="O12" s="78">
        <f t="shared" si="0"/>
        <v>0</v>
      </c>
      <c r="P12" s="79">
        <f t="shared" si="1"/>
        <v>0</v>
      </c>
      <c r="Q12" s="98">
        <f t="shared" si="2"/>
        <v>0</v>
      </c>
      <c r="R12" s="98">
        <f t="shared" si="3"/>
        <v>0</v>
      </c>
      <c r="S12" s="97">
        <f t="shared" si="4"/>
        <v>0</v>
      </c>
      <c r="T12" s="1">
        <v>9</v>
      </c>
    </row>
    <row r="13" spans="1:20" s="1" customFormat="1" ht="21.95" customHeight="1">
      <c r="A13" s="43"/>
      <c r="H13" s="18" t="str">
        <f t="array" ref="H13">IFERROR(INDEX(月シフト!$A$11:$A$50,MATCH(LARGE((月シフト!$AE$11:$AE$50&lt;&gt;"")*1/ROW(月シフト!$AE$11:$AE$50),T13),1/ROW(月シフト!$AE$11:$AE$50),0),1),"")</f>
        <v/>
      </c>
      <c r="I13" s="73"/>
      <c r="J13" s="74"/>
      <c r="K13" s="75"/>
      <c r="L13" s="75"/>
      <c r="M13" s="76"/>
      <c r="N13" s="77"/>
      <c r="O13" s="78">
        <f t="shared" si="0"/>
        <v>0</v>
      </c>
      <c r="P13" s="79">
        <f t="shared" si="1"/>
        <v>0</v>
      </c>
      <c r="Q13" s="98">
        <f t="shared" si="2"/>
        <v>0</v>
      </c>
      <c r="R13" s="98">
        <f t="shared" si="3"/>
        <v>0</v>
      </c>
      <c r="S13" s="97">
        <f t="shared" si="4"/>
        <v>0</v>
      </c>
      <c r="T13" s="1">
        <v>10</v>
      </c>
    </row>
    <row r="14" spans="1:20" s="1" customFormat="1" ht="21.95" customHeight="1">
      <c r="A14" s="44" t="s">
        <v>3</v>
      </c>
      <c r="B14" s="45" t="s">
        <v>62</v>
      </c>
      <c r="C14" s="45" t="s">
        <v>63</v>
      </c>
      <c r="D14" s="46" t="s">
        <v>64</v>
      </c>
      <c r="E14" s="46" t="s">
        <v>65</v>
      </c>
      <c r="F14" s="47" t="s">
        <v>66</v>
      </c>
      <c r="H14" s="18" t="str">
        <f t="array" ref="H14">IFERROR(INDEX(月シフト!$A$11:$A$50,MATCH(LARGE((月シフト!$AE$11:$AE$50&lt;&gt;"")*1/ROW(月シフト!$AE$11:$AE$50),T14),1/ROW(月シフト!$AE$11:$AE$50),0),1),"")</f>
        <v/>
      </c>
      <c r="I14" s="73"/>
      <c r="J14" s="74"/>
      <c r="K14" s="75"/>
      <c r="L14" s="75"/>
      <c r="M14" s="76"/>
      <c r="N14" s="77"/>
      <c r="O14" s="78">
        <f t="shared" si="0"/>
        <v>0</v>
      </c>
      <c r="P14" s="79">
        <f t="shared" si="1"/>
        <v>0</v>
      </c>
      <c r="Q14" s="98">
        <f t="shared" si="2"/>
        <v>0</v>
      </c>
      <c r="R14" s="98">
        <f t="shared" si="3"/>
        <v>0</v>
      </c>
      <c r="S14" s="97">
        <f t="shared" si="4"/>
        <v>0</v>
      </c>
      <c r="T14" s="1">
        <v>11</v>
      </c>
    </row>
    <row r="15" spans="1:20" s="1" customFormat="1" ht="21.95" customHeight="1">
      <c r="A15" s="11" t="s">
        <v>76</v>
      </c>
      <c r="B15" s="48">
        <v>69</v>
      </c>
      <c r="C15" s="49">
        <v>84</v>
      </c>
      <c r="D15" s="49">
        <v>69</v>
      </c>
      <c r="E15" s="49">
        <v>69</v>
      </c>
      <c r="F15" s="50">
        <v>84</v>
      </c>
      <c r="H15" s="18" t="str">
        <f t="array" ref="H15">IFERROR(INDEX(月シフト!$A$11:$A$50,MATCH(LARGE((月シフト!$AE$11:$AE$50&lt;&gt;"")*1/ROW(月シフト!$AE$11:$AE$50),T15),1/ROW(月シフト!$AE$11:$AE$50),0),1),"")</f>
        <v/>
      </c>
      <c r="I15" s="73"/>
      <c r="J15" s="74"/>
      <c r="K15" s="75"/>
      <c r="L15" s="75"/>
      <c r="M15" s="76"/>
      <c r="N15" s="77"/>
      <c r="O15" s="78">
        <f t="shared" si="0"/>
        <v>0</v>
      </c>
      <c r="P15" s="79">
        <f t="shared" si="1"/>
        <v>0</v>
      </c>
      <c r="Q15" s="98">
        <f t="shared" si="2"/>
        <v>0</v>
      </c>
      <c r="R15" s="98">
        <f t="shared" si="3"/>
        <v>0</v>
      </c>
      <c r="S15" s="97">
        <f t="shared" si="4"/>
        <v>0</v>
      </c>
      <c r="T15" s="1">
        <v>12</v>
      </c>
    </row>
    <row r="16" spans="1:20" s="1" customFormat="1" ht="21.95" customHeight="1">
      <c r="A16" s="11" t="s">
        <v>77</v>
      </c>
      <c r="B16" s="48">
        <v>6.2</v>
      </c>
      <c r="C16" s="49">
        <v>6.2</v>
      </c>
      <c r="D16" s="49">
        <v>6.2</v>
      </c>
      <c r="E16" s="49">
        <v>6.2</v>
      </c>
      <c r="F16" s="50">
        <v>6.2</v>
      </c>
      <c r="H16" s="51" t="str">
        <f t="array" ref="H16">IFERROR(INDEX(月シフト!$A$11:$A$50,MATCH(LARGE((月シフト!$AE$11:$AE$50&lt;&gt;"")*1/ROW(月シフト!$AE$11:$AE$50),T16),1/ROW(月シフト!$AE$11:$AE$50),0),1),"")</f>
        <v/>
      </c>
      <c r="I16" s="73"/>
      <c r="J16" s="74"/>
      <c r="K16" s="75"/>
      <c r="L16" s="75"/>
      <c r="M16" s="76"/>
      <c r="N16" s="77"/>
      <c r="O16" s="78">
        <f t="shared" si="0"/>
        <v>0</v>
      </c>
      <c r="P16" s="79">
        <f t="shared" si="1"/>
        <v>0</v>
      </c>
      <c r="Q16" s="98">
        <f t="shared" si="2"/>
        <v>0</v>
      </c>
      <c r="R16" s="98">
        <f t="shared" si="3"/>
        <v>0</v>
      </c>
      <c r="S16" s="97">
        <f t="shared" si="4"/>
        <v>0</v>
      </c>
      <c r="T16" s="1">
        <v>13</v>
      </c>
    </row>
    <row r="17" spans="1:20" s="1" customFormat="1" ht="21.95" customHeight="1">
      <c r="A17" s="11" t="s">
        <v>78</v>
      </c>
      <c r="B17" s="48">
        <v>1.71</v>
      </c>
      <c r="C17" s="49">
        <v>1.71</v>
      </c>
      <c r="D17" s="49">
        <v>1.71</v>
      </c>
      <c r="E17" s="49">
        <v>1.71</v>
      </c>
      <c r="F17" s="50">
        <v>1.71</v>
      </c>
      <c r="H17" s="51" t="str">
        <f t="array" ref="H17">IFERROR(INDEX(月シフト!$A$11:$A$50,MATCH(LARGE((月シフト!$AE$11:$AE$50&lt;&gt;"")*1/ROW(月シフト!$AE$11:$AE$50),T17),1/ROW(月シフト!$AE$11:$AE$50),0),1),"")</f>
        <v/>
      </c>
      <c r="I17" s="73"/>
      <c r="J17" s="74"/>
      <c r="K17" s="75"/>
      <c r="L17" s="75"/>
      <c r="M17" s="76"/>
      <c r="N17" s="77"/>
      <c r="O17" s="78">
        <f t="shared" si="0"/>
        <v>0</v>
      </c>
      <c r="P17" s="79">
        <f t="shared" si="1"/>
        <v>0</v>
      </c>
      <c r="Q17" s="98">
        <f t="shared" si="2"/>
        <v>0</v>
      </c>
      <c r="R17" s="98">
        <f t="shared" si="3"/>
        <v>0</v>
      </c>
      <c r="S17" s="97">
        <f t="shared" si="4"/>
        <v>0</v>
      </c>
      <c r="T17" s="1">
        <v>14</v>
      </c>
    </row>
    <row r="18" spans="1:20" s="1" customFormat="1" ht="21.95" customHeight="1">
      <c r="A18" s="52" t="s">
        <v>79</v>
      </c>
      <c r="B18" s="53">
        <f t="shared" ref="B18:F18" si="8">SUM(B15:B17)</f>
        <v>76.91</v>
      </c>
      <c r="C18" s="54">
        <f t="shared" si="8"/>
        <v>91.91</v>
      </c>
      <c r="D18" s="54">
        <f t="shared" si="8"/>
        <v>76.91</v>
      </c>
      <c r="E18" s="54">
        <f t="shared" si="8"/>
        <v>76.91</v>
      </c>
      <c r="F18" s="55">
        <f t="shared" si="8"/>
        <v>91.91</v>
      </c>
      <c r="G18" s="56"/>
      <c r="H18" s="51" t="str">
        <f t="array" ref="H18">IFERROR(INDEX(月シフト!$A$11:$A$50,MATCH(LARGE((月シフト!$AE$11:$AE$50&lt;&gt;"")*1/ROW(月シフト!$AE$11:$AE$50),T18),1/ROW(月シフト!$AE$11:$AE$50),0),1),"")</f>
        <v/>
      </c>
      <c r="I18" s="80"/>
      <c r="J18" s="81"/>
      <c r="K18" s="82"/>
      <c r="L18" s="82"/>
      <c r="M18" s="83"/>
      <c r="N18" s="84"/>
      <c r="O18" s="85">
        <f t="shared" si="0"/>
        <v>0</v>
      </c>
      <c r="P18" s="86">
        <f t="shared" si="1"/>
        <v>0</v>
      </c>
      <c r="Q18" s="99">
        <f t="shared" si="2"/>
        <v>0</v>
      </c>
      <c r="R18" s="99">
        <f t="shared" si="3"/>
        <v>0</v>
      </c>
      <c r="S18" s="100">
        <f t="shared" si="4"/>
        <v>0</v>
      </c>
      <c r="T18" s="1">
        <v>15</v>
      </c>
    </row>
    <row r="19" spans="1:20" s="1" customFormat="1" ht="21.95" customHeight="1">
      <c r="G19" s="56"/>
      <c r="H19" s="57" t="s">
        <v>75</v>
      </c>
      <c r="I19" s="87">
        <f>SUM(I4:I18)</f>
        <v>0</v>
      </c>
      <c r="J19" s="88">
        <f t="shared" ref="J19:M19" si="9">SUM(J4:J18)</f>
        <v>0</v>
      </c>
      <c r="K19" s="89">
        <f t="shared" si="9"/>
        <v>0</v>
      </c>
      <c r="L19" s="89">
        <f t="shared" si="9"/>
        <v>0</v>
      </c>
      <c r="M19" s="90">
        <f t="shared" si="9"/>
        <v>0</v>
      </c>
      <c r="N19" s="91" t="s">
        <v>80</v>
      </c>
      <c r="O19" s="92">
        <f>SUM(O4:O18)</f>
        <v>0</v>
      </c>
      <c r="P19" s="93">
        <f t="shared" ref="P19:S19" si="10">SUM(P4:P18)</f>
        <v>0</v>
      </c>
      <c r="Q19" s="101">
        <f t="shared" si="10"/>
        <v>0</v>
      </c>
      <c r="R19" s="101">
        <f t="shared" si="10"/>
        <v>0</v>
      </c>
      <c r="S19" s="102">
        <f t="shared" si="10"/>
        <v>0</v>
      </c>
    </row>
    <row r="20" spans="1:20" s="1" customFormat="1" ht="32.25">
      <c r="A20" s="58" t="s">
        <v>81</v>
      </c>
      <c r="B20" s="59" t="s">
        <v>82</v>
      </c>
      <c r="C20" s="59"/>
      <c r="D20" s="59"/>
      <c r="E20" s="59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20" s="1" customFormat="1" ht="32.25">
      <c r="A21" s="186"/>
      <c r="B21" s="187"/>
      <c r="C21" s="187"/>
      <c r="D21" s="187"/>
      <c r="E21" s="187"/>
      <c r="F21" s="188"/>
    </row>
    <row r="22" spans="1:20" s="1" customFormat="1" ht="32.25">
      <c r="A22" s="189"/>
      <c r="B22" s="190"/>
      <c r="C22" s="190"/>
      <c r="D22" s="190"/>
      <c r="E22" s="190"/>
      <c r="F22" s="191"/>
    </row>
    <row r="23" spans="1:20" s="1" customFormat="1" ht="32.25">
      <c r="A23" s="192"/>
      <c r="B23" s="193"/>
      <c r="C23" s="193"/>
      <c r="D23" s="193"/>
      <c r="E23" s="193"/>
      <c r="F23" s="194"/>
    </row>
    <row r="24" spans="1:20" s="1" customFormat="1" ht="32.25"/>
    <row r="25" spans="1:20" s="1" customFormat="1" ht="32.25"/>
    <row r="26" spans="1:20" s="1" customFormat="1" ht="32.25"/>
    <row r="27" spans="1:20" s="1" customFormat="1" ht="32.25"/>
    <row r="28" spans="1:20" s="1" customFormat="1" ht="32.25"/>
    <row r="29" spans="1:20" s="1" customFormat="1" ht="32.25">
      <c r="A29"/>
      <c r="B29"/>
      <c r="C29"/>
      <c r="D29"/>
      <c r="E29"/>
      <c r="F29"/>
    </row>
    <row r="30" spans="1:20" s="1" customFormat="1" ht="32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0" s="1" customFormat="1" ht="32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0" s="1" customFormat="1" ht="32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20" s="1" customFormat="1" ht="32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20" s="1" customFormat="1" ht="32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20" s="1" customFormat="1" ht="32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20" s="1" customFormat="1" ht="32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20" s="1" customFormat="1" ht="32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20" s="1" customFormat="1" ht="32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20" s="1" customFormat="1" ht="32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20" s="1" customFormat="1" ht="32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20" s="1" customFormat="1" ht="32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20" s="1" customFormat="1" ht="32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20" s="1" customFormat="1" ht="32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20" s="1" customFormat="1" ht="32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20" s="1" customFormat="1" ht="32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</sheetData>
  <sheetProtection selectLockedCells="1"/>
  <mergeCells count="7">
    <mergeCell ref="I2:M2"/>
    <mergeCell ref="O2:S2"/>
    <mergeCell ref="A21:F21"/>
    <mergeCell ref="A22:F22"/>
    <mergeCell ref="A23:F23"/>
    <mergeCell ref="H2:H3"/>
    <mergeCell ref="N2:N3"/>
  </mergeCells>
  <phoneticPr fontId="28"/>
  <pageMargins left="0.69930555555555596" right="0.69930555555555596" top="0.75" bottom="0.75" header="0.3" footer="0.3"/>
  <pageSetup paperSize="9"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8"/>
  <dimension ref="A1:T45"/>
  <sheetViews>
    <sheetView workbookViewId="0">
      <selection activeCell="A2" sqref="A2"/>
    </sheetView>
  </sheetViews>
  <sheetFormatPr defaultColWidth="9" defaultRowHeight="13.5"/>
  <cols>
    <col min="1" max="1" width="25.375" customWidth="1"/>
    <col min="2" max="6" width="18.625" customWidth="1"/>
    <col min="7" max="7" width="9.25" customWidth="1"/>
    <col min="8" max="8" width="19.75" customWidth="1"/>
    <col min="9" max="13" width="8.625" customWidth="1"/>
    <col min="14" max="14" width="11.625" customWidth="1"/>
    <col min="15" max="19" width="8.625" customWidth="1"/>
    <col min="20" max="20" width="9" hidden="1" customWidth="1"/>
  </cols>
  <sheetData>
    <row r="1" spans="1:20" ht="29.25" customHeight="1">
      <c r="A1" s="2" t="s">
        <v>88</v>
      </c>
      <c r="C1" s="3"/>
      <c r="D1" t="s">
        <v>61</v>
      </c>
      <c r="H1" s="4"/>
      <c r="I1" s="4"/>
      <c r="J1" s="61"/>
      <c r="K1" s="62"/>
      <c r="L1" s="62"/>
    </row>
    <row r="2" spans="1:20" s="1" customFormat="1" ht="21.95" customHeight="1">
      <c r="A2" s="5"/>
      <c r="B2" s="6" t="s">
        <v>62</v>
      </c>
      <c r="C2" s="7" t="s">
        <v>63</v>
      </c>
      <c r="D2" s="8" t="s">
        <v>64</v>
      </c>
      <c r="E2" s="8" t="s">
        <v>65</v>
      </c>
      <c r="F2" s="9" t="s">
        <v>66</v>
      </c>
      <c r="H2" s="198" t="s">
        <v>67</v>
      </c>
      <c r="I2" s="195" t="s">
        <v>68</v>
      </c>
      <c r="J2" s="196"/>
      <c r="K2" s="196"/>
      <c r="L2" s="196"/>
      <c r="M2" s="196"/>
      <c r="N2" s="198" t="s">
        <v>69</v>
      </c>
      <c r="O2" s="195" t="s">
        <v>70</v>
      </c>
      <c r="P2" s="196"/>
      <c r="Q2" s="196"/>
      <c r="R2" s="196"/>
      <c r="S2" s="197"/>
    </row>
    <row r="3" spans="1:20" s="1" customFormat="1" ht="21.95" customHeight="1">
      <c r="A3" s="11" t="s">
        <v>71</v>
      </c>
      <c r="B3" s="12"/>
      <c r="C3" s="13"/>
      <c r="D3" s="13"/>
      <c r="E3" s="13"/>
      <c r="F3" s="14"/>
      <c r="H3" s="199"/>
      <c r="I3" s="63" t="s">
        <v>62</v>
      </c>
      <c r="J3" s="64" t="s">
        <v>63</v>
      </c>
      <c r="K3" s="64" t="s">
        <v>64</v>
      </c>
      <c r="L3" s="64" t="s">
        <v>65</v>
      </c>
      <c r="M3" s="65" t="s">
        <v>66</v>
      </c>
      <c r="N3" s="199"/>
      <c r="O3" s="63" t="s">
        <v>62</v>
      </c>
      <c r="P3" s="64" t="s">
        <v>63</v>
      </c>
      <c r="Q3" s="94" t="s">
        <v>64</v>
      </c>
      <c r="R3" s="94" t="s">
        <v>65</v>
      </c>
      <c r="S3" s="95" t="s">
        <v>66</v>
      </c>
    </row>
    <row r="4" spans="1:20" s="1" customFormat="1" ht="21.95" customHeight="1">
      <c r="A4" s="11" t="s">
        <v>72</v>
      </c>
      <c r="B4" s="12">
        <v>0</v>
      </c>
      <c r="C4" s="13">
        <v>0</v>
      </c>
      <c r="D4" s="16">
        <v>0</v>
      </c>
      <c r="E4" s="16">
        <v>0</v>
      </c>
      <c r="F4" s="14">
        <v>0</v>
      </c>
      <c r="H4" s="17" t="str">
        <f t="array" ref="H4">IFERROR(INDEX(月シフト!$A$11:$A$50,MATCH(LARGE((月シフト!$AF$11:$AF$50&lt;&gt;"")*1/ROW(月シフト!$AF$11:$AF$50),T4),1/ROW(月シフト!$AF$11:$AF$50),0),1),"")</f>
        <v>矢代</v>
      </c>
      <c r="I4" s="66"/>
      <c r="J4" s="67"/>
      <c r="K4" s="68"/>
      <c r="L4" s="68"/>
      <c r="M4" s="69"/>
      <c r="N4" s="70"/>
      <c r="O4" s="71">
        <f t="shared" ref="O4:O18" si="0">I4*$N4</f>
        <v>0</v>
      </c>
      <c r="P4" s="72">
        <f t="shared" ref="P4:P18" si="1">J4*$N4</f>
        <v>0</v>
      </c>
      <c r="Q4" s="96">
        <f t="shared" ref="Q4:Q18" si="2">K4*$N4</f>
        <v>0</v>
      </c>
      <c r="R4" s="96">
        <f t="shared" ref="R4:R18" si="3">L4*$N4</f>
        <v>0</v>
      </c>
      <c r="S4" s="97">
        <f t="shared" ref="S4:S18" si="4">M4*$N4</f>
        <v>0</v>
      </c>
      <c r="T4" s="1">
        <v>1</v>
      </c>
    </row>
    <row r="5" spans="1:20" s="1" customFormat="1" ht="21.95" customHeight="1">
      <c r="A5" s="11" t="s">
        <v>73</v>
      </c>
      <c r="B5" s="12"/>
      <c r="C5" s="13"/>
      <c r="D5" s="16"/>
      <c r="E5" s="16"/>
      <c r="F5" s="14"/>
      <c r="H5" s="18" t="str">
        <f t="array" ref="H5">IFERROR(INDEX(月シフト!$A$11:$A$50,MATCH(LARGE((月シフト!$AF$11:$AF$50&lt;&gt;"")*1/ROW(月シフト!$AF$11:$AF$50),T5),1/ROW(月シフト!$AF$11:$AF$50),0),1),"")</f>
        <v>高橋</v>
      </c>
      <c r="I5" s="73"/>
      <c r="J5" s="74"/>
      <c r="K5" s="75"/>
      <c r="L5" s="75"/>
      <c r="M5" s="76"/>
      <c r="N5" s="77"/>
      <c r="O5" s="78">
        <f t="shared" si="0"/>
        <v>0</v>
      </c>
      <c r="P5" s="79">
        <f t="shared" si="1"/>
        <v>0</v>
      </c>
      <c r="Q5" s="98">
        <f t="shared" si="2"/>
        <v>0</v>
      </c>
      <c r="R5" s="98">
        <f t="shared" si="3"/>
        <v>0</v>
      </c>
      <c r="S5" s="97">
        <f t="shared" si="4"/>
        <v>0</v>
      </c>
      <c r="T5" s="1">
        <v>2</v>
      </c>
    </row>
    <row r="6" spans="1:20" s="1" customFormat="1" ht="21.95" customHeight="1">
      <c r="A6" s="11" t="s">
        <v>74</v>
      </c>
      <c r="B6" s="19" t="str">
        <f>IFERROR(B4/B3,"")</f>
        <v/>
      </c>
      <c r="C6" s="20" t="str">
        <f t="shared" ref="C6:F6" si="5">IFERROR(C4/C3,"")</f>
        <v/>
      </c>
      <c r="D6" s="20" t="str">
        <f t="shared" si="5"/>
        <v/>
      </c>
      <c r="E6" s="20" t="str">
        <f t="shared" si="5"/>
        <v/>
      </c>
      <c r="F6" s="21" t="str">
        <f t="shared" si="5"/>
        <v/>
      </c>
      <c r="H6" s="18" t="str">
        <f t="array" ref="H6">IFERROR(INDEX(月シフト!$A$11:$A$50,MATCH(LARGE((月シフト!$AF$11:$AF$50&lt;&gt;"")*1/ROW(月シフト!$AF$11:$AF$50),T6),1/ROW(月シフト!$AF$11:$AF$50),0),1),"")</f>
        <v>チャモ</v>
      </c>
      <c r="I6" s="73"/>
      <c r="J6" s="74"/>
      <c r="K6" s="75"/>
      <c r="L6" s="75"/>
      <c r="M6" s="76"/>
      <c r="N6" s="77"/>
      <c r="O6" s="78">
        <f t="shared" si="0"/>
        <v>0</v>
      </c>
      <c r="P6" s="79">
        <f t="shared" si="1"/>
        <v>0</v>
      </c>
      <c r="Q6" s="98">
        <f t="shared" si="2"/>
        <v>0</v>
      </c>
      <c r="R6" s="98">
        <f t="shared" si="3"/>
        <v>0</v>
      </c>
      <c r="S6" s="97">
        <f t="shared" si="4"/>
        <v>0</v>
      </c>
      <c r="T6" s="1">
        <v>3</v>
      </c>
    </row>
    <row r="7" spans="1:20" s="1" customFormat="1" ht="21.95" customHeight="1">
      <c r="A7" s="11" t="s">
        <v>75</v>
      </c>
      <c r="B7" s="22">
        <f>I19</f>
        <v>0</v>
      </c>
      <c r="C7" s="23">
        <f t="shared" ref="C7:F7" si="6">J19</f>
        <v>0</v>
      </c>
      <c r="D7" s="23">
        <f t="shared" si="6"/>
        <v>0</v>
      </c>
      <c r="E7" s="23">
        <f t="shared" si="6"/>
        <v>0</v>
      </c>
      <c r="F7" s="24">
        <f t="shared" si="6"/>
        <v>0</v>
      </c>
      <c r="H7" s="18" t="str">
        <f t="array" ref="H7">IFERROR(INDEX(月シフト!$A$11:$A$50,MATCH(LARGE((月シフト!$AF$11:$AF$50&lt;&gt;"")*1/ROW(月シフト!$AF$11:$AF$50),T7),1/ROW(月シフト!$AF$11:$AF$50),0),1),"")</f>
        <v>サンミン</v>
      </c>
      <c r="I7" s="73"/>
      <c r="J7" s="74"/>
      <c r="K7" s="75"/>
      <c r="L7" s="75"/>
      <c r="M7" s="76"/>
      <c r="N7" s="77"/>
      <c r="O7" s="78">
        <f t="shared" si="0"/>
        <v>0</v>
      </c>
      <c r="P7" s="79">
        <f t="shared" si="1"/>
        <v>0</v>
      </c>
      <c r="Q7" s="98">
        <f t="shared" si="2"/>
        <v>0</v>
      </c>
      <c r="R7" s="98">
        <f t="shared" si="3"/>
        <v>0</v>
      </c>
      <c r="S7" s="97">
        <f t="shared" si="4"/>
        <v>0</v>
      </c>
      <c r="T7" s="1">
        <v>4</v>
      </c>
    </row>
    <row r="8" spans="1:20" s="1" customFormat="1" ht="21.95" customHeight="1">
      <c r="A8" s="11" t="s">
        <v>2</v>
      </c>
      <c r="B8" s="25">
        <f>O19</f>
        <v>0</v>
      </c>
      <c r="C8" s="26">
        <f t="shared" ref="C8:F8" si="7">P19</f>
        <v>0</v>
      </c>
      <c r="D8" s="26">
        <f t="shared" si="7"/>
        <v>0</v>
      </c>
      <c r="E8" s="26">
        <f t="shared" si="7"/>
        <v>0</v>
      </c>
      <c r="F8" s="27">
        <f t="shared" si="7"/>
        <v>0</v>
      </c>
      <c r="H8" s="18" t="str">
        <f t="array" ref="H8">IFERROR(INDEX(月シフト!$A$11:$A$50,MATCH(LARGE((月シフト!$AF$11:$AF$50&lt;&gt;"")*1/ROW(月シフト!$AF$11:$AF$50),T8),1/ROW(月シフト!$AF$11:$AF$50),0),1),"")</f>
        <v>イスリ</v>
      </c>
      <c r="I8" s="73"/>
      <c r="J8" s="74"/>
      <c r="K8" s="75"/>
      <c r="L8" s="75"/>
      <c r="M8" s="76"/>
      <c r="N8" s="77"/>
      <c r="O8" s="78">
        <f t="shared" si="0"/>
        <v>0</v>
      </c>
      <c r="P8" s="79">
        <f t="shared" si="1"/>
        <v>0</v>
      </c>
      <c r="Q8" s="98">
        <f t="shared" si="2"/>
        <v>0</v>
      </c>
      <c r="R8" s="98">
        <f t="shared" si="3"/>
        <v>0</v>
      </c>
      <c r="S8" s="97">
        <f t="shared" si="4"/>
        <v>0</v>
      </c>
      <c r="T8" s="1">
        <v>5</v>
      </c>
    </row>
    <row r="9" spans="1:20" s="1" customFormat="1" ht="21.95" customHeight="1">
      <c r="A9" s="11" t="s">
        <v>4</v>
      </c>
      <c r="B9" s="28"/>
      <c r="C9" s="29"/>
      <c r="D9" s="30">
        <f>IFERROR((D8/D4),0)</f>
        <v>0</v>
      </c>
      <c r="E9" s="30">
        <f>IFERROR((E8/E4),0)</f>
        <v>0</v>
      </c>
      <c r="F9" s="31"/>
      <c r="H9" s="18" t="str">
        <f t="array" ref="H9">IFERROR(INDEX(月シフト!$A$11:$A$50,MATCH(LARGE((月シフト!$AF$11:$AF$50&lt;&gt;"")*1/ROW(月シフト!$AF$11:$AF$50),T9),1/ROW(月シフト!$AF$11:$AF$50),0),1),"")</f>
        <v>ハルシャナ</v>
      </c>
      <c r="I9" s="73"/>
      <c r="J9" s="74"/>
      <c r="K9" s="75"/>
      <c r="L9" s="75"/>
      <c r="M9" s="76"/>
      <c r="N9" s="77"/>
      <c r="O9" s="78">
        <f t="shared" si="0"/>
        <v>0</v>
      </c>
      <c r="P9" s="79">
        <f t="shared" si="1"/>
        <v>0</v>
      </c>
      <c r="Q9" s="98">
        <f t="shared" si="2"/>
        <v>0</v>
      </c>
      <c r="R9" s="98">
        <f t="shared" si="3"/>
        <v>0</v>
      </c>
      <c r="S9" s="97">
        <f t="shared" si="4"/>
        <v>0</v>
      </c>
      <c r="T9" s="1">
        <v>6</v>
      </c>
    </row>
    <row r="10" spans="1:20" s="1" customFormat="1" ht="21.95" customHeight="1">
      <c r="A10" s="32" t="s">
        <v>5</v>
      </c>
      <c r="B10" s="33">
        <f>IFERROR((B8/B4),0)</f>
        <v>0</v>
      </c>
      <c r="C10" s="34">
        <f>IFERROR((C8/C4),0)</f>
        <v>0</v>
      </c>
      <c r="D10" s="35"/>
      <c r="E10" s="35"/>
      <c r="F10" s="36"/>
      <c r="H10" s="18" t="str">
        <f t="array" ref="H10">IFERROR(INDEX(月シフト!$A$11:$A$50,MATCH(LARGE((月シフト!$AF$11:$AF$50&lt;&gt;"")*1/ROW(月シフト!$AF$11:$AF$50),T10),1/ROW(月シフト!$AF$11:$AF$50),0),1),"")</f>
        <v>インディカ</v>
      </c>
      <c r="I10" s="73"/>
      <c r="J10" s="74"/>
      <c r="K10" s="75"/>
      <c r="L10" s="75"/>
      <c r="M10" s="76"/>
      <c r="N10" s="77"/>
      <c r="O10" s="78">
        <f t="shared" si="0"/>
        <v>0</v>
      </c>
      <c r="P10" s="79">
        <f t="shared" si="1"/>
        <v>0</v>
      </c>
      <c r="Q10" s="98">
        <f t="shared" si="2"/>
        <v>0</v>
      </c>
      <c r="R10" s="98">
        <f t="shared" si="3"/>
        <v>0</v>
      </c>
      <c r="S10" s="97">
        <f t="shared" si="4"/>
        <v>0</v>
      </c>
      <c r="T10" s="1">
        <v>7</v>
      </c>
    </row>
    <row r="11" spans="1:20" s="1" customFormat="1" ht="21.95" customHeight="1">
      <c r="A11" s="32" t="s">
        <v>6</v>
      </c>
      <c r="B11" s="37"/>
      <c r="C11" s="38"/>
      <c r="D11" s="38"/>
      <c r="E11" s="38"/>
      <c r="F11" s="27">
        <f>IFERROR((F8/F4),0)</f>
        <v>0</v>
      </c>
      <c r="H11" s="18" t="str">
        <f t="array" ref="H11">IFERROR(INDEX(月シフト!$A$11:$A$50,MATCH(LARGE((月シフト!$AF$11:$AF$50&lt;&gt;"")*1/ROW(月シフト!$AF$11:$AF$50),T11),1/ROW(月シフト!$AF$11:$AF$50),0),1),"")</f>
        <v/>
      </c>
      <c r="I11" s="73"/>
      <c r="J11" s="74"/>
      <c r="K11" s="75"/>
      <c r="L11" s="75"/>
      <c r="M11" s="76"/>
      <c r="N11" s="77"/>
      <c r="O11" s="78">
        <f t="shared" si="0"/>
        <v>0</v>
      </c>
      <c r="P11" s="79">
        <f t="shared" si="1"/>
        <v>0</v>
      </c>
      <c r="Q11" s="98">
        <f t="shared" si="2"/>
        <v>0</v>
      </c>
      <c r="R11" s="98">
        <f t="shared" si="3"/>
        <v>0</v>
      </c>
      <c r="S11" s="97">
        <f t="shared" si="4"/>
        <v>0</v>
      </c>
      <c r="T11" s="1">
        <v>8</v>
      </c>
    </row>
    <row r="12" spans="1:20" s="1" customFormat="1" ht="21.95" customHeight="1">
      <c r="A12" s="39" t="s">
        <v>7</v>
      </c>
      <c r="B12" s="40">
        <f>B10*4</f>
        <v>0</v>
      </c>
      <c r="C12" s="41">
        <f>C10*10</f>
        <v>0</v>
      </c>
      <c r="D12" s="41">
        <f>D9*40</f>
        <v>0</v>
      </c>
      <c r="E12" s="41">
        <f>E9*50</f>
        <v>0</v>
      </c>
      <c r="F12" s="42">
        <f>F11</f>
        <v>0</v>
      </c>
      <c r="H12" s="18" t="str">
        <f t="array" ref="H12">IFERROR(INDEX(月シフト!$A$11:$A$50,MATCH(LARGE((月シフト!$AF$11:$AF$50&lt;&gt;"")*1/ROW(月シフト!$AF$11:$AF$50),T12),1/ROW(月シフト!$AF$11:$AF$50),0),1),"")</f>
        <v/>
      </c>
      <c r="I12" s="73"/>
      <c r="J12" s="74"/>
      <c r="K12" s="75"/>
      <c r="L12" s="75"/>
      <c r="M12" s="76"/>
      <c r="N12" s="77"/>
      <c r="O12" s="78">
        <f t="shared" si="0"/>
        <v>0</v>
      </c>
      <c r="P12" s="79">
        <f t="shared" si="1"/>
        <v>0</v>
      </c>
      <c r="Q12" s="98">
        <f t="shared" si="2"/>
        <v>0</v>
      </c>
      <c r="R12" s="98">
        <f t="shared" si="3"/>
        <v>0</v>
      </c>
      <c r="S12" s="97">
        <f t="shared" si="4"/>
        <v>0</v>
      </c>
      <c r="T12" s="1">
        <v>9</v>
      </c>
    </row>
    <row r="13" spans="1:20" s="1" customFormat="1" ht="21.95" customHeight="1">
      <c r="A13" s="43"/>
      <c r="H13" s="18" t="str">
        <f t="array" ref="H13">IFERROR(INDEX(月シフト!$A$11:$A$50,MATCH(LARGE((月シフト!$AF$11:$AF$50&lt;&gt;"")*1/ROW(月シフト!$AF$11:$AF$50),T13),1/ROW(月シフト!$AF$11:$AF$50),0),1),"")</f>
        <v/>
      </c>
      <c r="I13" s="73"/>
      <c r="J13" s="74"/>
      <c r="K13" s="75"/>
      <c r="L13" s="75"/>
      <c r="M13" s="76"/>
      <c r="N13" s="77"/>
      <c r="O13" s="78">
        <f t="shared" si="0"/>
        <v>0</v>
      </c>
      <c r="P13" s="79">
        <f t="shared" si="1"/>
        <v>0</v>
      </c>
      <c r="Q13" s="98">
        <f t="shared" si="2"/>
        <v>0</v>
      </c>
      <c r="R13" s="98">
        <f t="shared" si="3"/>
        <v>0</v>
      </c>
      <c r="S13" s="97">
        <f t="shared" si="4"/>
        <v>0</v>
      </c>
      <c r="T13" s="1">
        <v>10</v>
      </c>
    </row>
    <row r="14" spans="1:20" s="1" customFormat="1" ht="21.95" customHeight="1">
      <c r="A14" s="44" t="s">
        <v>3</v>
      </c>
      <c r="B14" s="45" t="s">
        <v>62</v>
      </c>
      <c r="C14" s="45" t="s">
        <v>63</v>
      </c>
      <c r="D14" s="46" t="s">
        <v>64</v>
      </c>
      <c r="E14" s="46" t="s">
        <v>65</v>
      </c>
      <c r="F14" s="47" t="s">
        <v>66</v>
      </c>
      <c r="H14" s="18" t="str">
        <f t="array" ref="H14">IFERROR(INDEX(月シフト!$A$11:$A$50,MATCH(LARGE((月シフト!$AF$11:$AF$50&lt;&gt;"")*1/ROW(月シフト!$AF$11:$AF$50),T14),1/ROW(月シフト!$AF$11:$AF$50),0),1),"")</f>
        <v/>
      </c>
      <c r="I14" s="73"/>
      <c r="J14" s="74"/>
      <c r="K14" s="75"/>
      <c r="L14" s="75"/>
      <c r="M14" s="76"/>
      <c r="N14" s="77"/>
      <c r="O14" s="78">
        <f t="shared" si="0"/>
        <v>0</v>
      </c>
      <c r="P14" s="79">
        <f t="shared" si="1"/>
        <v>0</v>
      </c>
      <c r="Q14" s="98">
        <f t="shared" si="2"/>
        <v>0</v>
      </c>
      <c r="R14" s="98">
        <f t="shared" si="3"/>
        <v>0</v>
      </c>
      <c r="S14" s="97">
        <f t="shared" si="4"/>
        <v>0</v>
      </c>
      <c r="T14" s="1">
        <v>11</v>
      </c>
    </row>
    <row r="15" spans="1:20" s="1" customFormat="1" ht="21.95" customHeight="1">
      <c r="A15" s="11" t="s">
        <v>76</v>
      </c>
      <c r="B15" s="48">
        <v>69</v>
      </c>
      <c r="C15" s="49">
        <v>84</v>
      </c>
      <c r="D15" s="49">
        <v>69</v>
      </c>
      <c r="E15" s="49">
        <v>69</v>
      </c>
      <c r="F15" s="50">
        <v>84</v>
      </c>
      <c r="H15" s="18" t="str">
        <f t="array" ref="H15">IFERROR(INDEX(月シフト!$A$11:$A$50,MATCH(LARGE((月シフト!$AF$11:$AF$50&lt;&gt;"")*1/ROW(月シフト!$AF$11:$AF$50),T15),1/ROW(月シフト!$AF$11:$AF$50),0),1),"")</f>
        <v/>
      </c>
      <c r="I15" s="73"/>
      <c r="J15" s="74"/>
      <c r="K15" s="75"/>
      <c r="L15" s="75"/>
      <c r="M15" s="76"/>
      <c r="N15" s="77"/>
      <c r="O15" s="78">
        <f t="shared" si="0"/>
        <v>0</v>
      </c>
      <c r="P15" s="79">
        <f t="shared" si="1"/>
        <v>0</v>
      </c>
      <c r="Q15" s="98">
        <f t="shared" si="2"/>
        <v>0</v>
      </c>
      <c r="R15" s="98">
        <f t="shared" si="3"/>
        <v>0</v>
      </c>
      <c r="S15" s="97">
        <f t="shared" si="4"/>
        <v>0</v>
      </c>
      <c r="T15" s="1">
        <v>12</v>
      </c>
    </row>
    <row r="16" spans="1:20" s="1" customFormat="1" ht="21.95" customHeight="1">
      <c r="A16" s="11" t="s">
        <v>77</v>
      </c>
      <c r="B16" s="48">
        <v>6.2</v>
      </c>
      <c r="C16" s="49">
        <v>6.2</v>
      </c>
      <c r="D16" s="49">
        <v>6.2</v>
      </c>
      <c r="E16" s="49">
        <v>6.2</v>
      </c>
      <c r="F16" s="50">
        <v>6.2</v>
      </c>
      <c r="H16" s="51" t="str">
        <f t="array" ref="H16">IFERROR(INDEX(月シフト!$A$11:$A$50,MATCH(LARGE((月シフト!$AF$11:$AF$50&lt;&gt;"")*1/ROW(月シフト!$AF$11:$AF$50),T16),1/ROW(月シフト!$AF$11:$AF$50),0),1),"")</f>
        <v/>
      </c>
      <c r="I16" s="73"/>
      <c r="J16" s="74"/>
      <c r="K16" s="75"/>
      <c r="L16" s="75"/>
      <c r="M16" s="76"/>
      <c r="N16" s="77"/>
      <c r="O16" s="78">
        <f t="shared" si="0"/>
        <v>0</v>
      </c>
      <c r="P16" s="79">
        <f t="shared" si="1"/>
        <v>0</v>
      </c>
      <c r="Q16" s="98">
        <f t="shared" si="2"/>
        <v>0</v>
      </c>
      <c r="R16" s="98">
        <f t="shared" si="3"/>
        <v>0</v>
      </c>
      <c r="S16" s="97">
        <f t="shared" si="4"/>
        <v>0</v>
      </c>
      <c r="T16" s="1">
        <v>13</v>
      </c>
    </row>
    <row r="17" spans="1:20" s="1" customFormat="1" ht="21.95" customHeight="1">
      <c r="A17" s="11" t="s">
        <v>78</v>
      </c>
      <c r="B17" s="48">
        <v>1.71</v>
      </c>
      <c r="C17" s="49">
        <v>1.71</v>
      </c>
      <c r="D17" s="49">
        <v>1.71</v>
      </c>
      <c r="E17" s="49">
        <v>1.71</v>
      </c>
      <c r="F17" s="50">
        <v>1.71</v>
      </c>
      <c r="H17" s="51" t="str">
        <f t="array" ref="H17">IFERROR(INDEX(月シフト!$A$11:$A$50,MATCH(LARGE((月シフト!$AF$11:$AF$50&lt;&gt;"")*1/ROW(月シフト!$AF$11:$AF$50),T17),1/ROW(月シフト!$AF$11:$AF$50),0),1),"")</f>
        <v/>
      </c>
      <c r="I17" s="73"/>
      <c r="J17" s="74"/>
      <c r="K17" s="75"/>
      <c r="L17" s="75"/>
      <c r="M17" s="76"/>
      <c r="N17" s="77"/>
      <c r="O17" s="78">
        <f t="shared" si="0"/>
        <v>0</v>
      </c>
      <c r="P17" s="79">
        <f t="shared" si="1"/>
        <v>0</v>
      </c>
      <c r="Q17" s="98">
        <f t="shared" si="2"/>
        <v>0</v>
      </c>
      <c r="R17" s="98">
        <f t="shared" si="3"/>
        <v>0</v>
      </c>
      <c r="S17" s="97">
        <f t="shared" si="4"/>
        <v>0</v>
      </c>
      <c r="T17" s="1">
        <v>14</v>
      </c>
    </row>
    <row r="18" spans="1:20" s="1" customFormat="1" ht="21.95" customHeight="1">
      <c r="A18" s="52" t="s">
        <v>79</v>
      </c>
      <c r="B18" s="53">
        <f t="shared" ref="B18:F18" si="8">SUM(B15:B17)</f>
        <v>76.91</v>
      </c>
      <c r="C18" s="54">
        <f t="shared" si="8"/>
        <v>91.91</v>
      </c>
      <c r="D18" s="54">
        <f t="shared" si="8"/>
        <v>76.91</v>
      </c>
      <c r="E18" s="54">
        <f t="shared" si="8"/>
        <v>76.91</v>
      </c>
      <c r="F18" s="55">
        <f t="shared" si="8"/>
        <v>91.91</v>
      </c>
      <c r="G18" s="56"/>
      <c r="H18" s="51" t="str">
        <f t="array" ref="H18">IFERROR(INDEX(月シフト!$A$11:$A$50,MATCH(LARGE((月シフト!$AF$11:$AF$50&lt;&gt;"")*1/ROW(月シフト!$AF$11:$AF$50),T18),1/ROW(月シフト!$AF$11:$AF$50),0),1),"")</f>
        <v/>
      </c>
      <c r="I18" s="80"/>
      <c r="J18" s="81"/>
      <c r="K18" s="82"/>
      <c r="L18" s="82"/>
      <c r="M18" s="83"/>
      <c r="N18" s="84"/>
      <c r="O18" s="85">
        <f t="shared" si="0"/>
        <v>0</v>
      </c>
      <c r="P18" s="86">
        <f t="shared" si="1"/>
        <v>0</v>
      </c>
      <c r="Q18" s="99">
        <f t="shared" si="2"/>
        <v>0</v>
      </c>
      <c r="R18" s="99">
        <f t="shared" si="3"/>
        <v>0</v>
      </c>
      <c r="S18" s="100">
        <f t="shared" si="4"/>
        <v>0</v>
      </c>
      <c r="T18" s="1">
        <v>15</v>
      </c>
    </row>
    <row r="19" spans="1:20" s="1" customFormat="1" ht="21.95" customHeight="1">
      <c r="G19" s="56"/>
      <c r="H19" s="57" t="s">
        <v>75</v>
      </c>
      <c r="I19" s="87">
        <f>SUM(I4:I18)</f>
        <v>0</v>
      </c>
      <c r="J19" s="88">
        <f t="shared" ref="J19:M19" si="9">SUM(J4:J18)</f>
        <v>0</v>
      </c>
      <c r="K19" s="89">
        <f t="shared" si="9"/>
        <v>0</v>
      </c>
      <c r="L19" s="89">
        <f t="shared" si="9"/>
        <v>0</v>
      </c>
      <c r="M19" s="90">
        <f t="shared" si="9"/>
        <v>0</v>
      </c>
      <c r="N19" s="91" t="s">
        <v>80</v>
      </c>
      <c r="O19" s="92">
        <f>SUM(O4:O18)</f>
        <v>0</v>
      </c>
      <c r="P19" s="93">
        <f t="shared" ref="P19:S19" si="10">SUM(P4:P18)</f>
        <v>0</v>
      </c>
      <c r="Q19" s="101">
        <f t="shared" si="10"/>
        <v>0</v>
      </c>
      <c r="R19" s="101">
        <f t="shared" si="10"/>
        <v>0</v>
      </c>
      <c r="S19" s="102">
        <f t="shared" si="10"/>
        <v>0</v>
      </c>
    </row>
    <row r="20" spans="1:20" s="1" customFormat="1" ht="32.25">
      <c r="A20" s="58" t="s">
        <v>81</v>
      </c>
      <c r="B20" s="59" t="s">
        <v>82</v>
      </c>
      <c r="C20" s="59"/>
      <c r="D20" s="59"/>
      <c r="E20" s="59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20" s="1" customFormat="1" ht="32.25">
      <c r="A21" s="186"/>
      <c r="B21" s="187"/>
      <c r="C21" s="187"/>
      <c r="D21" s="187"/>
      <c r="E21" s="187"/>
      <c r="F21" s="188"/>
    </row>
    <row r="22" spans="1:20" s="1" customFormat="1" ht="32.25">
      <c r="A22" s="189"/>
      <c r="B22" s="190"/>
      <c r="C22" s="190"/>
      <c r="D22" s="190"/>
      <c r="E22" s="190"/>
      <c r="F22" s="191"/>
    </row>
    <row r="23" spans="1:20" s="1" customFormat="1" ht="32.25">
      <c r="A23" s="192"/>
      <c r="B23" s="193"/>
      <c r="C23" s="193"/>
      <c r="D23" s="193"/>
      <c r="E23" s="193"/>
      <c r="F23" s="194"/>
    </row>
    <row r="24" spans="1:20" s="1" customFormat="1" ht="32.25"/>
    <row r="25" spans="1:20" s="1" customFormat="1" ht="32.25"/>
    <row r="26" spans="1:20" s="1" customFormat="1" ht="32.25"/>
    <row r="27" spans="1:20" s="1" customFormat="1" ht="32.25"/>
    <row r="28" spans="1:20" s="1" customFormat="1" ht="32.25"/>
    <row r="29" spans="1:20" s="1" customFormat="1" ht="32.25">
      <c r="A29"/>
      <c r="B29"/>
      <c r="C29"/>
      <c r="D29"/>
      <c r="E29"/>
      <c r="F29"/>
    </row>
    <row r="30" spans="1:20" s="1" customFormat="1" ht="32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0" s="1" customFormat="1" ht="32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0" s="1" customFormat="1" ht="32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20" s="1" customFormat="1" ht="32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20" s="1" customFormat="1" ht="32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20" s="1" customFormat="1" ht="32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20" s="1" customFormat="1" ht="32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20" s="1" customFormat="1" ht="32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20" s="1" customFormat="1" ht="32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20" s="1" customFormat="1" ht="32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20" s="1" customFormat="1" ht="32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20" s="1" customFormat="1" ht="32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20" s="1" customFormat="1" ht="32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20" s="1" customFormat="1" ht="32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20" s="1" customFormat="1" ht="32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20" s="1" customFormat="1" ht="32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</sheetData>
  <sheetProtection selectLockedCells="1"/>
  <mergeCells count="7">
    <mergeCell ref="I2:M2"/>
    <mergeCell ref="O2:S2"/>
    <mergeCell ref="A21:F21"/>
    <mergeCell ref="A22:F22"/>
    <mergeCell ref="A23:F23"/>
    <mergeCell ref="H2:H3"/>
    <mergeCell ref="N2:N3"/>
  </mergeCells>
  <phoneticPr fontId="28"/>
  <pageMargins left="0.69930555555555596" right="0.69930555555555596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/>
  <dimension ref="A1:L33"/>
  <sheetViews>
    <sheetView workbookViewId="0">
      <selection activeCell="L2" sqref="L2"/>
    </sheetView>
  </sheetViews>
  <sheetFormatPr defaultColWidth="9" defaultRowHeight="13.5"/>
  <cols>
    <col min="1" max="1" width="10.5" style="142" customWidth="1"/>
    <col min="2" max="2" width="9.75" customWidth="1"/>
    <col min="3" max="3" width="14.125" style="143" customWidth="1"/>
    <col min="4" max="4" width="9.75" style="143" customWidth="1"/>
    <col min="5" max="5" width="15.25" style="143" customWidth="1"/>
    <col min="6" max="6" width="10.5" style="143" customWidth="1"/>
    <col min="7" max="7" width="13.125" style="158" customWidth="1"/>
    <col min="8" max="8" width="16" style="158" customWidth="1"/>
    <col min="9" max="9" width="19.125" customWidth="1"/>
    <col min="10" max="10" width="18.375" customWidth="1"/>
    <col min="12" max="12" width="14.125" customWidth="1"/>
  </cols>
  <sheetData>
    <row r="1" spans="1:12" ht="14.25">
      <c r="A1" s="159" t="s">
        <v>8</v>
      </c>
      <c r="B1" s="146" t="s">
        <v>9</v>
      </c>
      <c r="C1" s="146" t="s">
        <v>20</v>
      </c>
      <c r="D1" s="146" t="s">
        <v>11</v>
      </c>
      <c r="E1" s="146" t="s">
        <v>12</v>
      </c>
      <c r="F1" s="146" t="s">
        <v>2</v>
      </c>
      <c r="G1" s="160" t="s">
        <v>21</v>
      </c>
      <c r="H1" s="147" t="s">
        <v>22</v>
      </c>
      <c r="I1" s="146" t="s">
        <v>7</v>
      </c>
      <c r="J1" s="146" t="s">
        <v>15</v>
      </c>
      <c r="K1" s="146" t="s">
        <v>3</v>
      </c>
      <c r="L1" s="170" t="s">
        <v>83</v>
      </c>
    </row>
    <row r="2" spans="1:12" ht="14.25">
      <c r="A2" s="149">
        <f>Sheet1!A2</f>
        <v>44593</v>
      </c>
      <c r="B2" s="161" t="s">
        <v>24</v>
      </c>
      <c r="C2" s="162">
        <f ca="1">Sheet1!E2</f>
        <v>40</v>
      </c>
      <c r="D2" s="163">
        <f ca="1">IFERROR((テーブル136[[#This Row],[出荷量（束）]]/50),0)</f>
        <v>0.8</v>
      </c>
      <c r="E2" s="164">
        <f ca="1">Sheet1!J2</f>
        <v>0</v>
      </c>
      <c r="F2" s="153">
        <f ca="1">Sheet1!O2</f>
        <v>0</v>
      </c>
      <c r="G2" s="153">
        <f ca="1">Sheet1!Y2</f>
        <v>0</v>
      </c>
      <c r="H2" s="153">
        <f ca="1">テーブル136[[#This Row],[加工単価（1束）]]*10</f>
        <v>0</v>
      </c>
      <c r="I2" s="153">
        <f ca="1">Sheet1!AN2</f>
        <v>0</v>
      </c>
      <c r="J2" s="166">
        <f ca="1">IFERROR(テーブル136[[#This Row],[出荷量（C/S）]]/(テーブル136[[#This Row],[作業時間合計(分）]]/60),)</f>
        <v>0</v>
      </c>
      <c r="K2" s="153">
        <f ca="1">Sheet1!T2</f>
        <v>76.91</v>
      </c>
      <c r="L2" s="171">
        <f ca="1">IFERROR((テーブル13[[#This Row],[人件費]]+テーブル136[[#This Row],[人件費]])/(テーブル13[[#This Row],[出荷量（束）]]+テーブル136[[#This Row],[出荷量（束）]]),0)</f>
        <v>0</v>
      </c>
    </row>
    <row r="3" spans="1:12" ht="14.25">
      <c r="A3" s="149">
        <f>Sheet1!A3</f>
        <v>44594</v>
      </c>
      <c r="B3" s="161" t="s">
        <v>24</v>
      </c>
      <c r="C3" s="162">
        <f ca="1">Sheet1!E3</f>
        <v>50</v>
      </c>
      <c r="D3" s="163">
        <f ca="1">IFERROR((テーブル136[[#This Row],[出荷量（束）]]/50),0)</f>
        <v>1</v>
      </c>
      <c r="E3" s="164">
        <f ca="1">Sheet1!J3</f>
        <v>0</v>
      </c>
      <c r="F3" s="153">
        <f ca="1">Sheet1!O3</f>
        <v>0</v>
      </c>
      <c r="G3" s="153">
        <f ca="1">Sheet1!Y3</f>
        <v>0</v>
      </c>
      <c r="H3" s="153">
        <f ca="1">テーブル136[[#This Row],[加工単価（1束）]]*10</f>
        <v>0</v>
      </c>
      <c r="I3" s="153">
        <f ca="1">Sheet1!AN3</f>
        <v>0</v>
      </c>
      <c r="J3" s="166">
        <f ca="1">IFERROR(テーブル136[[#This Row],[出荷量（C/S）]]/(テーブル136[[#This Row],[作業時間合計(分）]]/60),)</f>
        <v>0</v>
      </c>
      <c r="K3" s="153">
        <f ca="1">Sheet1!T3</f>
        <v>76.91</v>
      </c>
      <c r="L3" s="171">
        <f ca="1">IFERROR((テーブル13[[#This Row],[人件費]]+テーブル136[[#This Row],[人件費]])/(テーブル13[[#This Row],[出荷量（束）]]+テーブル136[[#This Row],[出荷量（束）]]),0)</f>
        <v>0</v>
      </c>
    </row>
    <row r="4" spans="1:12" ht="14.25">
      <c r="A4" s="149">
        <f>Sheet1!A4</f>
        <v>44595</v>
      </c>
      <c r="B4" s="161" t="s">
        <v>24</v>
      </c>
      <c r="C4" s="162">
        <f ca="1">Sheet1!E4</f>
        <v>0</v>
      </c>
      <c r="D4" s="163">
        <f ca="1">IFERROR((テーブル136[[#This Row],[出荷量（束）]]/50),0)</f>
        <v>0</v>
      </c>
      <c r="E4" s="164">
        <f ca="1">Sheet1!J4</f>
        <v>0</v>
      </c>
      <c r="F4" s="153">
        <f ca="1">Sheet1!O4</f>
        <v>0</v>
      </c>
      <c r="G4" s="153">
        <f ca="1">Sheet1!Y4</f>
        <v>0</v>
      </c>
      <c r="H4" s="153">
        <f ca="1">テーブル136[[#This Row],[加工単価（1束）]]*10</f>
        <v>0</v>
      </c>
      <c r="I4" s="153">
        <f ca="1">Sheet1!AN4</f>
        <v>0</v>
      </c>
      <c r="J4" s="166">
        <f ca="1">IFERROR(テーブル136[[#This Row],[出荷量（C/S）]]/(テーブル136[[#This Row],[作業時間合計(分）]]/60),)</f>
        <v>0</v>
      </c>
      <c r="K4" s="153">
        <f ca="1">Sheet1!T4</f>
        <v>76.91</v>
      </c>
      <c r="L4" s="171">
        <f ca="1">IFERROR((テーブル13[[#This Row],[人件費]]+テーブル136[[#This Row],[人件費]])/(テーブル13[[#This Row],[出荷量（束）]]+テーブル136[[#This Row],[出荷量（束）]]),0)</f>
        <v>0</v>
      </c>
    </row>
    <row r="5" spans="1:12" ht="14.25">
      <c r="A5" s="149">
        <f>Sheet1!A5</f>
        <v>44596</v>
      </c>
      <c r="B5" s="161" t="s">
        <v>24</v>
      </c>
      <c r="C5" s="162">
        <f ca="1">Sheet1!E5</f>
        <v>0</v>
      </c>
      <c r="D5" s="163">
        <f ca="1">IFERROR((テーブル136[[#This Row],[出荷量（束）]]/50),0)</f>
        <v>0</v>
      </c>
      <c r="E5" s="164">
        <f ca="1">Sheet1!J5</f>
        <v>0</v>
      </c>
      <c r="F5" s="153">
        <f ca="1">Sheet1!O5</f>
        <v>0</v>
      </c>
      <c r="G5" s="153">
        <f ca="1">Sheet1!Y5</f>
        <v>0</v>
      </c>
      <c r="H5" s="153">
        <f ca="1">テーブル136[[#This Row],[加工単価（1束）]]*10</f>
        <v>0</v>
      </c>
      <c r="I5" s="153">
        <f ca="1">Sheet1!AN5</f>
        <v>0</v>
      </c>
      <c r="J5" s="166">
        <f ca="1">IFERROR(テーブル136[[#This Row],[出荷量（C/S）]]/(テーブル136[[#This Row],[作業時間合計(分）]]/60),)</f>
        <v>0</v>
      </c>
      <c r="K5" s="153">
        <f ca="1">Sheet1!T5</f>
        <v>76.91</v>
      </c>
      <c r="L5" s="171">
        <f ca="1">IFERROR((テーブル13[[#This Row],[人件費]]+テーブル136[[#This Row],[人件費]])/(テーブル13[[#This Row],[出荷量（束）]]+テーブル136[[#This Row],[出荷量（束）]]),0)</f>
        <v>0</v>
      </c>
    </row>
    <row r="6" spans="1:12" ht="14.25">
      <c r="A6" s="149">
        <f>Sheet1!A6</f>
        <v>44597</v>
      </c>
      <c r="B6" s="161" t="s">
        <v>24</v>
      </c>
      <c r="C6" s="162">
        <f ca="1">Sheet1!E6</f>
        <v>0</v>
      </c>
      <c r="D6" s="163">
        <f ca="1">IFERROR((テーブル136[[#This Row],[出荷量（束）]]/50),0)</f>
        <v>0</v>
      </c>
      <c r="E6" s="164">
        <f ca="1">Sheet1!J6</f>
        <v>0</v>
      </c>
      <c r="F6" s="153">
        <f ca="1">Sheet1!O6</f>
        <v>0</v>
      </c>
      <c r="G6" s="153">
        <f ca="1">Sheet1!Y6</f>
        <v>0</v>
      </c>
      <c r="H6" s="153">
        <f ca="1">テーブル136[[#This Row],[加工単価（1束）]]*10</f>
        <v>0</v>
      </c>
      <c r="I6" s="153">
        <f ca="1">Sheet1!AN6</f>
        <v>0</v>
      </c>
      <c r="J6" s="166">
        <f ca="1">IFERROR(テーブル136[[#This Row],[出荷量（C/S）]]/(テーブル136[[#This Row],[作業時間合計(分）]]/60),)</f>
        <v>0</v>
      </c>
      <c r="K6" s="153">
        <f ca="1">Sheet1!T6</f>
        <v>76.91</v>
      </c>
      <c r="L6" s="171">
        <f ca="1">IFERROR((テーブル13[[#This Row],[人件費]]+テーブル136[[#This Row],[人件費]])/(テーブル13[[#This Row],[出荷量（束）]]+テーブル136[[#This Row],[出荷量（束）]]),0)</f>
        <v>0</v>
      </c>
    </row>
    <row r="7" spans="1:12" ht="14.25">
      <c r="A7" s="149">
        <f>Sheet1!A7</f>
        <v>44598</v>
      </c>
      <c r="B7" s="161" t="s">
        <v>24</v>
      </c>
      <c r="C7" s="162">
        <f ca="1">Sheet1!E7</f>
        <v>0</v>
      </c>
      <c r="D7" s="163">
        <f ca="1">IFERROR((テーブル136[[#This Row],[出荷量（束）]]/50),0)</f>
        <v>0</v>
      </c>
      <c r="E7" s="164">
        <f ca="1">Sheet1!J7</f>
        <v>0</v>
      </c>
      <c r="F7" s="153">
        <f ca="1">Sheet1!O7</f>
        <v>0</v>
      </c>
      <c r="G7" s="153">
        <f ca="1">Sheet1!Y7</f>
        <v>0</v>
      </c>
      <c r="H7" s="153">
        <f ca="1">テーブル136[[#This Row],[加工単価（1束）]]*10</f>
        <v>0</v>
      </c>
      <c r="I7" s="153">
        <f ca="1">Sheet1!AN7</f>
        <v>0</v>
      </c>
      <c r="J7" s="166">
        <f ca="1">IFERROR(テーブル136[[#This Row],[出荷量（C/S）]]/(テーブル136[[#This Row],[作業時間合計(分）]]/60),)</f>
        <v>0</v>
      </c>
      <c r="K7" s="153">
        <f ca="1">Sheet1!T7</f>
        <v>76.91</v>
      </c>
      <c r="L7" s="171">
        <f ca="1">IFERROR((テーブル13[[#This Row],[人件費]]+テーブル136[[#This Row],[人件費]])/(テーブル13[[#This Row],[出荷量（束）]]+テーブル136[[#This Row],[出荷量（束）]]),0)</f>
        <v>0</v>
      </c>
    </row>
    <row r="8" spans="1:12" ht="14.25">
      <c r="A8" s="149">
        <f>Sheet1!A8</f>
        <v>44599</v>
      </c>
      <c r="B8" s="161" t="s">
        <v>24</v>
      </c>
      <c r="C8" s="162">
        <f ca="1">Sheet1!E8</f>
        <v>0</v>
      </c>
      <c r="D8" s="163">
        <f ca="1">IFERROR((テーブル136[[#This Row],[出荷量（束）]]/50),0)</f>
        <v>0</v>
      </c>
      <c r="E8" s="164">
        <f ca="1">Sheet1!J8</f>
        <v>0</v>
      </c>
      <c r="F8" s="153">
        <f ca="1">Sheet1!O8</f>
        <v>0</v>
      </c>
      <c r="G8" s="153">
        <f ca="1">Sheet1!Y8</f>
        <v>0</v>
      </c>
      <c r="H8" s="153">
        <f ca="1">テーブル136[[#This Row],[加工単価（1束）]]*10</f>
        <v>0</v>
      </c>
      <c r="I8" s="153">
        <f ca="1">Sheet1!AN8</f>
        <v>0</v>
      </c>
      <c r="J8" s="166">
        <f ca="1">IFERROR(テーブル136[[#This Row],[出荷量（C/S）]]/(テーブル136[[#This Row],[作業時間合計(分）]]/60),)</f>
        <v>0</v>
      </c>
      <c r="K8" s="153">
        <f ca="1">Sheet1!T8</f>
        <v>76.91</v>
      </c>
      <c r="L8" s="171">
        <f ca="1">IFERROR((テーブル13[[#This Row],[人件費]]+テーブル136[[#This Row],[人件費]])/(テーブル13[[#This Row],[出荷量（束）]]+テーブル136[[#This Row],[出荷量（束）]]),0)</f>
        <v>0</v>
      </c>
    </row>
    <row r="9" spans="1:12" ht="14.25">
      <c r="A9" s="149">
        <f>Sheet1!A9</f>
        <v>44600</v>
      </c>
      <c r="B9" s="161" t="s">
        <v>24</v>
      </c>
      <c r="C9" s="162">
        <f ca="1">Sheet1!E9</f>
        <v>0</v>
      </c>
      <c r="D9" s="163">
        <f ca="1">IFERROR((テーブル136[[#This Row],[出荷量（束）]]/50),0)</f>
        <v>0</v>
      </c>
      <c r="E9" s="164">
        <f ca="1">Sheet1!J9</f>
        <v>0</v>
      </c>
      <c r="F9" s="153">
        <f ca="1">Sheet1!O9</f>
        <v>0</v>
      </c>
      <c r="G9" s="153">
        <f ca="1">Sheet1!Y9</f>
        <v>0</v>
      </c>
      <c r="H9" s="153">
        <f ca="1">テーブル136[[#This Row],[加工単価（1束）]]*10</f>
        <v>0</v>
      </c>
      <c r="I9" s="153">
        <f ca="1">Sheet1!AN9</f>
        <v>0</v>
      </c>
      <c r="J9" s="166">
        <f ca="1">IFERROR(テーブル136[[#This Row],[出荷量（C/S）]]/(テーブル136[[#This Row],[作業時間合計(分）]]/60),)</f>
        <v>0</v>
      </c>
      <c r="K9" s="153">
        <f ca="1">Sheet1!T9</f>
        <v>76.91</v>
      </c>
      <c r="L9" s="171">
        <f ca="1">IFERROR((テーブル13[[#This Row],[人件費]]+テーブル136[[#This Row],[人件費]])/(テーブル13[[#This Row],[出荷量（束）]]+テーブル136[[#This Row],[出荷量（束）]]),0)</f>
        <v>0</v>
      </c>
    </row>
    <row r="10" spans="1:12" ht="14.25">
      <c r="A10" s="149">
        <f>Sheet1!A10</f>
        <v>44601</v>
      </c>
      <c r="B10" s="161" t="s">
        <v>24</v>
      </c>
      <c r="C10" s="162">
        <f ca="1">Sheet1!E10</f>
        <v>0</v>
      </c>
      <c r="D10" s="163">
        <f ca="1">IFERROR((テーブル136[[#This Row],[出荷量（束）]]/50),0)</f>
        <v>0</v>
      </c>
      <c r="E10" s="164">
        <f ca="1">Sheet1!J10</f>
        <v>0</v>
      </c>
      <c r="F10" s="153">
        <f ca="1">Sheet1!O10</f>
        <v>0</v>
      </c>
      <c r="G10" s="153">
        <f ca="1">Sheet1!Y10</f>
        <v>0</v>
      </c>
      <c r="H10" s="153">
        <f ca="1">テーブル136[[#This Row],[加工単価（1束）]]*10</f>
        <v>0</v>
      </c>
      <c r="I10" s="153">
        <f ca="1">Sheet1!AN10</f>
        <v>0</v>
      </c>
      <c r="J10" s="166">
        <f ca="1">IFERROR(テーブル136[[#This Row],[出荷量（C/S）]]/(テーブル136[[#This Row],[作業時間合計(分）]]/60),)</f>
        <v>0</v>
      </c>
      <c r="K10" s="153">
        <f ca="1">Sheet1!T10</f>
        <v>76.91</v>
      </c>
      <c r="L10" s="171">
        <f ca="1">IFERROR((テーブル13[[#This Row],[人件費]]+テーブル136[[#This Row],[人件費]])/(テーブル13[[#This Row],[出荷量（束）]]+テーブル136[[#This Row],[出荷量（束）]]),0)</f>
        <v>0</v>
      </c>
    </row>
    <row r="11" spans="1:12" ht="14.25">
      <c r="A11" s="149">
        <f>Sheet1!A11</f>
        <v>44602</v>
      </c>
      <c r="B11" s="161" t="s">
        <v>24</v>
      </c>
      <c r="C11" s="162">
        <f ca="1">Sheet1!E11</f>
        <v>0</v>
      </c>
      <c r="D11" s="163">
        <f ca="1">IFERROR((テーブル136[[#This Row],[出荷量（束）]]/50),0)</f>
        <v>0</v>
      </c>
      <c r="E11" s="164">
        <f ca="1">Sheet1!J11</f>
        <v>0</v>
      </c>
      <c r="F11" s="153">
        <f ca="1">Sheet1!O11</f>
        <v>0</v>
      </c>
      <c r="G11" s="153">
        <f ca="1">Sheet1!Y11</f>
        <v>0</v>
      </c>
      <c r="H11" s="153">
        <f ca="1">テーブル136[[#This Row],[加工単価（1束）]]*10</f>
        <v>0</v>
      </c>
      <c r="I11" s="153">
        <f ca="1">Sheet1!AN11</f>
        <v>0</v>
      </c>
      <c r="J11" s="166">
        <f ca="1">IFERROR(テーブル136[[#This Row],[出荷量（C/S）]]/(テーブル136[[#This Row],[作業時間合計(分）]]/60),)</f>
        <v>0</v>
      </c>
      <c r="K11" s="153">
        <f ca="1">Sheet1!T11</f>
        <v>76.91</v>
      </c>
      <c r="L11" s="171">
        <f ca="1">IFERROR((テーブル13[[#This Row],[人件費]]+テーブル136[[#This Row],[人件費]])/(テーブル13[[#This Row],[出荷量（束）]]+テーブル136[[#This Row],[出荷量（束）]]),0)</f>
        <v>0</v>
      </c>
    </row>
    <row r="12" spans="1:12" ht="14.25">
      <c r="A12" s="149">
        <f>Sheet1!A12</f>
        <v>44603</v>
      </c>
      <c r="B12" s="161" t="s">
        <v>24</v>
      </c>
      <c r="C12" s="162">
        <f ca="1">Sheet1!E12</f>
        <v>0</v>
      </c>
      <c r="D12" s="163">
        <f ca="1">IFERROR((テーブル136[[#This Row],[出荷量（束）]]/50),0)</f>
        <v>0</v>
      </c>
      <c r="E12" s="164">
        <f ca="1">Sheet1!J12</f>
        <v>0</v>
      </c>
      <c r="F12" s="153">
        <f ca="1">Sheet1!O12</f>
        <v>0</v>
      </c>
      <c r="G12" s="153">
        <f ca="1">Sheet1!Y12</f>
        <v>0</v>
      </c>
      <c r="H12" s="153">
        <f ca="1">テーブル136[[#This Row],[加工単価（1束）]]*10</f>
        <v>0</v>
      </c>
      <c r="I12" s="153">
        <f ca="1">Sheet1!AN12</f>
        <v>0</v>
      </c>
      <c r="J12" s="166">
        <f ca="1">IFERROR(テーブル136[[#This Row],[出荷量（C/S）]]/(テーブル136[[#This Row],[作業時間合計(分）]]/60),)</f>
        <v>0</v>
      </c>
      <c r="K12" s="153">
        <f ca="1">Sheet1!T12</f>
        <v>76.91</v>
      </c>
      <c r="L12" s="171">
        <f ca="1">IFERROR((テーブル13[[#This Row],[人件費]]+テーブル136[[#This Row],[人件費]])/(テーブル13[[#This Row],[出荷量（束）]]+テーブル136[[#This Row],[出荷量（束）]]),0)</f>
        <v>0</v>
      </c>
    </row>
    <row r="13" spans="1:12" ht="14.25">
      <c r="A13" s="149">
        <f>Sheet1!A13</f>
        <v>44604</v>
      </c>
      <c r="B13" s="165" t="s">
        <v>24</v>
      </c>
      <c r="C13" s="162">
        <f ca="1">Sheet1!E13</f>
        <v>0</v>
      </c>
      <c r="D13" s="163">
        <f ca="1">IFERROR((テーブル136[[#This Row],[出荷量（束）]]/50),0)</f>
        <v>0</v>
      </c>
      <c r="E13" s="164">
        <f ca="1">Sheet1!J13</f>
        <v>0</v>
      </c>
      <c r="F13" s="153">
        <f ca="1">Sheet1!O13</f>
        <v>0</v>
      </c>
      <c r="G13" s="153">
        <f ca="1">Sheet1!Y13</f>
        <v>0</v>
      </c>
      <c r="H13" s="153">
        <f ca="1">テーブル136[[#This Row],[加工単価（1束）]]*10</f>
        <v>0</v>
      </c>
      <c r="I13" s="153">
        <f ca="1">Sheet1!AN13</f>
        <v>0</v>
      </c>
      <c r="J13" s="166">
        <f ca="1">IFERROR(テーブル136[[#This Row],[出荷量（C/S）]]/(テーブル136[[#This Row],[作業時間合計(分）]]/60),)</f>
        <v>0</v>
      </c>
      <c r="K13" s="153">
        <f ca="1">Sheet1!T13</f>
        <v>76.91</v>
      </c>
      <c r="L13" s="171">
        <f ca="1">IFERROR((テーブル13[[#This Row],[人件費]]+テーブル136[[#This Row],[人件費]])/(テーブル13[[#This Row],[出荷量（束）]]+テーブル136[[#This Row],[出荷量（束）]]),0)</f>
        <v>0</v>
      </c>
    </row>
    <row r="14" spans="1:12" ht="14.25">
      <c r="A14" s="149">
        <f>Sheet1!A14</f>
        <v>44605</v>
      </c>
      <c r="B14" s="161" t="s">
        <v>24</v>
      </c>
      <c r="C14" s="162">
        <f ca="1">Sheet1!E14</f>
        <v>0</v>
      </c>
      <c r="D14" s="163">
        <f ca="1">IFERROR((テーブル136[[#This Row],[出荷量（束）]]/50),0)</f>
        <v>0</v>
      </c>
      <c r="E14" s="164">
        <f ca="1">Sheet1!J14</f>
        <v>0</v>
      </c>
      <c r="F14" s="153">
        <f ca="1">Sheet1!O14</f>
        <v>0</v>
      </c>
      <c r="G14" s="153">
        <f ca="1">Sheet1!Y14</f>
        <v>0</v>
      </c>
      <c r="H14" s="153">
        <f ca="1">テーブル136[[#This Row],[加工単価（1束）]]*10</f>
        <v>0</v>
      </c>
      <c r="I14" s="153">
        <f ca="1">Sheet1!AN14</f>
        <v>0</v>
      </c>
      <c r="J14" s="166">
        <f ca="1">IFERROR(テーブル136[[#This Row],[出荷量（C/S）]]/(テーブル136[[#This Row],[作業時間合計(分）]]/60),)</f>
        <v>0</v>
      </c>
      <c r="K14" s="153">
        <f ca="1">Sheet1!T14</f>
        <v>76.91</v>
      </c>
      <c r="L14" s="171">
        <f ca="1">IFERROR((テーブル13[[#This Row],[人件費]]+テーブル136[[#This Row],[人件費]])/(テーブル13[[#This Row],[出荷量（束）]]+テーブル136[[#This Row],[出荷量（束）]]),0)</f>
        <v>0</v>
      </c>
    </row>
    <row r="15" spans="1:12" ht="14.25">
      <c r="A15" s="149">
        <f>Sheet1!A15</f>
        <v>44606</v>
      </c>
      <c r="B15" s="161" t="s">
        <v>24</v>
      </c>
      <c r="C15" s="162">
        <f ca="1">Sheet1!E15</f>
        <v>0</v>
      </c>
      <c r="D15" s="163">
        <f ca="1">IFERROR((テーブル136[[#This Row],[出荷量（束）]]/50),0)</f>
        <v>0</v>
      </c>
      <c r="E15" s="164">
        <f ca="1">Sheet1!J15</f>
        <v>0</v>
      </c>
      <c r="F15" s="153">
        <f ca="1">Sheet1!O15</f>
        <v>0</v>
      </c>
      <c r="G15" s="153">
        <f ca="1">Sheet1!Y15</f>
        <v>0</v>
      </c>
      <c r="H15" s="153">
        <f ca="1">テーブル136[[#This Row],[加工単価（1束）]]*10</f>
        <v>0</v>
      </c>
      <c r="I15" s="153">
        <f ca="1">Sheet1!AN15</f>
        <v>0</v>
      </c>
      <c r="J15" s="166">
        <f ca="1">IFERROR(テーブル136[[#This Row],[出荷量（C/S）]]/(テーブル136[[#This Row],[作業時間合計(分）]]/60),)</f>
        <v>0</v>
      </c>
      <c r="K15" s="153">
        <f ca="1">Sheet1!T15</f>
        <v>76.91</v>
      </c>
      <c r="L15" s="171">
        <f ca="1">IFERROR((テーブル13[[#This Row],[人件費]]+テーブル136[[#This Row],[人件費]])/(テーブル13[[#This Row],[出荷量（束）]]+テーブル136[[#This Row],[出荷量（束）]]),0)</f>
        <v>0</v>
      </c>
    </row>
    <row r="16" spans="1:12" ht="14.25">
      <c r="A16" s="149">
        <f>Sheet1!A16</f>
        <v>44607</v>
      </c>
      <c r="B16" s="161" t="s">
        <v>24</v>
      </c>
      <c r="C16" s="162">
        <f ca="1">Sheet1!E16</f>
        <v>0</v>
      </c>
      <c r="D16" s="163">
        <f ca="1">IFERROR((テーブル136[[#This Row],[出荷量（束）]]/50),0)</f>
        <v>0</v>
      </c>
      <c r="E16" s="164">
        <f ca="1">Sheet1!J16</f>
        <v>0</v>
      </c>
      <c r="F16" s="153">
        <f ca="1">Sheet1!O16</f>
        <v>0</v>
      </c>
      <c r="G16" s="153">
        <f ca="1">Sheet1!Y16</f>
        <v>0</v>
      </c>
      <c r="H16" s="153">
        <f ca="1">テーブル136[[#This Row],[加工単価（1束）]]*10</f>
        <v>0</v>
      </c>
      <c r="I16" s="153">
        <f ca="1">Sheet1!AN16</f>
        <v>0</v>
      </c>
      <c r="J16" s="166">
        <f ca="1">IFERROR(テーブル136[[#This Row],[出荷量（C/S）]]/(テーブル136[[#This Row],[作業時間合計(分）]]/60),)</f>
        <v>0</v>
      </c>
      <c r="K16" s="153">
        <f ca="1">Sheet1!T16</f>
        <v>76.91</v>
      </c>
      <c r="L16" s="171">
        <f ca="1">IFERROR((テーブル13[[#This Row],[人件費]]+テーブル136[[#This Row],[人件費]])/(テーブル13[[#This Row],[出荷量（束）]]+テーブル136[[#This Row],[出荷量（束）]]),0)</f>
        <v>0</v>
      </c>
    </row>
    <row r="17" spans="1:12" ht="14.25">
      <c r="A17" s="149">
        <f>Sheet1!A17</f>
        <v>44608</v>
      </c>
      <c r="B17" s="161" t="s">
        <v>24</v>
      </c>
      <c r="C17" s="162">
        <f ca="1">Sheet1!E17</f>
        <v>0</v>
      </c>
      <c r="D17" s="163">
        <f ca="1">IFERROR((テーブル136[[#This Row],[出荷量（束）]]/50),0)</f>
        <v>0</v>
      </c>
      <c r="E17" s="164">
        <f ca="1">Sheet1!J17</f>
        <v>0</v>
      </c>
      <c r="F17" s="153">
        <f ca="1">Sheet1!O17</f>
        <v>0</v>
      </c>
      <c r="G17" s="153">
        <f ca="1">Sheet1!Y17</f>
        <v>0</v>
      </c>
      <c r="H17" s="153">
        <f ca="1">テーブル136[[#This Row],[加工単価（1束）]]*10</f>
        <v>0</v>
      </c>
      <c r="I17" s="153">
        <f ca="1">Sheet1!AN17</f>
        <v>0</v>
      </c>
      <c r="J17" s="166">
        <f ca="1">IFERROR(テーブル136[[#This Row],[出荷量（C/S）]]/(テーブル136[[#This Row],[作業時間合計(分）]]/60),)</f>
        <v>0</v>
      </c>
      <c r="K17" s="153">
        <f ca="1">Sheet1!T17</f>
        <v>76.91</v>
      </c>
      <c r="L17" s="171">
        <f ca="1">IFERROR((テーブル13[[#This Row],[人件費]]+テーブル136[[#This Row],[人件費]])/(テーブル13[[#This Row],[出荷量（束）]]+テーブル136[[#This Row],[出荷量（束）]]),0)</f>
        <v>0</v>
      </c>
    </row>
    <row r="18" spans="1:12" ht="14.25">
      <c r="A18" s="149">
        <f>Sheet1!A18</f>
        <v>44609</v>
      </c>
      <c r="B18" s="161" t="s">
        <v>24</v>
      </c>
      <c r="C18" s="162">
        <f ca="1">Sheet1!E18</f>
        <v>0</v>
      </c>
      <c r="D18" s="163">
        <f ca="1">IFERROR((テーブル136[[#This Row],[出荷量（束）]]/50),0)</f>
        <v>0</v>
      </c>
      <c r="E18" s="164">
        <f ca="1">Sheet1!J18</f>
        <v>0</v>
      </c>
      <c r="F18" s="153">
        <f ca="1">Sheet1!O18</f>
        <v>0</v>
      </c>
      <c r="G18" s="153">
        <f ca="1">Sheet1!Y18</f>
        <v>0</v>
      </c>
      <c r="H18" s="153">
        <f ca="1">テーブル136[[#This Row],[加工単価（1束）]]*10</f>
        <v>0</v>
      </c>
      <c r="I18" s="153">
        <f ca="1">Sheet1!AN18</f>
        <v>0</v>
      </c>
      <c r="J18" s="166">
        <f ca="1">IFERROR(テーブル136[[#This Row],[出荷量（C/S）]]/(テーブル136[[#This Row],[作業時間合計(分）]]/60),)</f>
        <v>0</v>
      </c>
      <c r="K18" s="153">
        <f ca="1">Sheet1!T18</f>
        <v>76.91</v>
      </c>
      <c r="L18" s="171">
        <f ca="1">IFERROR((テーブル13[[#This Row],[人件費]]+テーブル136[[#This Row],[人件費]])/(テーブル13[[#This Row],[出荷量（束）]]+テーブル136[[#This Row],[出荷量（束）]]),0)</f>
        <v>0</v>
      </c>
    </row>
    <row r="19" spans="1:12" ht="14.25">
      <c r="A19" s="149">
        <f>Sheet1!A19</f>
        <v>44610</v>
      </c>
      <c r="B19" s="161" t="s">
        <v>24</v>
      </c>
      <c r="C19" s="162">
        <f ca="1">Sheet1!E19</f>
        <v>0</v>
      </c>
      <c r="D19" s="163">
        <f ca="1">IFERROR((テーブル136[[#This Row],[出荷量（束）]]/50),0)</f>
        <v>0</v>
      </c>
      <c r="E19" s="164">
        <f ca="1">Sheet1!J19</f>
        <v>0</v>
      </c>
      <c r="F19" s="153">
        <f ca="1">Sheet1!O19</f>
        <v>0</v>
      </c>
      <c r="G19" s="153">
        <f ca="1">Sheet1!Y19</f>
        <v>0</v>
      </c>
      <c r="H19" s="153">
        <f ca="1">テーブル136[[#This Row],[加工単価（1束）]]*10</f>
        <v>0</v>
      </c>
      <c r="I19" s="153">
        <f ca="1">Sheet1!AN19</f>
        <v>0</v>
      </c>
      <c r="J19" s="166">
        <f ca="1">IFERROR(テーブル136[[#This Row],[出荷量（C/S）]]/(テーブル136[[#This Row],[作業時間合計(分）]]/60),)</f>
        <v>0</v>
      </c>
      <c r="K19" s="153">
        <f ca="1">Sheet1!T19</f>
        <v>76.91</v>
      </c>
      <c r="L19" s="171">
        <f ca="1">IFERROR((テーブル13[[#This Row],[人件費]]+テーブル136[[#This Row],[人件費]])/(テーブル13[[#This Row],[出荷量（束）]]+テーブル136[[#This Row],[出荷量（束）]]),0)</f>
        <v>0</v>
      </c>
    </row>
    <row r="20" spans="1:12" ht="14.25">
      <c r="A20" s="149">
        <f>Sheet1!A20</f>
        <v>44611</v>
      </c>
      <c r="B20" s="161" t="s">
        <v>24</v>
      </c>
      <c r="C20" s="162">
        <f ca="1">Sheet1!E20</f>
        <v>0</v>
      </c>
      <c r="D20" s="163">
        <f ca="1">IFERROR((テーブル136[[#This Row],[出荷量（束）]]/50),0)</f>
        <v>0</v>
      </c>
      <c r="E20" s="164">
        <f ca="1">Sheet1!J20</f>
        <v>0</v>
      </c>
      <c r="F20" s="153">
        <f ca="1">Sheet1!O20</f>
        <v>0</v>
      </c>
      <c r="G20" s="153">
        <f ca="1">Sheet1!Y20</f>
        <v>0</v>
      </c>
      <c r="H20" s="153">
        <f ca="1">テーブル136[[#This Row],[加工単価（1束）]]*10</f>
        <v>0</v>
      </c>
      <c r="I20" s="153">
        <f ca="1">Sheet1!AN20</f>
        <v>0</v>
      </c>
      <c r="J20" s="166">
        <f ca="1">IFERROR(テーブル136[[#This Row],[出荷量（C/S）]]/(テーブル136[[#This Row],[作業時間合計(分）]]/60),)</f>
        <v>0</v>
      </c>
      <c r="K20" s="153">
        <f ca="1">Sheet1!T20</f>
        <v>76.91</v>
      </c>
      <c r="L20" s="171">
        <f ca="1">IFERROR((テーブル13[[#This Row],[人件費]]+テーブル136[[#This Row],[人件費]])/(テーブル13[[#This Row],[出荷量（束）]]+テーブル136[[#This Row],[出荷量（束）]]),0)</f>
        <v>0</v>
      </c>
    </row>
    <row r="21" spans="1:12" ht="14.25">
      <c r="A21" s="149">
        <f>Sheet1!A21</f>
        <v>44612</v>
      </c>
      <c r="B21" s="161" t="s">
        <v>24</v>
      </c>
      <c r="C21" s="162">
        <f ca="1">Sheet1!E21</f>
        <v>0</v>
      </c>
      <c r="D21" s="163">
        <f ca="1">IFERROR((テーブル136[[#This Row],[出荷量（束）]]/50),0)</f>
        <v>0</v>
      </c>
      <c r="E21" s="164">
        <f ca="1">Sheet1!J21</f>
        <v>0</v>
      </c>
      <c r="F21" s="153">
        <f ca="1">Sheet1!O21</f>
        <v>0</v>
      </c>
      <c r="G21" s="153">
        <f ca="1">Sheet1!Y21</f>
        <v>0</v>
      </c>
      <c r="H21" s="153">
        <f ca="1">テーブル136[[#This Row],[加工単価（1束）]]*10</f>
        <v>0</v>
      </c>
      <c r="I21" s="153">
        <f ca="1">Sheet1!AN21</f>
        <v>0</v>
      </c>
      <c r="J21" s="166">
        <f ca="1">IFERROR(テーブル136[[#This Row],[出荷量（C/S）]]/(テーブル136[[#This Row],[作業時間合計(分）]]/60),)</f>
        <v>0</v>
      </c>
      <c r="K21" s="153">
        <f ca="1">Sheet1!T21</f>
        <v>76.91</v>
      </c>
      <c r="L21" s="171">
        <f ca="1">IFERROR((テーブル13[[#This Row],[人件費]]+テーブル136[[#This Row],[人件費]])/(テーブル13[[#This Row],[出荷量（束）]]+テーブル136[[#This Row],[出荷量（束）]]),0)</f>
        <v>0</v>
      </c>
    </row>
    <row r="22" spans="1:12" ht="14.25">
      <c r="A22" s="149">
        <f>Sheet1!A22</f>
        <v>44613</v>
      </c>
      <c r="B22" s="161" t="s">
        <v>24</v>
      </c>
      <c r="C22" s="162">
        <f ca="1">Sheet1!E22</f>
        <v>0</v>
      </c>
      <c r="D22" s="163">
        <f ca="1">IFERROR((テーブル136[[#This Row],[出荷量（束）]]/50),0)</f>
        <v>0</v>
      </c>
      <c r="E22" s="164">
        <f ca="1">Sheet1!J22</f>
        <v>0</v>
      </c>
      <c r="F22" s="153">
        <f ca="1">Sheet1!O22</f>
        <v>0</v>
      </c>
      <c r="G22" s="153">
        <f ca="1">Sheet1!Y22</f>
        <v>0</v>
      </c>
      <c r="H22" s="153">
        <f ca="1">テーブル136[[#This Row],[加工単価（1束）]]*10</f>
        <v>0</v>
      </c>
      <c r="I22" s="153">
        <f ca="1">Sheet1!AN22</f>
        <v>0</v>
      </c>
      <c r="J22" s="166">
        <f ca="1">IFERROR(テーブル136[[#This Row],[出荷量（C/S）]]/(テーブル136[[#This Row],[作業時間合計(分）]]/60),)</f>
        <v>0</v>
      </c>
      <c r="K22" s="153">
        <f ca="1">Sheet1!T22</f>
        <v>76.91</v>
      </c>
      <c r="L22" s="171">
        <f ca="1">IFERROR((テーブル13[[#This Row],[人件費]]+テーブル136[[#This Row],[人件費]])/(テーブル13[[#This Row],[出荷量（束）]]+テーブル136[[#This Row],[出荷量（束）]]),0)</f>
        <v>0</v>
      </c>
    </row>
    <row r="23" spans="1:12" ht="14.25">
      <c r="A23" s="149">
        <f>Sheet1!A23</f>
        <v>44614</v>
      </c>
      <c r="B23" s="161" t="s">
        <v>24</v>
      </c>
      <c r="C23" s="162">
        <f ca="1">Sheet1!E23</f>
        <v>0</v>
      </c>
      <c r="D23" s="163">
        <f ca="1">IFERROR((テーブル136[[#This Row],[出荷量（束）]]/50),0)</f>
        <v>0</v>
      </c>
      <c r="E23" s="164">
        <f ca="1">Sheet1!J23</f>
        <v>0</v>
      </c>
      <c r="F23" s="153">
        <f ca="1">Sheet1!O23</f>
        <v>0</v>
      </c>
      <c r="G23" s="153">
        <f ca="1">Sheet1!Y23</f>
        <v>0</v>
      </c>
      <c r="H23" s="153">
        <f ca="1">テーブル136[[#This Row],[加工単価（1束）]]*10</f>
        <v>0</v>
      </c>
      <c r="I23" s="153">
        <f ca="1">Sheet1!AN23</f>
        <v>0</v>
      </c>
      <c r="J23" s="166">
        <f ca="1">IFERROR(テーブル136[[#This Row],[出荷量（C/S）]]/(テーブル136[[#This Row],[作業時間合計(分）]]/60),)</f>
        <v>0</v>
      </c>
      <c r="K23" s="153">
        <f ca="1">Sheet1!T23</f>
        <v>76.91</v>
      </c>
      <c r="L23" s="171">
        <f ca="1">IFERROR((テーブル13[[#This Row],[人件費]]+テーブル136[[#This Row],[人件費]])/(テーブル13[[#This Row],[出荷量（束）]]+テーブル136[[#This Row],[出荷量（束）]]),0)</f>
        <v>0</v>
      </c>
    </row>
    <row r="24" spans="1:12" ht="14.25">
      <c r="A24" s="149">
        <f>Sheet1!A24</f>
        <v>44615</v>
      </c>
      <c r="B24" s="161" t="s">
        <v>24</v>
      </c>
      <c r="C24" s="162">
        <f ca="1">Sheet1!E24</f>
        <v>0</v>
      </c>
      <c r="D24" s="163">
        <f ca="1">IFERROR((テーブル136[[#This Row],[出荷量（束）]]/50),0)</f>
        <v>0</v>
      </c>
      <c r="E24" s="164">
        <f ca="1">Sheet1!J24</f>
        <v>0</v>
      </c>
      <c r="F24" s="153">
        <f ca="1">Sheet1!O24</f>
        <v>0</v>
      </c>
      <c r="G24" s="153">
        <f ca="1">Sheet1!Y24</f>
        <v>0</v>
      </c>
      <c r="H24" s="153">
        <f ca="1">テーブル136[[#This Row],[加工単価（1束）]]*10</f>
        <v>0</v>
      </c>
      <c r="I24" s="153">
        <f ca="1">Sheet1!AN24</f>
        <v>0</v>
      </c>
      <c r="J24" s="166">
        <f ca="1">IFERROR(テーブル136[[#This Row],[出荷量（C/S）]]/(テーブル136[[#This Row],[作業時間合計(分）]]/60),)</f>
        <v>0</v>
      </c>
      <c r="K24" s="153">
        <f ca="1">Sheet1!T24</f>
        <v>76.91</v>
      </c>
      <c r="L24" s="171">
        <f ca="1">IFERROR((テーブル13[[#This Row],[人件費]]+テーブル136[[#This Row],[人件費]])/(テーブル13[[#This Row],[出荷量（束）]]+テーブル136[[#This Row],[出荷量（束）]]),0)</f>
        <v>0</v>
      </c>
    </row>
    <row r="25" spans="1:12" ht="14.25">
      <c r="A25" s="149">
        <f>Sheet1!A25</f>
        <v>44616</v>
      </c>
      <c r="B25" s="161" t="s">
        <v>24</v>
      </c>
      <c r="C25" s="162">
        <f ca="1">Sheet1!E25</f>
        <v>0</v>
      </c>
      <c r="D25" s="163">
        <f ca="1">IFERROR((テーブル136[[#This Row],[出荷量（束）]]/50),0)</f>
        <v>0</v>
      </c>
      <c r="E25" s="164">
        <f ca="1">Sheet1!J25</f>
        <v>0</v>
      </c>
      <c r="F25" s="153">
        <f ca="1">Sheet1!O25</f>
        <v>0</v>
      </c>
      <c r="G25" s="153">
        <f ca="1">Sheet1!Y25</f>
        <v>0</v>
      </c>
      <c r="H25" s="153">
        <f ca="1">テーブル136[[#This Row],[加工単価（1束）]]*10</f>
        <v>0</v>
      </c>
      <c r="I25" s="153">
        <f ca="1">Sheet1!AN25</f>
        <v>0</v>
      </c>
      <c r="J25" s="166">
        <f ca="1">IFERROR(テーブル136[[#This Row],[出荷量（C/S）]]/(テーブル136[[#This Row],[作業時間合計(分）]]/60),)</f>
        <v>0</v>
      </c>
      <c r="K25" s="153">
        <f ca="1">Sheet1!T25</f>
        <v>76.91</v>
      </c>
      <c r="L25" s="171">
        <f ca="1">IFERROR((テーブル13[[#This Row],[人件費]]+テーブル136[[#This Row],[人件費]])/(テーブル13[[#This Row],[出荷量（束）]]+テーブル136[[#This Row],[出荷量（束）]]),0)</f>
        <v>0</v>
      </c>
    </row>
    <row r="26" spans="1:12" ht="14.25">
      <c r="A26" s="149">
        <f>Sheet1!A26</f>
        <v>44617</v>
      </c>
      <c r="B26" s="161" t="s">
        <v>24</v>
      </c>
      <c r="C26" s="162">
        <f ca="1">Sheet1!E26</f>
        <v>0</v>
      </c>
      <c r="D26" s="163">
        <f ca="1">IFERROR((テーブル136[[#This Row],[出荷量（束）]]/50),0)</f>
        <v>0</v>
      </c>
      <c r="E26" s="164">
        <f ca="1">Sheet1!J26</f>
        <v>0</v>
      </c>
      <c r="F26" s="153">
        <f ca="1">Sheet1!O26</f>
        <v>0</v>
      </c>
      <c r="G26" s="153">
        <f ca="1">Sheet1!Y26</f>
        <v>0</v>
      </c>
      <c r="H26" s="153">
        <f ca="1">テーブル136[[#This Row],[加工単価（1束）]]*10</f>
        <v>0</v>
      </c>
      <c r="I26" s="153">
        <f ca="1">Sheet1!AN26</f>
        <v>0</v>
      </c>
      <c r="J26" s="166">
        <f ca="1">IFERROR(テーブル136[[#This Row],[出荷量（C/S）]]/(テーブル136[[#This Row],[作業時間合計(分）]]/60),)</f>
        <v>0</v>
      </c>
      <c r="K26" s="153">
        <f ca="1">Sheet1!T26</f>
        <v>76.91</v>
      </c>
      <c r="L26" s="171">
        <f ca="1">IFERROR((テーブル13[[#This Row],[人件費]]+テーブル136[[#This Row],[人件費]])/(テーブル13[[#This Row],[出荷量（束）]]+テーブル136[[#This Row],[出荷量（束）]]),0)</f>
        <v>0</v>
      </c>
    </row>
    <row r="27" spans="1:12" ht="14.25">
      <c r="A27" s="149">
        <f>Sheet1!A27</f>
        <v>44618</v>
      </c>
      <c r="B27" s="161" t="s">
        <v>24</v>
      </c>
      <c r="C27" s="162">
        <f ca="1">Sheet1!E27</f>
        <v>0</v>
      </c>
      <c r="D27" s="163">
        <f ca="1">IFERROR((テーブル136[[#This Row],[出荷量（束）]]/50),0)</f>
        <v>0</v>
      </c>
      <c r="E27" s="164">
        <f ca="1">Sheet1!J27</f>
        <v>0</v>
      </c>
      <c r="F27" s="153">
        <f ca="1">Sheet1!O27</f>
        <v>0</v>
      </c>
      <c r="G27" s="153">
        <f ca="1">Sheet1!Y27</f>
        <v>0</v>
      </c>
      <c r="H27" s="153">
        <f ca="1">テーブル136[[#This Row],[加工単価（1束）]]*10</f>
        <v>0</v>
      </c>
      <c r="I27" s="153">
        <f ca="1">Sheet1!AN27</f>
        <v>0</v>
      </c>
      <c r="J27" s="166">
        <f ca="1">IFERROR(テーブル136[[#This Row],[出荷量（C/S）]]/(テーブル136[[#This Row],[作業時間合計(分）]]/60),)</f>
        <v>0</v>
      </c>
      <c r="K27" s="153">
        <f ca="1">Sheet1!T27</f>
        <v>76.91</v>
      </c>
      <c r="L27" s="171">
        <f ca="1">IFERROR((テーブル13[[#This Row],[人件費]]+テーブル136[[#This Row],[人件費]])/(テーブル13[[#This Row],[出荷量（束）]]+テーブル136[[#This Row],[出荷量（束）]]),0)</f>
        <v>0</v>
      </c>
    </row>
    <row r="28" spans="1:12" ht="14.25">
      <c r="A28" s="149">
        <f>Sheet1!A28</f>
        <v>44619</v>
      </c>
      <c r="B28" s="161" t="s">
        <v>24</v>
      </c>
      <c r="C28" s="162">
        <f ca="1">Sheet1!E28</f>
        <v>0</v>
      </c>
      <c r="D28" s="163">
        <f ca="1">IFERROR((テーブル136[[#This Row],[出荷量（束）]]/50),0)</f>
        <v>0</v>
      </c>
      <c r="E28" s="164">
        <f ca="1">Sheet1!J28</f>
        <v>0</v>
      </c>
      <c r="F28" s="153">
        <f ca="1">Sheet1!O28</f>
        <v>0</v>
      </c>
      <c r="G28" s="153">
        <f ca="1">Sheet1!Y28</f>
        <v>0</v>
      </c>
      <c r="H28" s="153">
        <f ca="1">テーブル136[[#This Row],[加工単価（1束）]]*10</f>
        <v>0</v>
      </c>
      <c r="I28" s="153">
        <f ca="1">Sheet1!AN28</f>
        <v>0</v>
      </c>
      <c r="J28" s="166">
        <f ca="1">IFERROR(テーブル136[[#This Row],[出荷量（C/S）]]/(テーブル136[[#This Row],[作業時間合計(分）]]/60),)</f>
        <v>0</v>
      </c>
      <c r="K28" s="153">
        <f ca="1">Sheet1!T28</f>
        <v>76.91</v>
      </c>
      <c r="L28" s="171">
        <f ca="1">IFERROR((テーブル13[[#This Row],[人件費]]+テーブル136[[#This Row],[人件費]])/(テーブル13[[#This Row],[出荷量（束）]]+テーブル136[[#This Row],[出荷量（束）]]),0)</f>
        <v>0</v>
      </c>
    </row>
    <row r="29" spans="1:12" ht="14.25">
      <c r="A29" s="149">
        <f>Sheet1!A29</f>
        <v>44620</v>
      </c>
      <c r="B29" s="161" t="s">
        <v>24</v>
      </c>
      <c r="C29" s="162">
        <f ca="1">Sheet1!E29</f>
        <v>0</v>
      </c>
      <c r="D29" s="163">
        <f ca="1">IFERROR((テーブル136[[#This Row],[出荷量（束）]]/50),0)</f>
        <v>0</v>
      </c>
      <c r="E29" s="164">
        <f ca="1">Sheet1!J29</f>
        <v>0</v>
      </c>
      <c r="F29" s="153">
        <f ca="1">Sheet1!O29</f>
        <v>0</v>
      </c>
      <c r="G29" s="153">
        <f ca="1">Sheet1!Y29</f>
        <v>0</v>
      </c>
      <c r="H29" s="153">
        <f ca="1">テーブル136[[#This Row],[加工単価（1束）]]*10</f>
        <v>0</v>
      </c>
      <c r="I29" s="153">
        <f ca="1">Sheet1!AN29</f>
        <v>0</v>
      </c>
      <c r="J29" s="166">
        <f ca="1">IFERROR(テーブル136[[#This Row],[出荷量（C/S）]]/(テーブル136[[#This Row],[作業時間合計(分）]]/60),)</f>
        <v>0</v>
      </c>
      <c r="K29" s="153">
        <f ca="1">Sheet1!T29</f>
        <v>76.91</v>
      </c>
      <c r="L29" s="171">
        <f ca="1">IFERROR((テーブル13[[#This Row],[人件費]]+テーブル136[[#This Row],[人件費]])/(テーブル13[[#This Row],[出荷量（束）]]+テーブル136[[#This Row],[出荷量（束）]]),0)</f>
        <v>0</v>
      </c>
    </row>
    <row r="30" spans="1:12" ht="14.25">
      <c r="A30" s="149">
        <f>Sheet1!A30</f>
        <v>44621</v>
      </c>
      <c r="B30" s="161" t="s">
        <v>24</v>
      </c>
      <c r="C30" s="162">
        <f ca="1">Sheet1!E30</f>
        <v>40</v>
      </c>
      <c r="D30" s="163">
        <f ca="1">IFERROR((テーブル136[[#This Row],[出荷量（束）]]/50),0)</f>
        <v>0.8</v>
      </c>
      <c r="E30" s="164">
        <f ca="1">Sheet1!J30</f>
        <v>0</v>
      </c>
      <c r="F30" s="153">
        <f ca="1">Sheet1!O30</f>
        <v>0</v>
      </c>
      <c r="G30" s="153">
        <f ca="1">Sheet1!Y30</f>
        <v>0</v>
      </c>
      <c r="H30" s="153">
        <f ca="1">テーブル136[[#This Row],[加工単価（1束）]]*10</f>
        <v>0</v>
      </c>
      <c r="I30" s="153">
        <f ca="1">Sheet1!AN30</f>
        <v>0</v>
      </c>
      <c r="J30" s="166">
        <f ca="1">IFERROR(テーブル136[[#This Row],[出荷量（C/S）]]/(テーブル136[[#This Row],[作業時間合計(分）]]/60),)</f>
        <v>0</v>
      </c>
      <c r="K30" s="153">
        <f ca="1">Sheet1!T30</f>
        <v>76.91</v>
      </c>
      <c r="L30" s="171">
        <f ca="1">IFERROR((テーブル13[[#This Row],[人件費]]+テーブル136[[#This Row],[人件費]])/(テーブル13[[#This Row],[出荷量（束）]]+テーブル136[[#This Row],[出荷量（束）]]),0)</f>
        <v>0</v>
      </c>
    </row>
    <row r="31" spans="1:12" ht="14.25">
      <c r="A31" s="149">
        <f>Sheet1!A31</f>
        <v>44622</v>
      </c>
      <c r="B31" s="161" t="s">
        <v>24</v>
      </c>
      <c r="C31" s="162">
        <f ca="1">Sheet1!E31</f>
        <v>50</v>
      </c>
      <c r="D31" s="163">
        <f ca="1">IFERROR((テーブル136[[#This Row],[出荷量（束）]]/50),0)</f>
        <v>1</v>
      </c>
      <c r="E31" s="164">
        <f ca="1">Sheet1!J31</f>
        <v>0</v>
      </c>
      <c r="F31" s="153">
        <f ca="1">Sheet1!O31</f>
        <v>0</v>
      </c>
      <c r="G31" s="153">
        <f ca="1">Sheet1!Y31</f>
        <v>0</v>
      </c>
      <c r="H31" s="153">
        <f ca="1">テーブル136[[#This Row],[加工単価（1束）]]*10</f>
        <v>0</v>
      </c>
      <c r="I31" s="153">
        <f ca="1">Sheet1!AN31</f>
        <v>0</v>
      </c>
      <c r="J31" s="166">
        <f ca="1">IFERROR(テーブル136[[#This Row],[出荷量（C/S）]]/(テーブル136[[#This Row],[作業時間合計(分）]]/60),)</f>
        <v>0</v>
      </c>
      <c r="K31" s="153">
        <f ca="1">Sheet1!T31</f>
        <v>76.91</v>
      </c>
      <c r="L31" s="171">
        <f ca="1">IFERROR((テーブル13[[#This Row],[人件費]]+テーブル136[[#This Row],[人件費]])/(テーブル13[[#This Row],[出荷量（束）]]+テーブル136[[#This Row],[出荷量（束）]]),0)</f>
        <v>0</v>
      </c>
    </row>
    <row r="32" spans="1:12" ht="14.25">
      <c r="A32" s="149">
        <f>Sheet1!A32</f>
        <v>44623</v>
      </c>
      <c r="B32" s="161" t="s">
        <v>24</v>
      </c>
      <c r="C32" s="162">
        <f ca="1">Sheet1!E32</f>
        <v>0</v>
      </c>
      <c r="D32" s="163">
        <f ca="1">IFERROR((テーブル136[[#This Row],[出荷量（束）]]/50),0)</f>
        <v>0</v>
      </c>
      <c r="E32" s="164">
        <f ca="1">Sheet1!J32</f>
        <v>0</v>
      </c>
      <c r="F32" s="153">
        <f ca="1">Sheet1!O32</f>
        <v>0</v>
      </c>
      <c r="G32" s="153">
        <f ca="1">Sheet1!Y32</f>
        <v>0</v>
      </c>
      <c r="H32" s="153">
        <f ca="1">テーブル136[[#This Row],[加工単価（1束）]]*10</f>
        <v>0</v>
      </c>
      <c r="I32" s="153">
        <f ca="1">Sheet1!AN32</f>
        <v>0</v>
      </c>
      <c r="J32" s="166">
        <f ca="1">IFERROR(テーブル136[[#This Row],[出荷量（C/S）]]/(テーブル136[[#This Row],[作業時間合計(分）]]/60),)</f>
        <v>0</v>
      </c>
      <c r="K32" s="153">
        <f ca="1">Sheet1!T32</f>
        <v>76.91</v>
      </c>
      <c r="L32" s="171">
        <f ca="1">IFERROR((テーブル13[[#This Row],[人件費]]+テーブル136[[#This Row],[人件費]])/(テーブル13[[#This Row],[出荷量（束）]]+テーブル136[[#This Row],[出荷量（束）]]),0)</f>
        <v>0</v>
      </c>
    </row>
    <row r="33" spans="1:12" ht="14.25">
      <c r="A33" t="s">
        <v>84</v>
      </c>
      <c r="C33">
        <f ca="1">AVERAGEIF(テーブル136[出荷量（束）],"&lt;&gt;0")</f>
        <v>45</v>
      </c>
      <c r="D33">
        <f ca="1">AVERAGEIF(テーブル136[出荷量（C/S）],"&lt;&gt;0")</f>
        <v>0.9</v>
      </c>
      <c r="E33" t="e">
        <f ca="1">AVERAGEIF(テーブル136[作業時間合計(分）],"&lt;&gt;0")</f>
        <v>#DIV/0!</v>
      </c>
      <c r="F33" t="e">
        <f ca="1">AVERAGEIF(テーブル136[人件費],"&lt;&gt;0")</f>
        <v>#DIV/0!</v>
      </c>
      <c r="G33" t="e">
        <f ca="1">AVERAGEIF(テーブル136[加工単価（1束）],"&lt;&gt;0")</f>
        <v>#DIV/0!</v>
      </c>
      <c r="H33" t="e">
        <f ca="1">AVERAGEIF(テーブル136[加工単価（１０束）],"&lt;&gt;0")</f>
        <v>#DIV/0!</v>
      </c>
      <c r="I33" t="e">
        <f ca="1">AVERAGEIF(テーブル136[加工単価（1C/S）],"&lt;&gt;0")</f>
        <v>#DIV/0!</v>
      </c>
      <c r="J33" t="e">
        <f ca="1">AVERAGEIF(テーブル136[1H作成量（C/S)],"&lt;&gt;0")</f>
        <v>#DIV/0!</v>
      </c>
      <c r="K33">
        <f ca="1">AVERAGEIF(テーブル136[資材費],"&lt;&gt;0")</f>
        <v>76.91</v>
      </c>
      <c r="L33" s="171" t="e">
        <f ca="1">AVERAGEIF(テーブル136[束合計加工賃],"&lt;&gt;0")</f>
        <v>#DIV/0!</v>
      </c>
    </row>
  </sheetData>
  <phoneticPr fontId="28"/>
  <pageMargins left="0.69930555555555596" right="0.69930555555555596" top="0.75" bottom="0.75" header="0.3" footer="0.3"/>
  <pageSetup paperSize="9" orientation="portrait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3D2EA-5596-4EF0-BA27-9411C665F146}">
  <dimension ref="A1"/>
  <sheetViews>
    <sheetView workbookViewId="0"/>
  </sheetViews>
  <sheetFormatPr defaultRowHeight="13.5"/>
  <sheetData/>
  <phoneticPr fontId="2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A0EB7-E445-4584-89DA-63971CAB7926}">
  <dimension ref="A1"/>
  <sheetViews>
    <sheetView workbookViewId="0"/>
  </sheetViews>
  <sheetFormatPr defaultRowHeight="13.5"/>
  <sheetData/>
  <phoneticPr fontId="2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9D698-0AE2-4E5C-AEF4-5CAC5FC66A34}">
  <dimension ref="A1"/>
  <sheetViews>
    <sheetView workbookViewId="0"/>
  </sheetViews>
  <sheetFormatPr defaultRowHeight="13.5"/>
  <sheetData/>
  <phoneticPr fontId="2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68E4B-26B0-4374-BCA7-BFB3BBCF51E2}">
  <dimension ref="A1"/>
  <sheetViews>
    <sheetView workbookViewId="0"/>
  </sheetViews>
  <sheetFormatPr defaultRowHeight="13.5"/>
  <sheetData/>
  <phoneticPr fontId="2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48</vt:i4>
      </vt:variant>
    </vt:vector>
  </HeadingPairs>
  <TitlesOfParts>
    <vt:vector size="48" baseType="lpstr">
      <vt:lpstr>Sheet1</vt:lpstr>
      <vt:lpstr>にら袋1Kg入り4kg</vt:lpstr>
      <vt:lpstr>にら1kｇ入り袋10kg</vt:lpstr>
      <vt:lpstr>にら40束</vt:lpstr>
      <vt:lpstr>にら50束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にら10kg</vt:lpstr>
      <vt:lpstr>月シフト</vt:lpstr>
      <vt:lpstr>1日</vt:lpstr>
      <vt:lpstr>2日</vt:lpstr>
      <vt:lpstr>3日</vt:lpstr>
      <vt:lpstr>4日</vt:lpstr>
      <vt:lpstr>5日</vt:lpstr>
      <vt:lpstr>6日</vt:lpstr>
      <vt:lpstr>7日</vt:lpstr>
      <vt:lpstr>8日</vt:lpstr>
      <vt:lpstr>9日</vt:lpstr>
      <vt:lpstr>10日</vt:lpstr>
      <vt:lpstr>11日</vt:lpstr>
      <vt:lpstr>12日</vt:lpstr>
      <vt:lpstr>13日</vt:lpstr>
      <vt:lpstr>14日</vt:lpstr>
      <vt:lpstr>15日</vt:lpstr>
      <vt:lpstr>16日</vt:lpstr>
      <vt:lpstr>17日</vt:lpstr>
      <vt:lpstr>18日</vt:lpstr>
      <vt:lpstr>19日</vt:lpstr>
      <vt:lpstr>20日</vt:lpstr>
      <vt:lpstr>21日</vt:lpstr>
      <vt:lpstr>22日</vt:lpstr>
      <vt:lpstr>23日</vt:lpstr>
      <vt:lpstr>24日</vt:lpstr>
      <vt:lpstr>25日</vt:lpstr>
      <vt:lpstr>26日</vt:lpstr>
      <vt:lpstr>27日</vt:lpstr>
      <vt:lpstr>28日</vt:lpstr>
      <vt:lpstr>29日</vt:lpstr>
      <vt:lpstr>Sheet2</vt:lpstr>
      <vt:lpstr>30日</vt:lpstr>
      <vt:lpstr>31日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hisahito yashiro</dc:creator>
  <cp:lastModifiedBy>mog-y</cp:lastModifiedBy>
  <cp:lastPrinted>2022-01-24T09:32:00Z</cp:lastPrinted>
  <dcterms:created xsi:type="dcterms:W3CDTF">2006-09-16T00:00:00Z</dcterms:created>
  <dcterms:modified xsi:type="dcterms:W3CDTF">2022-02-05T07:56:48Z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1041-10.8.0.5771</vt:lpwstr>
  </property>
</Properties>
</file>