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ano\株式会社ダンデライオン Dropbox\佐野曄子\☆全店舗共通☆\★実績管理\5期(2021.4~2022.3)\"/>
    </mc:Choice>
  </mc:AlternateContent>
  <xr:revisionPtr revIDLastSave="0" documentId="13_ncr:1_{C31CF004-40D5-46B8-A2D7-DFEB081789DC}" xr6:coauthVersionLast="47" xr6:coauthVersionMax="47" xr10:uidLastSave="{00000000-0000-0000-0000-000000000000}"/>
  <bookViews>
    <workbookView xWindow="-110" yWindow="-110" windowWidth="18220" windowHeight="11620" tabRatio="879" activeTab="14" xr2:uid="{AF71C92C-E83F-438C-A696-F67B45C1EE22}"/>
  </bookViews>
  <sheets>
    <sheet name="期" sheetId="26" r:id="rId1"/>
    <sheet name="支援効果集計" sheetId="2" r:id="rId2"/>
    <sheet name="年間予定" sheetId="36" r:id="rId3"/>
    <sheet name="R3.4" sheetId="21" r:id="rId4"/>
    <sheet name="R3.5" sheetId="37" r:id="rId5"/>
    <sheet name="R3.6" sheetId="38" r:id="rId6"/>
    <sheet name="R3.7" sheetId="39" r:id="rId7"/>
    <sheet name="R3.8" sheetId="40" r:id="rId8"/>
    <sheet name="R3.9" sheetId="41" r:id="rId9"/>
    <sheet name="R3.10" sheetId="42" r:id="rId10"/>
    <sheet name="R3.11" sheetId="43" r:id="rId11"/>
    <sheet name="R3.12" sheetId="44" r:id="rId12"/>
    <sheet name="R4.1" sheetId="45" r:id="rId13"/>
    <sheet name="R4.2" sheetId="46" r:id="rId14"/>
    <sheet name="R4.3" sheetId="47" r:id="rId15"/>
    <sheet name="佐野曄子" sheetId="49" r:id="rId16"/>
  </sheets>
  <definedNames>
    <definedName name="_xlnm.Print_Area" localSheetId="1">支援効果集計!$A$1:$AA$33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50" i="43" l="1"/>
  <c r="L50" i="43"/>
  <c r="P50" i="43"/>
  <c r="T50" i="43"/>
  <c r="X50" i="43"/>
  <c r="AB50" i="43"/>
  <c r="AF50" i="43"/>
  <c r="AJ50" i="43"/>
  <c r="AN50" i="43"/>
  <c r="AR50" i="43"/>
  <c r="AV50" i="43"/>
  <c r="AZ50" i="43"/>
  <c r="BD50" i="43"/>
  <c r="BG133" i="49"/>
  <c r="BF133" i="49"/>
  <c r="BG132" i="49"/>
  <c r="BF132" i="49"/>
  <c r="BG131" i="49"/>
  <c r="BF131" i="49"/>
  <c r="BG130" i="49"/>
  <c r="BF130" i="49"/>
  <c r="BG129" i="49"/>
  <c r="BF129" i="49"/>
  <c r="BG128" i="49"/>
  <c r="BF128" i="49"/>
  <c r="BG127" i="49"/>
  <c r="BF127" i="49"/>
  <c r="BE126" i="49"/>
  <c r="BD126" i="49"/>
  <c r="BC126" i="49"/>
  <c r="BB126" i="49"/>
  <c r="BA126" i="49"/>
  <c r="AZ126" i="49"/>
  <c r="AY126" i="49"/>
  <c r="AX126" i="49"/>
  <c r="AW126" i="49"/>
  <c r="AV126" i="49"/>
  <c r="AU126" i="49"/>
  <c r="AT126" i="49"/>
  <c r="AS126" i="49"/>
  <c r="AR126" i="49"/>
  <c r="AQ126" i="49"/>
  <c r="AP126" i="49"/>
  <c r="AO126" i="49"/>
  <c r="AN126" i="49"/>
  <c r="AM126" i="49"/>
  <c r="AL126" i="49"/>
  <c r="AK126" i="49"/>
  <c r="AJ126" i="49"/>
  <c r="AI126" i="49"/>
  <c r="AH126" i="49"/>
  <c r="AG126" i="49"/>
  <c r="AF126" i="49"/>
  <c r="AE126" i="49"/>
  <c r="AD126" i="49"/>
  <c r="AC126" i="49"/>
  <c r="AB126" i="49"/>
  <c r="AA126" i="49"/>
  <c r="Z126" i="49"/>
  <c r="Y126" i="49"/>
  <c r="X126" i="49"/>
  <c r="W126" i="49"/>
  <c r="V126" i="49"/>
  <c r="U126" i="49"/>
  <c r="T126" i="49"/>
  <c r="S126" i="49"/>
  <c r="R126" i="49"/>
  <c r="Q126" i="49"/>
  <c r="P126" i="49"/>
  <c r="O126" i="49"/>
  <c r="N126" i="49"/>
  <c r="M126" i="49"/>
  <c r="L126" i="49"/>
  <c r="K126" i="49"/>
  <c r="J126" i="49"/>
  <c r="I126" i="49"/>
  <c r="H126" i="49"/>
  <c r="G126" i="49"/>
  <c r="F126" i="49"/>
  <c r="E126" i="49"/>
  <c r="D126" i="49"/>
  <c r="BG122" i="49"/>
  <c r="BF122" i="49"/>
  <c r="BG121" i="49"/>
  <c r="BF121" i="49"/>
  <c r="BG120" i="49"/>
  <c r="BF120" i="49"/>
  <c r="BG119" i="49"/>
  <c r="BF119" i="49"/>
  <c r="BG118" i="49"/>
  <c r="BF118" i="49"/>
  <c r="BG117" i="49"/>
  <c r="BF117" i="49"/>
  <c r="BG116" i="49"/>
  <c r="BF116" i="49"/>
  <c r="BE115" i="49"/>
  <c r="BD115" i="49"/>
  <c r="BC115" i="49"/>
  <c r="BB115" i="49"/>
  <c r="BA115" i="49"/>
  <c r="AZ115" i="49"/>
  <c r="AY115" i="49"/>
  <c r="AX115" i="49"/>
  <c r="AW115" i="49"/>
  <c r="AV115" i="49"/>
  <c r="AU115" i="49"/>
  <c r="AT115" i="49"/>
  <c r="AS115" i="49"/>
  <c r="AR115" i="49"/>
  <c r="AQ115" i="49"/>
  <c r="AP115" i="49"/>
  <c r="AO115" i="49"/>
  <c r="AN115" i="49"/>
  <c r="AM115" i="49"/>
  <c r="AL115" i="49"/>
  <c r="AK115" i="49"/>
  <c r="AJ115" i="49"/>
  <c r="AI115" i="49"/>
  <c r="AH115" i="49"/>
  <c r="AG115" i="49"/>
  <c r="AF115" i="49"/>
  <c r="AE115" i="49"/>
  <c r="AD115" i="49"/>
  <c r="AC115" i="49"/>
  <c r="AB115" i="49"/>
  <c r="AA115" i="49"/>
  <c r="Z115" i="49"/>
  <c r="Y115" i="49"/>
  <c r="X115" i="49"/>
  <c r="W115" i="49"/>
  <c r="V115" i="49"/>
  <c r="U115" i="49"/>
  <c r="T115" i="49"/>
  <c r="S115" i="49"/>
  <c r="R115" i="49"/>
  <c r="Q115" i="49"/>
  <c r="P115" i="49"/>
  <c r="O115" i="49"/>
  <c r="N115" i="49"/>
  <c r="M115" i="49"/>
  <c r="L115" i="49"/>
  <c r="K115" i="49"/>
  <c r="J115" i="49"/>
  <c r="I115" i="49"/>
  <c r="H115" i="49"/>
  <c r="G115" i="49"/>
  <c r="F115" i="49"/>
  <c r="E115" i="49"/>
  <c r="D115" i="49"/>
  <c r="BG111" i="49"/>
  <c r="BF111" i="49"/>
  <c r="BG110" i="49"/>
  <c r="BF110" i="49"/>
  <c r="BG109" i="49"/>
  <c r="BF109" i="49"/>
  <c r="BG108" i="49"/>
  <c r="BF108" i="49"/>
  <c r="BG107" i="49"/>
  <c r="BF107" i="49"/>
  <c r="BG106" i="49"/>
  <c r="BF106" i="49"/>
  <c r="BG105" i="49"/>
  <c r="BF105" i="49"/>
  <c r="BE104" i="49"/>
  <c r="BD104" i="49"/>
  <c r="BC104" i="49"/>
  <c r="BB104" i="49"/>
  <c r="BA104" i="49"/>
  <c r="AZ104" i="49"/>
  <c r="AY104" i="49"/>
  <c r="AX104" i="49"/>
  <c r="AW104" i="49"/>
  <c r="AV104" i="49"/>
  <c r="AU104" i="49"/>
  <c r="AT104" i="49"/>
  <c r="AS104" i="49"/>
  <c r="AR104" i="49"/>
  <c r="AQ104" i="49"/>
  <c r="AP104" i="49"/>
  <c r="AO104" i="49"/>
  <c r="AN104" i="49"/>
  <c r="AM104" i="49"/>
  <c r="AL104" i="49"/>
  <c r="AK104" i="49"/>
  <c r="AJ104" i="49"/>
  <c r="AI104" i="49"/>
  <c r="AH104" i="49"/>
  <c r="AG104" i="49"/>
  <c r="AF104" i="49"/>
  <c r="AE104" i="49"/>
  <c r="AD104" i="49"/>
  <c r="AC104" i="49"/>
  <c r="AB104" i="49"/>
  <c r="AA104" i="49"/>
  <c r="Z104" i="49"/>
  <c r="Y104" i="49"/>
  <c r="X104" i="49"/>
  <c r="W104" i="49"/>
  <c r="V104" i="49"/>
  <c r="U104" i="49"/>
  <c r="T104" i="49"/>
  <c r="S104" i="49"/>
  <c r="R104" i="49"/>
  <c r="Q104" i="49"/>
  <c r="P104" i="49"/>
  <c r="O104" i="49"/>
  <c r="N104" i="49"/>
  <c r="M104" i="49"/>
  <c r="L104" i="49"/>
  <c r="K104" i="49"/>
  <c r="J104" i="49"/>
  <c r="I104" i="49"/>
  <c r="H104" i="49"/>
  <c r="G104" i="49"/>
  <c r="F104" i="49"/>
  <c r="E104" i="49"/>
  <c r="D104" i="49"/>
  <c r="BG100" i="49"/>
  <c r="BF100" i="49"/>
  <c r="BG99" i="49"/>
  <c r="BF99" i="49"/>
  <c r="BG98" i="49"/>
  <c r="BF98" i="49"/>
  <c r="BG97" i="49"/>
  <c r="BF97" i="49"/>
  <c r="BG96" i="49"/>
  <c r="BF96" i="49"/>
  <c r="BG95" i="49"/>
  <c r="BF95" i="49"/>
  <c r="BG94" i="49"/>
  <c r="BF94" i="49"/>
  <c r="BE93" i="49"/>
  <c r="BD93" i="49"/>
  <c r="BC93" i="49"/>
  <c r="BB93" i="49"/>
  <c r="BA93" i="49"/>
  <c r="AZ93" i="49"/>
  <c r="AY93" i="49"/>
  <c r="AX93" i="49"/>
  <c r="AW93" i="49"/>
  <c r="AV93" i="49"/>
  <c r="AU93" i="49"/>
  <c r="AT93" i="49"/>
  <c r="AS93" i="49"/>
  <c r="AR93" i="49"/>
  <c r="AQ93" i="49"/>
  <c r="AP93" i="49"/>
  <c r="AO93" i="49"/>
  <c r="AN93" i="49"/>
  <c r="AM93" i="49"/>
  <c r="AL93" i="49"/>
  <c r="AK93" i="49"/>
  <c r="AJ93" i="49"/>
  <c r="AI93" i="49"/>
  <c r="AH93" i="49"/>
  <c r="AG93" i="49"/>
  <c r="AF93" i="49"/>
  <c r="AE93" i="49"/>
  <c r="AD93" i="49"/>
  <c r="AC93" i="49"/>
  <c r="AB93" i="49"/>
  <c r="AA93" i="49"/>
  <c r="Z93" i="49"/>
  <c r="Y93" i="49"/>
  <c r="X93" i="49"/>
  <c r="W93" i="49"/>
  <c r="V93" i="49"/>
  <c r="U93" i="49"/>
  <c r="T93" i="49"/>
  <c r="S93" i="49"/>
  <c r="R93" i="49"/>
  <c r="Q93" i="49"/>
  <c r="P93" i="49"/>
  <c r="O93" i="49"/>
  <c r="N93" i="49"/>
  <c r="M93" i="49"/>
  <c r="L93" i="49"/>
  <c r="K93" i="49"/>
  <c r="J93" i="49"/>
  <c r="I93" i="49"/>
  <c r="H93" i="49"/>
  <c r="G93" i="49"/>
  <c r="F93" i="49"/>
  <c r="E93" i="49"/>
  <c r="D93" i="49"/>
  <c r="BG89" i="49"/>
  <c r="BF89" i="49"/>
  <c r="BG88" i="49"/>
  <c r="BF88" i="49"/>
  <c r="BG87" i="49"/>
  <c r="BF87" i="49"/>
  <c r="BG86" i="49"/>
  <c r="BF86" i="49"/>
  <c r="BG85" i="49"/>
  <c r="BF85" i="49"/>
  <c r="BG84" i="49"/>
  <c r="BF84" i="49"/>
  <c r="BG83" i="49"/>
  <c r="BF83" i="49"/>
  <c r="BE82" i="49"/>
  <c r="BD82" i="49"/>
  <c r="BC82" i="49"/>
  <c r="BB82" i="49"/>
  <c r="BA82" i="49"/>
  <c r="AZ82" i="49"/>
  <c r="AY82" i="49"/>
  <c r="AX82" i="49"/>
  <c r="AW82" i="49"/>
  <c r="AV82" i="49"/>
  <c r="AU82" i="49"/>
  <c r="AT82" i="49"/>
  <c r="AS82" i="49"/>
  <c r="AR82" i="49"/>
  <c r="AQ82" i="49"/>
  <c r="AP82" i="49"/>
  <c r="AO82" i="49"/>
  <c r="AN82" i="49"/>
  <c r="AM82" i="49"/>
  <c r="AL82" i="49"/>
  <c r="AK82" i="49"/>
  <c r="AJ82" i="49"/>
  <c r="AI82" i="49"/>
  <c r="AH82" i="49"/>
  <c r="AG82" i="49"/>
  <c r="AF82" i="49"/>
  <c r="AE82" i="49"/>
  <c r="AD82" i="49"/>
  <c r="AC82" i="49"/>
  <c r="AB82" i="49"/>
  <c r="AA82" i="49"/>
  <c r="Z82" i="49"/>
  <c r="Y82" i="49"/>
  <c r="X82" i="49"/>
  <c r="W82" i="49"/>
  <c r="V82" i="49"/>
  <c r="U82" i="49"/>
  <c r="T82" i="49"/>
  <c r="S82" i="49"/>
  <c r="R82" i="49"/>
  <c r="Q82" i="49"/>
  <c r="P82" i="49"/>
  <c r="O82" i="49"/>
  <c r="N82" i="49"/>
  <c r="M82" i="49"/>
  <c r="L82" i="49"/>
  <c r="K82" i="49"/>
  <c r="J82" i="49"/>
  <c r="I82" i="49"/>
  <c r="H82" i="49"/>
  <c r="G82" i="49"/>
  <c r="F82" i="49"/>
  <c r="E82" i="49"/>
  <c r="D82" i="49"/>
  <c r="BG78" i="49"/>
  <c r="BF78" i="49"/>
  <c r="BG77" i="49"/>
  <c r="BF77" i="49"/>
  <c r="BG76" i="49"/>
  <c r="BF76" i="49"/>
  <c r="BG75" i="49"/>
  <c r="BF75" i="49"/>
  <c r="BG74" i="49"/>
  <c r="BF74" i="49"/>
  <c r="BG73" i="49"/>
  <c r="BF73" i="49"/>
  <c r="BG72" i="49"/>
  <c r="BF72" i="49"/>
  <c r="BE71" i="49"/>
  <c r="BD71" i="49"/>
  <c r="BC71" i="49"/>
  <c r="BB71" i="49"/>
  <c r="BA71" i="49"/>
  <c r="AZ71" i="49"/>
  <c r="AY71" i="49"/>
  <c r="AX71" i="49"/>
  <c r="AW71" i="49"/>
  <c r="AV71" i="49"/>
  <c r="AU71" i="49"/>
  <c r="AT71" i="49"/>
  <c r="AS71" i="49"/>
  <c r="AR71" i="49"/>
  <c r="AQ71" i="49"/>
  <c r="AP71" i="49"/>
  <c r="AO71" i="49"/>
  <c r="AN71" i="49"/>
  <c r="AM71" i="49"/>
  <c r="AL71" i="49"/>
  <c r="AK71" i="49"/>
  <c r="AJ71" i="49"/>
  <c r="AI71" i="49"/>
  <c r="AH71" i="49"/>
  <c r="AG71" i="49"/>
  <c r="AF71" i="49"/>
  <c r="AE71" i="49"/>
  <c r="AD71" i="49"/>
  <c r="AC71" i="49"/>
  <c r="AB71" i="49"/>
  <c r="AA71" i="49"/>
  <c r="Z71" i="49"/>
  <c r="Y71" i="49"/>
  <c r="X71" i="49"/>
  <c r="W71" i="49"/>
  <c r="V71" i="49"/>
  <c r="U71" i="49"/>
  <c r="T71" i="49"/>
  <c r="S71" i="49"/>
  <c r="R71" i="49"/>
  <c r="Q71" i="49"/>
  <c r="P71" i="49"/>
  <c r="O71" i="49"/>
  <c r="N71" i="49"/>
  <c r="M71" i="49"/>
  <c r="L71" i="49"/>
  <c r="K71" i="49"/>
  <c r="J71" i="49"/>
  <c r="I71" i="49"/>
  <c r="H71" i="49"/>
  <c r="G71" i="49"/>
  <c r="F71" i="49"/>
  <c r="E71" i="49"/>
  <c r="D71" i="49"/>
  <c r="BG67" i="49"/>
  <c r="BF67" i="49"/>
  <c r="BG66" i="49"/>
  <c r="BF66" i="49"/>
  <c r="BG65" i="49"/>
  <c r="BF65" i="49"/>
  <c r="BG64" i="49"/>
  <c r="BF64" i="49"/>
  <c r="BG63" i="49"/>
  <c r="BF63" i="49"/>
  <c r="BG62" i="49"/>
  <c r="BF62" i="49"/>
  <c r="BG61" i="49"/>
  <c r="BF61" i="49"/>
  <c r="BE60" i="49"/>
  <c r="BD60" i="49"/>
  <c r="BC60" i="49"/>
  <c r="BB60" i="49"/>
  <c r="BA60" i="49"/>
  <c r="AZ60" i="49"/>
  <c r="AY60" i="49"/>
  <c r="AX60" i="49"/>
  <c r="AW60" i="49"/>
  <c r="AV60" i="49"/>
  <c r="AU60" i="49"/>
  <c r="AT60" i="49"/>
  <c r="AS60" i="49"/>
  <c r="AR60" i="49"/>
  <c r="AQ60" i="49"/>
  <c r="AP60" i="49"/>
  <c r="AO60" i="49"/>
  <c r="AN60" i="49"/>
  <c r="AM60" i="49"/>
  <c r="AL60" i="49"/>
  <c r="AK60" i="49"/>
  <c r="AJ60" i="49"/>
  <c r="AI60" i="49"/>
  <c r="AH60" i="49"/>
  <c r="AG60" i="49"/>
  <c r="AF60" i="49"/>
  <c r="AE60" i="49"/>
  <c r="AD60" i="49"/>
  <c r="AC60" i="49"/>
  <c r="AB60" i="49"/>
  <c r="AA60" i="49"/>
  <c r="Z60" i="49"/>
  <c r="Y60" i="49"/>
  <c r="X60" i="49"/>
  <c r="W60" i="49"/>
  <c r="V60" i="49"/>
  <c r="U60" i="49"/>
  <c r="T60" i="49"/>
  <c r="S60" i="49"/>
  <c r="R60" i="49"/>
  <c r="Q60" i="49"/>
  <c r="P60" i="49"/>
  <c r="O60" i="49"/>
  <c r="N60" i="49"/>
  <c r="M60" i="49"/>
  <c r="L60" i="49"/>
  <c r="K60" i="49"/>
  <c r="J60" i="49"/>
  <c r="I60" i="49"/>
  <c r="H60" i="49"/>
  <c r="G60" i="49"/>
  <c r="F60" i="49"/>
  <c r="E60" i="49"/>
  <c r="D60" i="49"/>
  <c r="BG56" i="49"/>
  <c r="BF56" i="49"/>
  <c r="BG55" i="49"/>
  <c r="BF55" i="49"/>
  <c r="BG54" i="49"/>
  <c r="BF54" i="49"/>
  <c r="BG53" i="49"/>
  <c r="BF53" i="49"/>
  <c r="BG52" i="49"/>
  <c r="BF52" i="49"/>
  <c r="BG51" i="49"/>
  <c r="BF51" i="49"/>
  <c r="BG50" i="49"/>
  <c r="BF50" i="49"/>
  <c r="BE49" i="49"/>
  <c r="BD49" i="49"/>
  <c r="BC49" i="49"/>
  <c r="BB49" i="49"/>
  <c r="BA49" i="49"/>
  <c r="AZ49" i="49"/>
  <c r="AY49" i="49"/>
  <c r="AX49" i="49"/>
  <c r="AW49" i="49"/>
  <c r="AV49" i="49"/>
  <c r="AU49" i="49"/>
  <c r="AT49" i="49"/>
  <c r="AS49" i="49"/>
  <c r="AR49" i="49"/>
  <c r="AQ49" i="49"/>
  <c r="AP49" i="49"/>
  <c r="AO49" i="49"/>
  <c r="AN49" i="49"/>
  <c r="AM49" i="49"/>
  <c r="AL49" i="49"/>
  <c r="AK49" i="49"/>
  <c r="AJ49" i="49"/>
  <c r="AI49" i="49"/>
  <c r="AH49" i="49"/>
  <c r="AG49" i="49"/>
  <c r="AF49" i="49"/>
  <c r="AE49" i="49"/>
  <c r="AD49" i="49"/>
  <c r="AC49" i="49"/>
  <c r="AB49" i="49"/>
  <c r="AA49" i="49"/>
  <c r="Z49" i="49"/>
  <c r="Y49" i="49"/>
  <c r="X49" i="49"/>
  <c r="W49" i="49"/>
  <c r="V49" i="49"/>
  <c r="U49" i="49"/>
  <c r="T49" i="49"/>
  <c r="S49" i="49"/>
  <c r="R49" i="49"/>
  <c r="Q49" i="49"/>
  <c r="P49" i="49"/>
  <c r="O49" i="49"/>
  <c r="N49" i="49"/>
  <c r="M49" i="49"/>
  <c r="L49" i="49"/>
  <c r="K49" i="49"/>
  <c r="J49" i="49"/>
  <c r="I49" i="49"/>
  <c r="H49" i="49"/>
  <c r="G49" i="49"/>
  <c r="F49" i="49"/>
  <c r="E49" i="49"/>
  <c r="D49" i="49"/>
  <c r="BG45" i="49"/>
  <c r="BF45" i="49"/>
  <c r="BG44" i="49"/>
  <c r="BF44" i="49"/>
  <c r="BG43" i="49"/>
  <c r="BF43" i="49"/>
  <c r="BG42" i="49"/>
  <c r="BF42" i="49"/>
  <c r="BG41" i="49"/>
  <c r="BF41" i="49"/>
  <c r="BG40" i="49"/>
  <c r="BF40" i="49"/>
  <c r="BG39" i="49"/>
  <c r="BF39" i="49"/>
  <c r="BE38" i="49"/>
  <c r="BD38" i="49"/>
  <c r="BC38" i="49"/>
  <c r="BB38" i="49"/>
  <c r="BA38" i="49"/>
  <c r="AZ38" i="49"/>
  <c r="AY38" i="49"/>
  <c r="AX38" i="49"/>
  <c r="AW38" i="49"/>
  <c r="AV38" i="49"/>
  <c r="AU38" i="49"/>
  <c r="AT38" i="49"/>
  <c r="AS38" i="49"/>
  <c r="AR38" i="49"/>
  <c r="AQ38" i="49"/>
  <c r="AP38" i="49"/>
  <c r="AO38" i="49"/>
  <c r="AN38" i="49"/>
  <c r="AM38" i="49"/>
  <c r="AL38" i="49"/>
  <c r="AK38" i="49"/>
  <c r="AJ38" i="49"/>
  <c r="AI38" i="49"/>
  <c r="AH38" i="49"/>
  <c r="AG38" i="49"/>
  <c r="AF38" i="49"/>
  <c r="AE38" i="49"/>
  <c r="AD38" i="49"/>
  <c r="AC38" i="49"/>
  <c r="AB38" i="49"/>
  <c r="AA38" i="49"/>
  <c r="Z38" i="49"/>
  <c r="Y38" i="49"/>
  <c r="X38" i="49"/>
  <c r="W38" i="49"/>
  <c r="V38" i="49"/>
  <c r="U38" i="49"/>
  <c r="T38" i="49"/>
  <c r="S38" i="49"/>
  <c r="R38" i="49"/>
  <c r="Q38" i="49"/>
  <c r="P38" i="49"/>
  <c r="O38" i="49"/>
  <c r="N38" i="49"/>
  <c r="M38" i="49"/>
  <c r="L38" i="49"/>
  <c r="K38" i="49"/>
  <c r="J38" i="49"/>
  <c r="I38" i="49"/>
  <c r="H38" i="49"/>
  <c r="G38" i="49"/>
  <c r="F38" i="49"/>
  <c r="E38" i="49"/>
  <c r="D38" i="49"/>
  <c r="BG34" i="49"/>
  <c r="BF34" i="49"/>
  <c r="BG33" i="49"/>
  <c r="BF33" i="49"/>
  <c r="BG32" i="49"/>
  <c r="BF32" i="49"/>
  <c r="BG31" i="49"/>
  <c r="BF31" i="49"/>
  <c r="BG30" i="49"/>
  <c r="BF30" i="49"/>
  <c r="BG29" i="49"/>
  <c r="BF29" i="49"/>
  <c r="BG28" i="49"/>
  <c r="BF28" i="49"/>
  <c r="BE27" i="49"/>
  <c r="BD27" i="49"/>
  <c r="BC27" i="49"/>
  <c r="BB27" i="49"/>
  <c r="BA27" i="49"/>
  <c r="AZ27" i="49"/>
  <c r="AY27" i="49"/>
  <c r="AX27" i="49"/>
  <c r="AW27" i="49"/>
  <c r="AV27" i="49"/>
  <c r="AU27" i="49"/>
  <c r="AT27" i="49"/>
  <c r="AS27" i="49"/>
  <c r="AR27" i="49"/>
  <c r="AQ27" i="49"/>
  <c r="AP27" i="49"/>
  <c r="AO27" i="49"/>
  <c r="AN27" i="49"/>
  <c r="AM27" i="49"/>
  <c r="AL27" i="49"/>
  <c r="AK27" i="49"/>
  <c r="AJ27" i="49"/>
  <c r="AI27" i="49"/>
  <c r="AH27" i="49"/>
  <c r="AG27" i="49"/>
  <c r="AF27" i="49"/>
  <c r="AE27" i="49"/>
  <c r="AD27" i="49"/>
  <c r="AC27" i="49"/>
  <c r="AB27" i="49"/>
  <c r="AA27" i="49"/>
  <c r="Z27" i="49"/>
  <c r="Y27" i="49"/>
  <c r="X27" i="49"/>
  <c r="W27" i="49"/>
  <c r="V27" i="49"/>
  <c r="U27" i="49"/>
  <c r="T27" i="49"/>
  <c r="S27" i="49"/>
  <c r="R27" i="49"/>
  <c r="Q27" i="49"/>
  <c r="P27" i="49"/>
  <c r="O27" i="49"/>
  <c r="N27" i="49"/>
  <c r="M27" i="49"/>
  <c r="L27" i="49"/>
  <c r="K27" i="49"/>
  <c r="J27" i="49"/>
  <c r="I27" i="49"/>
  <c r="H27" i="49"/>
  <c r="G27" i="49"/>
  <c r="F27" i="49"/>
  <c r="E27" i="49"/>
  <c r="D27" i="49"/>
  <c r="BG23" i="49"/>
  <c r="BF23" i="49"/>
  <c r="BG22" i="49"/>
  <c r="BF22" i="49"/>
  <c r="BG21" i="49"/>
  <c r="BF21" i="49"/>
  <c r="BG20" i="49"/>
  <c r="BF20" i="49"/>
  <c r="BG19" i="49"/>
  <c r="BF19" i="49"/>
  <c r="BG18" i="49"/>
  <c r="BF18" i="49"/>
  <c r="BG17" i="49"/>
  <c r="BF17" i="49"/>
  <c r="BE16" i="49"/>
  <c r="BD16" i="49"/>
  <c r="BC16" i="49"/>
  <c r="BB16" i="49"/>
  <c r="BA16" i="49"/>
  <c r="AZ16" i="49"/>
  <c r="AY16" i="49"/>
  <c r="AX16" i="49"/>
  <c r="AW16" i="49"/>
  <c r="AV16" i="49"/>
  <c r="AU16" i="49"/>
  <c r="AT16" i="49"/>
  <c r="AS16" i="49"/>
  <c r="AR16" i="49"/>
  <c r="AQ16" i="49"/>
  <c r="AP16" i="49"/>
  <c r="AO16" i="49"/>
  <c r="AN16" i="49"/>
  <c r="AM16" i="49"/>
  <c r="AL16" i="49"/>
  <c r="AK16" i="49"/>
  <c r="AJ16" i="49"/>
  <c r="AI16" i="49"/>
  <c r="AH16" i="49"/>
  <c r="AG16" i="49"/>
  <c r="AF16" i="49"/>
  <c r="AE16" i="49"/>
  <c r="AD16" i="49"/>
  <c r="AC16" i="49"/>
  <c r="AB16" i="49"/>
  <c r="AA16" i="49"/>
  <c r="Z16" i="49"/>
  <c r="Y16" i="49"/>
  <c r="X16" i="49"/>
  <c r="W16" i="49"/>
  <c r="V16" i="49"/>
  <c r="U16" i="49"/>
  <c r="T16" i="49"/>
  <c r="S16" i="49"/>
  <c r="R16" i="49"/>
  <c r="Q16" i="49"/>
  <c r="P16" i="49"/>
  <c r="O16" i="49"/>
  <c r="N16" i="49"/>
  <c r="M16" i="49"/>
  <c r="L16" i="49"/>
  <c r="K16" i="49"/>
  <c r="J16" i="49"/>
  <c r="I16" i="49"/>
  <c r="H16" i="49"/>
  <c r="G16" i="49"/>
  <c r="F16" i="49"/>
  <c r="E16" i="49"/>
  <c r="D16" i="49"/>
  <c r="BE5" i="49"/>
  <c r="BD5" i="49"/>
  <c r="BC5" i="49"/>
  <c r="BB5" i="49"/>
  <c r="BA5" i="49"/>
  <c r="AZ5" i="49"/>
  <c r="AY5" i="49"/>
  <c r="AX5" i="49"/>
  <c r="AW5" i="49"/>
  <c r="AV5" i="49"/>
  <c r="AU5" i="49"/>
  <c r="AT5" i="49"/>
  <c r="AS5" i="49"/>
  <c r="AR5" i="49"/>
  <c r="AQ5" i="49"/>
  <c r="AP5" i="49"/>
  <c r="AO5" i="49"/>
  <c r="AN5" i="49"/>
  <c r="AM5" i="49"/>
  <c r="AL5" i="49"/>
  <c r="AK5" i="49"/>
  <c r="AJ5" i="49"/>
  <c r="AI5" i="49"/>
  <c r="AH5" i="49"/>
  <c r="AG5" i="49"/>
  <c r="AF5" i="49"/>
  <c r="AE5" i="49"/>
  <c r="AD5" i="49"/>
  <c r="AC5" i="49"/>
  <c r="AB5" i="49"/>
  <c r="AA5" i="49"/>
  <c r="Z5" i="49"/>
  <c r="Y5" i="49"/>
  <c r="X5" i="49"/>
  <c r="W5" i="49"/>
  <c r="V5" i="49"/>
  <c r="U5" i="49"/>
  <c r="T5" i="49"/>
  <c r="S5" i="49"/>
  <c r="R5" i="49"/>
  <c r="Q5" i="49"/>
  <c r="P5" i="49"/>
  <c r="O5" i="49"/>
  <c r="N5" i="49"/>
  <c r="M5" i="49"/>
  <c r="L5" i="49"/>
  <c r="K5" i="49"/>
  <c r="J5" i="49"/>
  <c r="I5" i="49"/>
  <c r="H5" i="49"/>
  <c r="G5" i="49"/>
  <c r="F5" i="49"/>
  <c r="E5" i="49"/>
  <c r="D5" i="49"/>
  <c r="F1" i="49"/>
  <c r="H1" i="49" s="1"/>
  <c r="J1" i="49" s="1"/>
  <c r="L1" i="49" s="1"/>
  <c r="N1" i="49" s="1"/>
  <c r="P1" i="49" s="1"/>
  <c r="R1" i="49" s="1"/>
  <c r="T1" i="49" s="1"/>
  <c r="V1" i="49" s="1"/>
  <c r="X1" i="49" s="1"/>
  <c r="Z1" i="49" s="1"/>
  <c r="AB1" i="49" s="1"/>
  <c r="AD1" i="49" s="1"/>
  <c r="AF1" i="49" s="1"/>
  <c r="AH1" i="49" s="1"/>
  <c r="AJ1" i="49" s="1"/>
  <c r="AL1" i="49" s="1"/>
  <c r="AN1" i="49" s="1"/>
  <c r="AP1" i="49" s="1"/>
  <c r="AR1" i="49" s="1"/>
  <c r="AT1" i="49" s="1"/>
  <c r="AV1" i="49" s="1"/>
  <c r="AX1" i="49" s="1"/>
  <c r="AZ1" i="49" s="1"/>
  <c r="BB1" i="49" s="1"/>
  <c r="BD1" i="49" s="1"/>
  <c r="BG12" i="49"/>
  <c r="BF12" i="49"/>
  <c r="BG11" i="49"/>
  <c r="BF11" i="49"/>
  <c r="BG10" i="49"/>
  <c r="BF10" i="49"/>
  <c r="BG9" i="49"/>
  <c r="BF9" i="49"/>
  <c r="BG8" i="49"/>
  <c r="BF8" i="49"/>
  <c r="BG7" i="49"/>
  <c r="BF7" i="49"/>
  <c r="BG6" i="49"/>
  <c r="BF6" i="49"/>
  <c r="BF40" i="41"/>
  <c r="BF44" i="41"/>
  <c r="B32" i="39"/>
  <c r="A36" i="49" s="1"/>
  <c r="C47" i="21"/>
  <c r="BF46" i="41"/>
  <c r="B32" i="21"/>
  <c r="D50" i="21"/>
  <c r="AZ50" i="21"/>
  <c r="BB50" i="21"/>
  <c r="B32" i="37"/>
  <c r="B32" i="38"/>
  <c r="A25" i="49" s="1"/>
  <c r="L50" i="38"/>
  <c r="Z50" i="38"/>
  <c r="AB50" i="38"/>
  <c r="AD50" i="38"/>
  <c r="AF50" i="38"/>
  <c r="AH50" i="38"/>
  <c r="AJ50" i="38"/>
  <c r="AL50" i="38"/>
  <c r="AN50" i="38"/>
  <c r="AP50" i="38"/>
  <c r="AR50" i="38"/>
  <c r="AT50" i="38"/>
  <c r="AV50" i="38"/>
  <c r="AX50" i="38"/>
  <c r="AZ50" i="38"/>
  <c r="BB50" i="38"/>
  <c r="D50" i="39"/>
  <c r="F50" i="39"/>
  <c r="H50" i="39"/>
  <c r="J50" i="39"/>
  <c r="L50" i="39"/>
  <c r="N50" i="39"/>
  <c r="P50" i="39"/>
  <c r="R50" i="39"/>
  <c r="T50" i="39"/>
  <c r="V50" i="39"/>
  <c r="X50" i="39"/>
  <c r="Z50" i="39"/>
  <c r="AB50" i="39"/>
  <c r="AD50" i="39"/>
  <c r="AH50" i="39"/>
  <c r="AJ50" i="39"/>
  <c r="AL50" i="39"/>
  <c r="AN50" i="39"/>
  <c r="AP50" i="39"/>
  <c r="AR50" i="39"/>
  <c r="AT50" i="39"/>
  <c r="AV50" i="39"/>
  <c r="AX50" i="39"/>
  <c r="AZ50" i="39"/>
  <c r="BB50" i="39"/>
  <c r="B32" i="40"/>
  <c r="A47" i="49" s="1"/>
  <c r="B32" i="41"/>
  <c r="A58" i="49" s="1"/>
  <c r="B32" i="42"/>
  <c r="A69" i="49" s="1"/>
  <c r="B32" i="43"/>
  <c r="A80" i="49" s="1"/>
  <c r="B32" i="44"/>
  <c r="A91" i="49" s="1"/>
  <c r="B32" i="45"/>
  <c r="A102" i="49" s="1"/>
  <c r="B32" i="46"/>
  <c r="A113" i="49" s="1"/>
  <c r="B32" i="47"/>
  <c r="A124" i="49" s="1"/>
  <c r="BX52" i="47"/>
  <c r="BM52" i="47"/>
  <c r="BE50" i="47"/>
  <c r="BD50" i="47"/>
  <c r="BC50" i="47"/>
  <c r="BB50" i="47"/>
  <c r="BA50" i="47"/>
  <c r="AZ50" i="47"/>
  <c r="AY50" i="47"/>
  <c r="AX50" i="47"/>
  <c r="AW50" i="47"/>
  <c r="AV50" i="47"/>
  <c r="AU50" i="47"/>
  <c r="AT50" i="47"/>
  <c r="AS50" i="47"/>
  <c r="AR50" i="47"/>
  <c r="AQ50" i="47"/>
  <c r="AP50" i="47"/>
  <c r="AO50" i="47"/>
  <c r="AN50" i="47"/>
  <c r="AM50" i="47"/>
  <c r="AL50" i="47"/>
  <c r="AK50" i="47"/>
  <c r="AJ50" i="47"/>
  <c r="AI50" i="47"/>
  <c r="AH50" i="47"/>
  <c r="AG50" i="47"/>
  <c r="AF50" i="47"/>
  <c r="AE50" i="47"/>
  <c r="AD50" i="47"/>
  <c r="AC50" i="47"/>
  <c r="AB50" i="47"/>
  <c r="AA50" i="47"/>
  <c r="Z50" i="47"/>
  <c r="Y50" i="47"/>
  <c r="X50" i="47"/>
  <c r="W50" i="47"/>
  <c r="V50" i="47"/>
  <c r="U50" i="47"/>
  <c r="T50" i="47"/>
  <c r="S50" i="47"/>
  <c r="R50" i="47"/>
  <c r="Q50" i="47"/>
  <c r="P50" i="47"/>
  <c r="O50" i="47"/>
  <c r="N50" i="47"/>
  <c r="M50" i="47"/>
  <c r="L50" i="47"/>
  <c r="K50" i="47"/>
  <c r="J50" i="47"/>
  <c r="I50" i="47"/>
  <c r="H50" i="47"/>
  <c r="G50" i="47"/>
  <c r="F50" i="47"/>
  <c r="E50" i="47"/>
  <c r="D50" i="47"/>
  <c r="A50" i="47"/>
  <c r="BG49" i="47"/>
  <c r="BF49" i="47"/>
  <c r="BG48" i="47"/>
  <c r="BF48" i="47"/>
  <c r="BG47" i="47"/>
  <c r="BF47" i="47"/>
  <c r="BG46" i="47"/>
  <c r="BF46" i="47"/>
  <c r="BG45" i="47"/>
  <c r="BF45" i="47"/>
  <c r="BG44" i="47"/>
  <c r="BF44" i="47"/>
  <c r="BG43" i="47"/>
  <c r="BF43" i="47"/>
  <c r="BG42" i="47"/>
  <c r="BF42" i="47"/>
  <c r="BG41" i="47"/>
  <c r="BF41" i="47"/>
  <c r="BG40" i="47"/>
  <c r="BF40" i="47"/>
  <c r="BG39" i="47"/>
  <c r="BF39" i="47"/>
  <c r="BG38" i="47"/>
  <c r="BF38" i="47"/>
  <c r="BG37" i="47"/>
  <c r="BF37" i="47"/>
  <c r="BG36" i="47"/>
  <c r="BF36" i="47"/>
  <c r="BS32" i="47"/>
  <c r="CD32" i="47" s="1"/>
  <c r="BX26" i="47"/>
  <c r="BX52" i="46"/>
  <c r="BM52" i="46"/>
  <c r="BE50" i="46"/>
  <c r="BD50" i="46"/>
  <c r="BC50" i="46"/>
  <c r="BB50" i="46"/>
  <c r="BA50" i="46"/>
  <c r="AZ50" i="46"/>
  <c r="AY50" i="46"/>
  <c r="AX50" i="46"/>
  <c r="AW50" i="46"/>
  <c r="AV50" i="46"/>
  <c r="AU50" i="46"/>
  <c r="AT50" i="46"/>
  <c r="AS50" i="46"/>
  <c r="AR50" i="46"/>
  <c r="AQ50" i="46"/>
  <c r="AP50" i="46"/>
  <c r="AO50" i="46"/>
  <c r="AN50" i="46"/>
  <c r="AM50" i="46"/>
  <c r="AL50" i="46"/>
  <c r="AK50" i="46"/>
  <c r="AJ50" i="46"/>
  <c r="AI50" i="46"/>
  <c r="AH50" i="46"/>
  <c r="AG50" i="46"/>
  <c r="AF50" i="46"/>
  <c r="AE50" i="46"/>
  <c r="AD50" i="46"/>
  <c r="AC50" i="46"/>
  <c r="AB50" i="46"/>
  <c r="AA50" i="46"/>
  <c r="Z50" i="46"/>
  <c r="Y50" i="46"/>
  <c r="X50" i="46"/>
  <c r="W50" i="46"/>
  <c r="V50" i="46"/>
  <c r="U50" i="46"/>
  <c r="T50" i="46"/>
  <c r="S50" i="46"/>
  <c r="R50" i="46"/>
  <c r="Q50" i="46"/>
  <c r="P50" i="46"/>
  <c r="O50" i="46"/>
  <c r="N50" i="46"/>
  <c r="M50" i="46"/>
  <c r="L50" i="46"/>
  <c r="K50" i="46"/>
  <c r="J50" i="46"/>
  <c r="I50" i="46"/>
  <c r="H50" i="46"/>
  <c r="G50" i="46"/>
  <c r="F50" i="46"/>
  <c r="E50" i="46"/>
  <c r="D50" i="46"/>
  <c r="A50" i="46"/>
  <c r="BG49" i="46"/>
  <c r="BF49" i="46"/>
  <c r="BG48" i="46"/>
  <c r="BF48" i="46"/>
  <c r="BG47" i="46"/>
  <c r="BF47" i="46"/>
  <c r="BG46" i="46"/>
  <c r="BF46" i="46"/>
  <c r="BG45" i="46"/>
  <c r="BF45" i="46"/>
  <c r="BG44" i="46"/>
  <c r="BF44" i="46"/>
  <c r="BG43" i="46"/>
  <c r="BF43" i="46"/>
  <c r="BG42" i="46"/>
  <c r="BF42" i="46"/>
  <c r="BG41" i="46"/>
  <c r="BF41" i="46"/>
  <c r="BG40" i="46"/>
  <c r="BF40" i="46"/>
  <c r="BG39" i="46"/>
  <c r="BF39" i="46"/>
  <c r="BG38" i="46"/>
  <c r="BF38" i="46"/>
  <c r="BG37" i="46"/>
  <c r="BF37" i="46"/>
  <c r="BF36" i="46"/>
  <c r="BS32" i="46"/>
  <c r="CD32" i="46" s="1"/>
  <c r="BX26" i="46"/>
  <c r="BX52" i="45"/>
  <c r="BM52" i="45"/>
  <c r="BE50" i="45"/>
  <c r="BD50" i="45"/>
  <c r="BC50" i="45"/>
  <c r="BB50" i="45"/>
  <c r="BA50" i="45"/>
  <c r="AZ50" i="45"/>
  <c r="AY50" i="45"/>
  <c r="AX50" i="45"/>
  <c r="AW50" i="45"/>
  <c r="AV50" i="45"/>
  <c r="AU50" i="45"/>
  <c r="AT50" i="45"/>
  <c r="AS50" i="45"/>
  <c r="AR50" i="45"/>
  <c r="AQ50" i="45"/>
  <c r="AP50" i="45"/>
  <c r="AO50" i="45"/>
  <c r="AN50" i="45"/>
  <c r="AM50" i="45"/>
  <c r="AL50" i="45"/>
  <c r="AK50" i="45"/>
  <c r="AJ50" i="45"/>
  <c r="AI50" i="45"/>
  <c r="AH50" i="45"/>
  <c r="AG50" i="45"/>
  <c r="AF50" i="45"/>
  <c r="AE50" i="45"/>
  <c r="AD50" i="45"/>
  <c r="AC50" i="45"/>
  <c r="AB50" i="45"/>
  <c r="AA50" i="45"/>
  <c r="Z50" i="45"/>
  <c r="Y50" i="45"/>
  <c r="X50" i="45"/>
  <c r="W50" i="45"/>
  <c r="V50" i="45"/>
  <c r="U50" i="45"/>
  <c r="T50" i="45"/>
  <c r="S50" i="45"/>
  <c r="R50" i="45"/>
  <c r="Q50" i="45"/>
  <c r="P50" i="45"/>
  <c r="O50" i="45"/>
  <c r="N50" i="45"/>
  <c r="M50" i="45"/>
  <c r="L50" i="45"/>
  <c r="K50" i="45"/>
  <c r="J50" i="45"/>
  <c r="I50" i="45"/>
  <c r="H50" i="45"/>
  <c r="G50" i="45"/>
  <c r="F50" i="45"/>
  <c r="E50" i="45"/>
  <c r="D50" i="45"/>
  <c r="A50" i="45"/>
  <c r="BG49" i="45"/>
  <c r="BF49" i="45"/>
  <c r="BG48" i="45"/>
  <c r="BF48" i="45"/>
  <c r="BG47" i="45"/>
  <c r="BF47" i="45"/>
  <c r="BG46" i="45"/>
  <c r="BF46" i="45"/>
  <c r="BG45" i="45"/>
  <c r="BF45" i="45"/>
  <c r="BG44" i="45"/>
  <c r="BF44" i="45"/>
  <c r="BG43" i="45"/>
  <c r="BF43" i="45"/>
  <c r="BG42" i="45"/>
  <c r="BF42" i="45"/>
  <c r="BG41" i="45"/>
  <c r="BF41" i="45"/>
  <c r="BG40" i="45"/>
  <c r="BF40" i="45"/>
  <c r="BG39" i="45"/>
  <c r="BF39" i="45"/>
  <c r="BG38" i="45"/>
  <c r="BF38" i="45"/>
  <c r="BF36" i="45"/>
  <c r="BS32" i="45"/>
  <c r="CD32" i="45" s="1"/>
  <c r="BX26" i="45"/>
  <c r="BX52" i="44"/>
  <c r="BM52" i="44"/>
  <c r="BE50" i="44"/>
  <c r="BD50" i="44"/>
  <c r="BC50" i="44"/>
  <c r="BB50" i="44"/>
  <c r="BA50" i="44"/>
  <c r="AZ50" i="44"/>
  <c r="AY50" i="44"/>
  <c r="AX50" i="44"/>
  <c r="AW50" i="44"/>
  <c r="AV50" i="44"/>
  <c r="AU50" i="44"/>
  <c r="AT50" i="44"/>
  <c r="AS50" i="44"/>
  <c r="AR50" i="44"/>
  <c r="AQ50" i="44"/>
  <c r="AP50" i="44"/>
  <c r="AO50" i="44"/>
  <c r="AN50" i="44"/>
  <c r="AM50" i="44"/>
  <c r="AL50" i="44"/>
  <c r="AK50" i="44"/>
  <c r="AJ50" i="44"/>
  <c r="AI50" i="44"/>
  <c r="AH50" i="44"/>
  <c r="AG50" i="44"/>
  <c r="AF50" i="44"/>
  <c r="AE50" i="44"/>
  <c r="AD50" i="44"/>
  <c r="AC50" i="44"/>
  <c r="AB50" i="44"/>
  <c r="AA50" i="44"/>
  <c r="Z50" i="44"/>
  <c r="Y50" i="44"/>
  <c r="X50" i="44"/>
  <c r="W50" i="44"/>
  <c r="V50" i="44"/>
  <c r="U50" i="44"/>
  <c r="T50" i="44"/>
  <c r="S50" i="44"/>
  <c r="R50" i="44"/>
  <c r="Q50" i="44"/>
  <c r="P50" i="44"/>
  <c r="O50" i="44"/>
  <c r="N50" i="44"/>
  <c r="M50" i="44"/>
  <c r="L50" i="44"/>
  <c r="K50" i="44"/>
  <c r="J50" i="44"/>
  <c r="I50" i="44"/>
  <c r="H50" i="44"/>
  <c r="G50" i="44"/>
  <c r="F50" i="44"/>
  <c r="E50" i="44"/>
  <c r="D50" i="44"/>
  <c r="A50" i="44"/>
  <c r="BG49" i="44"/>
  <c r="BF49" i="44"/>
  <c r="C49" i="44"/>
  <c r="BG48" i="44"/>
  <c r="BF48" i="44"/>
  <c r="BG47" i="44"/>
  <c r="BF47" i="44"/>
  <c r="BG46" i="44"/>
  <c r="BF46" i="44"/>
  <c r="BG45" i="44"/>
  <c r="BF45" i="44"/>
  <c r="BG44" i="44"/>
  <c r="BF44" i="44"/>
  <c r="BG43" i="44"/>
  <c r="BF43" i="44"/>
  <c r="BG42" i="44"/>
  <c r="BF42" i="44"/>
  <c r="BG41" i="44"/>
  <c r="BF41" i="44"/>
  <c r="BG40" i="44"/>
  <c r="BF40" i="44"/>
  <c r="BG39" i="44"/>
  <c r="BF39" i="44"/>
  <c r="BG38" i="44"/>
  <c r="BF38" i="44"/>
  <c r="BG37" i="44"/>
  <c r="BF37" i="44"/>
  <c r="BG36" i="44"/>
  <c r="BF36" i="44"/>
  <c r="BS32" i="44"/>
  <c r="CD32" i="44" s="1"/>
  <c r="BX26" i="44"/>
  <c r="BX52" i="43"/>
  <c r="BM52" i="43"/>
  <c r="BE50" i="43"/>
  <c r="BC50" i="43"/>
  <c r="BB50" i="43"/>
  <c r="BA50" i="43"/>
  <c r="AY50" i="43"/>
  <c r="AX50" i="43"/>
  <c r="AW50" i="43"/>
  <c r="AU50" i="43"/>
  <c r="AT50" i="43"/>
  <c r="AS50" i="43"/>
  <c r="AQ50" i="43"/>
  <c r="AP50" i="43"/>
  <c r="AO50" i="43"/>
  <c r="AM50" i="43"/>
  <c r="AL50" i="43"/>
  <c r="AK50" i="43"/>
  <c r="AI50" i="43"/>
  <c r="AH50" i="43"/>
  <c r="AG50" i="43"/>
  <c r="AE50" i="43"/>
  <c r="AD50" i="43"/>
  <c r="AC50" i="43"/>
  <c r="AA50" i="43"/>
  <c r="Z50" i="43"/>
  <c r="Y50" i="43"/>
  <c r="W50" i="43"/>
  <c r="V50" i="43"/>
  <c r="U50" i="43"/>
  <c r="S50" i="43"/>
  <c r="R50" i="43"/>
  <c r="Q50" i="43"/>
  <c r="O50" i="43"/>
  <c r="N50" i="43"/>
  <c r="M50" i="43"/>
  <c r="K50" i="43"/>
  <c r="J50" i="43"/>
  <c r="I50" i="43"/>
  <c r="G50" i="43"/>
  <c r="F50" i="43"/>
  <c r="E50" i="43"/>
  <c r="D50" i="43"/>
  <c r="A50" i="43"/>
  <c r="BG49" i="43"/>
  <c r="BF49" i="43"/>
  <c r="C49" i="43"/>
  <c r="BG48" i="43"/>
  <c r="BF48" i="43"/>
  <c r="BG47" i="43"/>
  <c r="BF47" i="43"/>
  <c r="BG46" i="43"/>
  <c r="BF46" i="43"/>
  <c r="BG45" i="43"/>
  <c r="BF45" i="43"/>
  <c r="BG44" i="43"/>
  <c r="BF44" i="43"/>
  <c r="BG43" i="43"/>
  <c r="BF43" i="43"/>
  <c r="BG42" i="43"/>
  <c r="BF42" i="43"/>
  <c r="BG41" i="43"/>
  <c r="BF41" i="43"/>
  <c r="BG40" i="43"/>
  <c r="BF40" i="43"/>
  <c r="BG39" i="43"/>
  <c r="BF39" i="43"/>
  <c r="BG38" i="43"/>
  <c r="BF38" i="43"/>
  <c r="BG37" i="43"/>
  <c r="BF37" i="43"/>
  <c r="BG36" i="43"/>
  <c r="BF36" i="43"/>
  <c r="BS32" i="43"/>
  <c r="CD32" i="43" s="1"/>
  <c r="BX26" i="43"/>
  <c r="BX52" i="42"/>
  <c r="BM52" i="42"/>
  <c r="BE50" i="42"/>
  <c r="BD50" i="42"/>
  <c r="BC50" i="42"/>
  <c r="BB50" i="42"/>
  <c r="BA50" i="42"/>
  <c r="AZ50" i="42"/>
  <c r="AY50" i="42"/>
  <c r="AX50" i="42"/>
  <c r="AW50" i="42"/>
  <c r="AV50" i="42"/>
  <c r="AU50" i="42"/>
  <c r="AT50" i="42"/>
  <c r="AS50" i="42"/>
  <c r="AR50" i="42"/>
  <c r="AQ50" i="42"/>
  <c r="AP50" i="42"/>
  <c r="AO50" i="42"/>
  <c r="AN50" i="42"/>
  <c r="AM50" i="42"/>
  <c r="AL50" i="42"/>
  <c r="AK50" i="42"/>
  <c r="AJ50" i="42"/>
  <c r="AI50" i="42"/>
  <c r="AH50" i="42"/>
  <c r="AG50" i="42"/>
  <c r="AF50" i="42"/>
  <c r="AE50" i="42"/>
  <c r="AD50" i="42"/>
  <c r="AC50" i="42"/>
  <c r="AB50" i="42"/>
  <c r="AA50" i="42"/>
  <c r="Z50" i="42"/>
  <c r="Y50" i="42"/>
  <c r="X50" i="42"/>
  <c r="W50" i="42"/>
  <c r="V50" i="42"/>
  <c r="U50" i="42"/>
  <c r="T50" i="42"/>
  <c r="S50" i="42"/>
  <c r="R50" i="42"/>
  <c r="Q50" i="42"/>
  <c r="P50" i="42"/>
  <c r="O50" i="42"/>
  <c r="N50" i="42"/>
  <c r="M50" i="42"/>
  <c r="L50" i="42"/>
  <c r="K50" i="42"/>
  <c r="J50" i="42"/>
  <c r="I50" i="42"/>
  <c r="H50" i="42"/>
  <c r="G50" i="42"/>
  <c r="F50" i="42"/>
  <c r="E50" i="42"/>
  <c r="D50" i="42"/>
  <c r="A50" i="42"/>
  <c r="BG49" i="42"/>
  <c r="BF49" i="42"/>
  <c r="C49" i="42"/>
  <c r="BG48" i="42"/>
  <c r="BF48" i="42"/>
  <c r="C48" i="42"/>
  <c r="BG47" i="42"/>
  <c r="BF47" i="42"/>
  <c r="BG46" i="42"/>
  <c r="BF46" i="42"/>
  <c r="BG45" i="42"/>
  <c r="BF45" i="42"/>
  <c r="BG44" i="42"/>
  <c r="BF44" i="42"/>
  <c r="BG43" i="42"/>
  <c r="BF43" i="42"/>
  <c r="BG42" i="42"/>
  <c r="BF42" i="42"/>
  <c r="BG41" i="42"/>
  <c r="BF41" i="42"/>
  <c r="BG40" i="42"/>
  <c r="BF40" i="42"/>
  <c r="BG39" i="42"/>
  <c r="BF39" i="42"/>
  <c r="BG38" i="42"/>
  <c r="BF38" i="42"/>
  <c r="BG37" i="42"/>
  <c r="BF37" i="42"/>
  <c r="BG36" i="42"/>
  <c r="BF36" i="42"/>
  <c r="BS32" i="42"/>
  <c r="CD32" i="42" s="1"/>
  <c r="BX26" i="42"/>
  <c r="BX52" i="41"/>
  <c r="BM52" i="41"/>
  <c r="BE50" i="41"/>
  <c r="BD50" i="41"/>
  <c r="BC50" i="41"/>
  <c r="BB50" i="41"/>
  <c r="BA50" i="41"/>
  <c r="AZ50" i="41"/>
  <c r="AY50" i="41"/>
  <c r="AX50" i="41"/>
  <c r="AW50" i="41"/>
  <c r="AV50" i="41"/>
  <c r="AU50" i="41"/>
  <c r="AT50" i="41"/>
  <c r="AS50" i="41"/>
  <c r="AR50" i="41"/>
  <c r="AQ50" i="41"/>
  <c r="AP50" i="41"/>
  <c r="AO50" i="41"/>
  <c r="AN50" i="41"/>
  <c r="AM50" i="41"/>
  <c r="AL50" i="41"/>
  <c r="AK50" i="41"/>
  <c r="AJ50" i="41"/>
  <c r="AI50" i="41"/>
  <c r="AH50" i="41"/>
  <c r="AG50" i="41"/>
  <c r="AF50" i="41"/>
  <c r="AE50" i="41"/>
  <c r="AD50" i="41"/>
  <c r="AC50" i="41"/>
  <c r="AB50" i="41"/>
  <c r="AA50" i="41"/>
  <c r="Z50" i="41"/>
  <c r="Y50" i="41"/>
  <c r="X50" i="41"/>
  <c r="W50" i="41"/>
  <c r="V50" i="41"/>
  <c r="U50" i="41"/>
  <c r="T50" i="41"/>
  <c r="S50" i="41"/>
  <c r="R50" i="41"/>
  <c r="Q50" i="41"/>
  <c r="P50" i="41"/>
  <c r="O50" i="41"/>
  <c r="N50" i="41"/>
  <c r="M50" i="41"/>
  <c r="L50" i="41"/>
  <c r="K50" i="41"/>
  <c r="J50" i="41"/>
  <c r="I50" i="41"/>
  <c r="H50" i="41"/>
  <c r="G50" i="41"/>
  <c r="F50" i="41"/>
  <c r="E50" i="41"/>
  <c r="D50" i="41"/>
  <c r="A50" i="41"/>
  <c r="BG49" i="41"/>
  <c r="BF49" i="41"/>
  <c r="C49" i="41"/>
  <c r="BG48" i="41"/>
  <c r="BF48" i="41"/>
  <c r="BG47" i="41"/>
  <c r="BF47" i="41"/>
  <c r="BG46" i="41"/>
  <c r="BG45" i="41"/>
  <c r="BF45" i="41"/>
  <c r="BG44" i="41"/>
  <c r="BG43" i="41"/>
  <c r="BF43" i="41"/>
  <c r="BG42" i="41"/>
  <c r="BF42" i="41"/>
  <c r="BG41" i="41"/>
  <c r="BF41" i="41"/>
  <c r="BG40" i="41"/>
  <c r="BG39" i="41"/>
  <c r="BF39" i="41"/>
  <c r="BG38" i="41"/>
  <c r="BF38" i="41"/>
  <c r="BG37" i="41"/>
  <c r="BF37" i="41"/>
  <c r="BG36" i="41"/>
  <c r="BF36" i="41"/>
  <c r="BS32" i="41"/>
  <c r="CD32" i="41" s="1"/>
  <c r="BX26" i="41"/>
  <c r="BX52" i="40"/>
  <c r="BM52" i="40"/>
  <c r="BE50" i="40"/>
  <c r="BD50" i="40"/>
  <c r="BC50" i="40"/>
  <c r="BB50" i="40"/>
  <c r="BA50" i="40"/>
  <c r="AZ50" i="40"/>
  <c r="AY50" i="40"/>
  <c r="AX50" i="40"/>
  <c r="AW50" i="40"/>
  <c r="AV50" i="40"/>
  <c r="AU50" i="40"/>
  <c r="AT50" i="40"/>
  <c r="AR50" i="40"/>
  <c r="AQ50" i="40"/>
  <c r="AP50" i="40"/>
  <c r="AO50" i="40"/>
  <c r="AN50" i="40"/>
  <c r="AM50" i="40"/>
  <c r="AL50" i="40"/>
  <c r="AK50" i="40"/>
  <c r="AJ50" i="40"/>
  <c r="AI50" i="40"/>
  <c r="AH50" i="40"/>
  <c r="AG50" i="40"/>
  <c r="AF50" i="40"/>
  <c r="AE50" i="40"/>
  <c r="AD50" i="40"/>
  <c r="AC50" i="40"/>
  <c r="AB50" i="40"/>
  <c r="AA50" i="40"/>
  <c r="Z50" i="40"/>
  <c r="Y50" i="40"/>
  <c r="X50" i="40"/>
  <c r="W50" i="40"/>
  <c r="V50" i="40"/>
  <c r="U50" i="40"/>
  <c r="T50" i="40"/>
  <c r="S50" i="40"/>
  <c r="R50" i="40"/>
  <c r="Q50" i="40"/>
  <c r="P50" i="40"/>
  <c r="O50" i="40"/>
  <c r="N50" i="40"/>
  <c r="M50" i="40"/>
  <c r="L50" i="40"/>
  <c r="K50" i="40"/>
  <c r="J50" i="40"/>
  <c r="I50" i="40"/>
  <c r="H50" i="40"/>
  <c r="G50" i="40"/>
  <c r="F50" i="40"/>
  <c r="E50" i="40"/>
  <c r="D50" i="40"/>
  <c r="A50" i="40"/>
  <c r="BG49" i="40"/>
  <c r="BF49" i="40"/>
  <c r="C49" i="40"/>
  <c r="BG48" i="40"/>
  <c r="BF48" i="40"/>
  <c r="C48" i="40"/>
  <c r="BG47" i="40"/>
  <c r="BF47" i="40"/>
  <c r="C47" i="40"/>
  <c r="BG46" i="40"/>
  <c r="BF46" i="40"/>
  <c r="BG45" i="40"/>
  <c r="BF45" i="40"/>
  <c r="BG44" i="40"/>
  <c r="BF44" i="40"/>
  <c r="BG43" i="40"/>
  <c r="BF43" i="40"/>
  <c r="BG42" i="40"/>
  <c r="BF42" i="40"/>
  <c r="BG41" i="40"/>
  <c r="BF41" i="40"/>
  <c r="BG40" i="40"/>
  <c r="BF40" i="40"/>
  <c r="BG39" i="40"/>
  <c r="BF39" i="40"/>
  <c r="BG38" i="40"/>
  <c r="BF38" i="40"/>
  <c r="BG37" i="40"/>
  <c r="BF37" i="40"/>
  <c r="BG36" i="40"/>
  <c r="BF36" i="40"/>
  <c r="BS32" i="40"/>
  <c r="CD32" i="40" s="1"/>
  <c r="BX26" i="40"/>
  <c r="BX52" i="39"/>
  <c r="BM52" i="39"/>
  <c r="BE50" i="39"/>
  <c r="BD50" i="39"/>
  <c r="BC50" i="39"/>
  <c r="BA50" i="39"/>
  <c r="AY50" i="39"/>
  <c r="AW50" i="39"/>
  <c r="AU50" i="39"/>
  <c r="AS50" i="39"/>
  <c r="AQ50" i="39"/>
  <c r="AO50" i="39"/>
  <c r="AM50" i="39"/>
  <c r="AK50" i="39"/>
  <c r="AI50" i="39"/>
  <c r="AG50" i="39"/>
  <c r="AF50" i="39"/>
  <c r="AE50" i="39"/>
  <c r="AC50" i="39"/>
  <c r="AA50" i="39"/>
  <c r="Y50" i="39"/>
  <c r="W50" i="39"/>
  <c r="U50" i="39"/>
  <c r="S50" i="39"/>
  <c r="Q50" i="39"/>
  <c r="O50" i="39"/>
  <c r="M50" i="39"/>
  <c r="K50" i="39"/>
  <c r="I50" i="39"/>
  <c r="G50" i="39"/>
  <c r="E50" i="39"/>
  <c r="BG49" i="39"/>
  <c r="BF49" i="39"/>
  <c r="C49" i="39"/>
  <c r="BG48" i="39"/>
  <c r="BF48" i="39"/>
  <c r="C48" i="39"/>
  <c r="BG47" i="39"/>
  <c r="BF47" i="39"/>
  <c r="C47" i="39"/>
  <c r="BG46" i="39"/>
  <c r="BF46" i="39"/>
  <c r="BG45" i="39"/>
  <c r="BF45" i="39"/>
  <c r="BG44" i="39"/>
  <c r="BF44" i="39"/>
  <c r="BG43" i="39"/>
  <c r="BF43" i="39"/>
  <c r="BG42" i="39"/>
  <c r="BF42" i="39"/>
  <c r="BG41" i="39"/>
  <c r="BF41" i="39"/>
  <c r="BG40" i="39"/>
  <c r="BF40" i="39"/>
  <c r="BG39" i="39"/>
  <c r="BF39" i="39"/>
  <c r="BG38" i="39"/>
  <c r="BF38" i="39"/>
  <c r="BG37" i="39"/>
  <c r="BF37" i="39"/>
  <c r="BG36" i="39"/>
  <c r="BF36" i="39"/>
  <c r="BS32" i="39"/>
  <c r="CD32" i="39" s="1"/>
  <c r="BX26" i="39"/>
  <c r="BX52" i="38"/>
  <c r="BM52" i="38"/>
  <c r="BE50" i="38"/>
  <c r="BD50" i="38"/>
  <c r="BC50" i="38"/>
  <c r="BA50" i="38"/>
  <c r="AY50" i="38"/>
  <c r="AW50" i="38"/>
  <c r="AU50" i="38"/>
  <c r="AS50" i="38"/>
  <c r="AQ50" i="38"/>
  <c r="AO50" i="38"/>
  <c r="AM50" i="38"/>
  <c r="AK50" i="38"/>
  <c r="AI50" i="38"/>
  <c r="AG50" i="38"/>
  <c r="AE50" i="38"/>
  <c r="AC50" i="38"/>
  <c r="AA50" i="38"/>
  <c r="Y50" i="38"/>
  <c r="X50" i="38"/>
  <c r="W50" i="38"/>
  <c r="V50" i="38"/>
  <c r="U50" i="38"/>
  <c r="T50" i="38"/>
  <c r="S50" i="38"/>
  <c r="R50" i="38"/>
  <c r="Q50" i="38"/>
  <c r="P50" i="38"/>
  <c r="O50" i="38"/>
  <c r="N50" i="38"/>
  <c r="M50" i="38"/>
  <c r="K50" i="38"/>
  <c r="J50" i="38"/>
  <c r="I50" i="38"/>
  <c r="H50" i="38"/>
  <c r="G50" i="38"/>
  <c r="F50" i="38"/>
  <c r="E50" i="38"/>
  <c r="D50" i="38"/>
  <c r="A50" i="38"/>
  <c r="BG49" i="38"/>
  <c r="BF49" i="38"/>
  <c r="C49" i="38"/>
  <c r="BG48" i="38"/>
  <c r="BF48" i="38"/>
  <c r="C48" i="38"/>
  <c r="BG47" i="38"/>
  <c r="BF47" i="38"/>
  <c r="C47" i="38"/>
  <c r="BG46" i="38"/>
  <c r="BF46" i="38"/>
  <c r="BG45" i="38"/>
  <c r="BF45" i="38"/>
  <c r="BG44" i="38"/>
  <c r="BF44" i="38"/>
  <c r="BG43" i="38"/>
  <c r="BF43" i="38"/>
  <c r="BG42" i="38"/>
  <c r="BF42" i="38"/>
  <c r="BG41" i="38"/>
  <c r="BF41" i="38"/>
  <c r="BG40" i="38"/>
  <c r="BF40" i="38"/>
  <c r="BG39" i="38"/>
  <c r="BF39" i="38"/>
  <c r="BG38" i="38"/>
  <c r="BF38" i="38"/>
  <c r="BG37" i="38"/>
  <c r="BF37" i="38"/>
  <c r="BG36" i="38"/>
  <c r="BF36" i="38"/>
  <c r="BS32" i="38"/>
  <c r="CD32" i="38" s="1"/>
  <c r="BX26" i="38"/>
  <c r="BX52" i="37"/>
  <c r="BM52" i="37"/>
  <c r="BE50" i="37"/>
  <c r="BD50" i="37"/>
  <c r="BC50" i="37"/>
  <c r="BB50" i="37"/>
  <c r="BA50" i="37"/>
  <c r="AZ50" i="37"/>
  <c r="AY50" i="37"/>
  <c r="AX50" i="37"/>
  <c r="AW50" i="37"/>
  <c r="AV50" i="37"/>
  <c r="AU50" i="37"/>
  <c r="AT50" i="37"/>
  <c r="AS50" i="37"/>
  <c r="AR50" i="37"/>
  <c r="AQ50" i="37"/>
  <c r="AP50" i="37"/>
  <c r="AO50" i="37"/>
  <c r="AN50" i="37"/>
  <c r="AM50" i="37"/>
  <c r="AL50" i="37"/>
  <c r="AK50" i="37"/>
  <c r="AJ50" i="37"/>
  <c r="AI50" i="37"/>
  <c r="AH50" i="37"/>
  <c r="AG50" i="37"/>
  <c r="AF50" i="37"/>
  <c r="AE50" i="37"/>
  <c r="AD50" i="37"/>
  <c r="AC50" i="37"/>
  <c r="AB50" i="37"/>
  <c r="AA50" i="37"/>
  <c r="Z50" i="37"/>
  <c r="Y50" i="37"/>
  <c r="X50" i="37"/>
  <c r="W50" i="37"/>
  <c r="V50" i="37"/>
  <c r="U50" i="37"/>
  <c r="T50" i="37"/>
  <c r="S50" i="37"/>
  <c r="R50" i="37"/>
  <c r="Q50" i="37"/>
  <c r="P50" i="37"/>
  <c r="O50" i="37"/>
  <c r="N50" i="37"/>
  <c r="M50" i="37"/>
  <c r="L50" i="37"/>
  <c r="K50" i="37"/>
  <c r="J50" i="37"/>
  <c r="I50" i="37"/>
  <c r="H50" i="37"/>
  <c r="G50" i="37"/>
  <c r="F50" i="37"/>
  <c r="E50" i="37"/>
  <c r="D50" i="37"/>
  <c r="A50" i="37"/>
  <c r="BG49" i="37"/>
  <c r="BF49" i="37"/>
  <c r="C49" i="37"/>
  <c r="BG48" i="37"/>
  <c r="BF48" i="37"/>
  <c r="C48" i="37"/>
  <c r="BG47" i="37"/>
  <c r="C47" i="37"/>
  <c r="BG46" i="37"/>
  <c r="BF46" i="37"/>
  <c r="BG45" i="37"/>
  <c r="BF45" i="37"/>
  <c r="BG44" i="37"/>
  <c r="BF44" i="37"/>
  <c r="BG43" i="37"/>
  <c r="BF43" i="37"/>
  <c r="BG42" i="37"/>
  <c r="BF42" i="37"/>
  <c r="BG41" i="37"/>
  <c r="BF41" i="37"/>
  <c r="BG40" i="37"/>
  <c r="BF40" i="37"/>
  <c r="BG39" i="37"/>
  <c r="BF39" i="37"/>
  <c r="BG38" i="37"/>
  <c r="BF38" i="37"/>
  <c r="BG37" i="37"/>
  <c r="BF37" i="37"/>
  <c r="BG36" i="37"/>
  <c r="BF36" i="37"/>
  <c r="BS32" i="37"/>
  <c r="CD32" i="37" s="1"/>
  <c r="BX26" i="37"/>
  <c r="BF37" i="21"/>
  <c r="BG49" i="21"/>
  <c r="BF49" i="21"/>
  <c r="BG48" i="21"/>
  <c r="BF48" i="21"/>
  <c r="BG47" i="21"/>
  <c r="BF47" i="21"/>
  <c r="BG46" i="21"/>
  <c r="BF46" i="21"/>
  <c r="BG45" i="21"/>
  <c r="BF45" i="21"/>
  <c r="BG44" i="21"/>
  <c r="BF44" i="21"/>
  <c r="BG43" i="21"/>
  <c r="BF43" i="21"/>
  <c r="BG42" i="21"/>
  <c r="BF42" i="21"/>
  <c r="BG41" i="21"/>
  <c r="BF41" i="21"/>
  <c r="BG40" i="21"/>
  <c r="BF40" i="21"/>
  <c r="BG39" i="21"/>
  <c r="BF39" i="21"/>
  <c r="BG38" i="21"/>
  <c r="BF38" i="21"/>
  <c r="BG37" i="21"/>
  <c r="BG36" i="21"/>
  <c r="BF36" i="21"/>
  <c r="C49" i="21"/>
  <c r="C48" i="21"/>
  <c r="BE50" i="21"/>
  <c r="BD50" i="21"/>
  <c r="BC50" i="21"/>
  <c r="BA50" i="21"/>
  <c r="AY50" i="21"/>
  <c r="AX50" i="21"/>
  <c r="AW50" i="21"/>
  <c r="AV50" i="21"/>
  <c r="AU50" i="21"/>
  <c r="AT50" i="21"/>
  <c r="AS50" i="21"/>
  <c r="AR50" i="21"/>
  <c r="AQ50" i="21"/>
  <c r="AP50" i="21"/>
  <c r="AO50" i="21"/>
  <c r="AN50" i="21"/>
  <c r="AM50" i="21"/>
  <c r="AL50" i="21"/>
  <c r="AK50" i="21"/>
  <c r="AJ50" i="21"/>
  <c r="AI50" i="21"/>
  <c r="AH50" i="21"/>
  <c r="AG50" i="21"/>
  <c r="AF50" i="21"/>
  <c r="AE50" i="21"/>
  <c r="AD50" i="21"/>
  <c r="AC50" i="21"/>
  <c r="AB50" i="21"/>
  <c r="AA50" i="21"/>
  <c r="Z50" i="21"/>
  <c r="Y50" i="21"/>
  <c r="X50" i="21"/>
  <c r="W50" i="21"/>
  <c r="V50" i="21"/>
  <c r="U50" i="21"/>
  <c r="T50" i="21"/>
  <c r="S50" i="21"/>
  <c r="R50" i="21"/>
  <c r="Q50" i="21"/>
  <c r="P50" i="21"/>
  <c r="O50" i="21"/>
  <c r="N50" i="21"/>
  <c r="M50" i="21"/>
  <c r="L50" i="21"/>
  <c r="K50" i="21"/>
  <c r="J50" i="21"/>
  <c r="I50" i="21"/>
  <c r="H50" i="21"/>
  <c r="G50" i="21"/>
  <c r="F50" i="21"/>
  <c r="E50" i="21"/>
  <c r="A50" i="21"/>
  <c r="B17" i="36"/>
  <c r="E5" i="36"/>
  <c r="F5" i="36" s="1"/>
  <c r="G5" i="36" s="1"/>
  <c r="H5" i="36" s="1"/>
  <c r="I5" i="36" s="1"/>
  <c r="J5" i="36" s="1"/>
  <c r="K5" i="36" s="1"/>
  <c r="L5" i="36" s="1"/>
  <c r="M5" i="36" s="1"/>
  <c r="E6" i="36"/>
  <c r="F6" i="36" s="1"/>
  <c r="G6" i="36" s="1"/>
  <c r="H6" i="36" s="1"/>
  <c r="I6" i="36" s="1"/>
  <c r="J6" i="36" s="1"/>
  <c r="K6" i="36" s="1"/>
  <c r="L6" i="36" s="1"/>
  <c r="M6" i="36" s="1"/>
  <c r="E7" i="36"/>
  <c r="F7" i="36" s="1"/>
  <c r="G7" i="36" s="1"/>
  <c r="H7" i="36" s="1"/>
  <c r="I7" i="36" s="1"/>
  <c r="J7" i="36" s="1"/>
  <c r="K7" i="36" s="1"/>
  <c r="L7" i="36" s="1"/>
  <c r="M7" i="36" s="1"/>
  <c r="E8" i="36"/>
  <c r="F8" i="36" s="1"/>
  <c r="G8" i="36" s="1"/>
  <c r="H8" i="36" s="1"/>
  <c r="I8" i="36" s="1"/>
  <c r="J8" i="36" s="1"/>
  <c r="K8" i="36" s="1"/>
  <c r="L8" i="36" s="1"/>
  <c r="M8" i="36" s="1"/>
  <c r="E9" i="36"/>
  <c r="F9" i="36" s="1"/>
  <c r="G9" i="36" s="1"/>
  <c r="H9" i="36" s="1"/>
  <c r="I9" i="36" s="1"/>
  <c r="J9" i="36" s="1"/>
  <c r="K9" i="36" s="1"/>
  <c r="L9" i="36" s="1"/>
  <c r="M9" i="36" s="1"/>
  <c r="E12" i="36"/>
  <c r="F12" i="36" s="1"/>
  <c r="G12" i="36" s="1"/>
  <c r="H12" i="36" s="1"/>
  <c r="I12" i="36" s="1"/>
  <c r="J12" i="36" s="1"/>
  <c r="K12" i="36" s="1"/>
  <c r="L12" i="36" s="1"/>
  <c r="M12" i="36" s="1"/>
  <c r="C4" i="36"/>
  <c r="C5" i="36"/>
  <c r="C6" i="36"/>
  <c r="C7" i="36"/>
  <c r="C8" i="36"/>
  <c r="C9" i="36"/>
  <c r="C10" i="36"/>
  <c r="D10" i="36" s="1"/>
  <c r="E10" i="36" s="1"/>
  <c r="F10" i="36" s="1"/>
  <c r="H10" i="36"/>
  <c r="I10" i="36" s="1"/>
  <c r="J10" i="36" s="1"/>
  <c r="K10" i="36" s="1"/>
  <c r="L10" i="36" s="1"/>
  <c r="M10" i="36" s="1"/>
  <c r="C11" i="36"/>
  <c r="D11" i="36" s="1"/>
  <c r="E11" i="36" s="1"/>
  <c r="F11" i="36" s="1"/>
  <c r="G11" i="36" s="1"/>
  <c r="I11" i="36"/>
  <c r="J11" i="36" s="1"/>
  <c r="K11" i="36" s="1"/>
  <c r="L11" i="36" s="1"/>
  <c r="M11" i="36" s="1"/>
  <c r="C12" i="36"/>
  <c r="C13" i="36"/>
  <c r="D13" i="36" s="1"/>
  <c r="E13" i="36" s="1"/>
  <c r="F13" i="36" s="1"/>
  <c r="C3" i="36"/>
  <c r="D3" i="36" s="1"/>
  <c r="E3" i="36" s="1"/>
  <c r="F3" i="36" s="1"/>
  <c r="AI33" i="2"/>
  <c r="AI32" i="2"/>
  <c r="AI31" i="2"/>
  <c r="AI29" i="2"/>
  <c r="AI28" i="2"/>
  <c r="AI27" i="2"/>
  <c r="AI25" i="2"/>
  <c r="AI24" i="2"/>
  <c r="AI23" i="2"/>
  <c r="AI21" i="2"/>
  <c r="AI19" i="2"/>
  <c r="AI20" i="2"/>
  <c r="C4" i="26"/>
  <c r="E4" i="2" s="1"/>
  <c r="BX52" i="21"/>
  <c r="BM52" i="21"/>
  <c r="BS32" i="21"/>
  <c r="CD32" i="21" s="1"/>
  <c r="BX26" i="21"/>
  <c r="BF49" i="49" l="1"/>
  <c r="BF71" i="49"/>
  <c r="BG49" i="49"/>
  <c r="BF104" i="49"/>
  <c r="BF60" i="49"/>
  <c r="BG82" i="49"/>
  <c r="BG115" i="49"/>
  <c r="BF126" i="49"/>
  <c r="BG38" i="49"/>
  <c r="BG71" i="49"/>
  <c r="BG104" i="49"/>
  <c r="BG5" i="49"/>
  <c r="BG16" i="49"/>
  <c r="BF82" i="49"/>
  <c r="BF115" i="49"/>
  <c r="BF5" i="49"/>
  <c r="BF27" i="49"/>
  <c r="BG27" i="49"/>
  <c r="BG60" i="49"/>
  <c r="BF93" i="49"/>
  <c r="BF16" i="49"/>
  <c r="BF38" i="49"/>
  <c r="BG93" i="49"/>
  <c r="BG126" i="49"/>
  <c r="B26" i="49"/>
  <c r="A14" i="49"/>
  <c r="A3" i="49"/>
  <c r="BF50" i="41"/>
  <c r="BF50" i="44"/>
  <c r="BF50" i="46"/>
  <c r="C5" i="26"/>
  <c r="C6" i="26" s="1"/>
  <c r="C7" i="26" s="1"/>
  <c r="C8" i="26" s="1"/>
  <c r="E3" i="26"/>
  <c r="BF50" i="40"/>
  <c r="BG50" i="21"/>
  <c r="BF50" i="43"/>
  <c r="BG50" i="45"/>
  <c r="BG50" i="46"/>
  <c r="BG50" i="47"/>
  <c r="BF50" i="47"/>
  <c r="BG50" i="44"/>
  <c r="BF50" i="45"/>
  <c r="G3" i="36"/>
  <c r="C17" i="36"/>
  <c r="D4" i="36"/>
  <c r="E4" i="36" s="1"/>
  <c r="F4" i="36" s="1"/>
  <c r="G4" i="36" s="1"/>
  <c r="H4" i="36" s="1"/>
  <c r="I4" i="36" s="1"/>
  <c r="J4" i="36" s="1"/>
  <c r="K4" i="36" s="1"/>
  <c r="L4" i="36" s="1"/>
  <c r="M4" i="36" s="1"/>
  <c r="BF50" i="21"/>
  <c r="D4" i="2"/>
  <c r="E5" i="2"/>
  <c r="BG50" i="37"/>
  <c r="BF50" i="37"/>
  <c r="BF50" i="42"/>
  <c r="BG50" i="42"/>
  <c r="D17" i="36"/>
  <c r="BG50" i="43"/>
  <c r="D4" i="26"/>
  <c r="E4" i="26" s="1"/>
  <c r="G4" i="26"/>
  <c r="BG50" i="41"/>
  <c r="A34" i="21"/>
  <c r="A34" i="37"/>
  <c r="C43" i="37" s="1"/>
  <c r="A34" i="39"/>
  <c r="C38" i="39" s="1"/>
  <c r="A34" i="38"/>
  <c r="C37" i="38" s="1"/>
  <c r="A34" i="40"/>
  <c r="C44" i="40" s="1"/>
  <c r="BG50" i="40"/>
  <c r="BF50" i="39"/>
  <c r="BG50" i="39"/>
  <c r="A34" i="42"/>
  <c r="A34" i="44"/>
  <c r="BF50" i="38"/>
  <c r="A34" i="46"/>
  <c r="C49" i="46" s="1"/>
  <c r="BG50" i="38"/>
  <c r="A34" i="47"/>
  <c r="A34" i="43"/>
  <c r="A34" i="41"/>
  <c r="A34" i="45"/>
  <c r="C48" i="47" l="1"/>
  <c r="C49" i="47"/>
  <c r="C44" i="47"/>
  <c r="C47" i="47"/>
  <c r="C47" i="46"/>
  <c r="C48" i="46"/>
  <c r="C48" i="45"/>
  <c r="C49" i="45"/>
  <c r="C42" i="45"/>
  <c r="C47" i="45"/>
  <c r="D5" i="26"/>
  <c r="E5" i="26" s="1"/>
  <c r="D7" i="26"/>
  <c r="E7" i="26" s="1"/>
  <c r="D6" i="26"/>
  <c r="E6" i="26" s="1"/>
  <c r="A32" i="21"/>
  <c r="C47" i="44"/>
  <c r="C48" i="44"/>
  <c r="C47" i="43"/>
  <c r="C48" i="43"/>
  <c r="B125" i="49"/>
  <c r="B114" i="49"/>
  <c r="B103" i="49"/>
  <c r="B92" i="49"/>
  <c r="B81" i="49"/>
  <c r="B70" i="49"/>
  <c r="B59" i="49"/>
  <c r="B48" i="49"/>
  <c r="B37" i="49"/>
  <c r="B15" i="49"/>
  <c r="B4" i="49"/>
  <c r="C36" i="21"/>
  <c r="C47" i="41"/>
  <c r="C48" i="41"/>
  <c r="C39" i="42"/>
  <c r="C47" i="42"/>
  <c r="E17" i="36"/>
  <c r="D8" i="26"/>
  <c r="E8" i="26" s="1"/>
  <c r="C9" i="26"/>
  <c r="D5" i="2"/>
  <c r="E6" i="2"/>
  <c r="K18" i="2"/>
  <c r="AJ18" i="2" s="1"/>
  <c r="V19" i="2"/>
  <c r="C46" i="39"/>
  <c r="I3" i="26"/>
  <c r="K4" i="26"/>
  <c r="G5" i="26"/>
  <c r="H4" i="26"/>
  <c r="I4" i="26" s="1"/>
  <c r="G17" i="36"/>
  <c r="H3" i="36"/>
  <c r="C36" i="42" s="1"/>
  <c r="F17" i="36"/>
  <c r="C40" i="37"/>
  <c r="C44" i="21"/>
  <c r="C36" i="37"/>
  <c r="C37" i="21"/>
  <c r="C41" i="37"/>
  <c r="C40" i="21"/>
  <c r="C38" i="21"/>
  <c r="C39" i="21"/>
  <c r="C45" i="21"/>
  <c r="C41" i="21"/>
  <c r="C42" i="21"/>
  <c r="C43" i="21"/>
  <c r="C46" i="38"/>
  <c r="C41" i="39"/>
  <c r="C36" i="38"/>
  <c r="C46" i="21"/>
  <c r="C44" i="38"/>
  <c r="C43" i="38"/>
  <c r="C45" i="37"/>
  <c r="C42" i="37"/>
  <c r="C39" i="37"/>
  <c r="C46" i="37"/>
  <c r="C37" i="37"/>
  <c r="C44" i="37"/>
  <c r="C38" i="37"/>
  <c r="C43" i="39"/>
  <c r="C44" i="39"/>
  <c r="C45" i="39"/>
  <c r="C36" i="39"/>
  <c r="C42" i="39"/>
  <c r="C42" i="38"/>
  <c r="C37" i="39"/>
  <c r="C40" i="39"/>
  <c r="C39" i="39"/>
  <c r="C38" i="38"/>
  <c r="C39" i="38"/>
  <c r="C45" i="38"/>
  <c r="C40" i="38"/>
  <c r="C41" i="38"/>
  <c r="C45" i="40"/>
  <c r="C40" i="42"/>
  <c r="C41" i="40"/>
  <c r="C37" i="44"/>
  <c r="C37" i="47"/>
  <c r="C37" i="40"/>
  <c r="C36" i="40"/>
  <c r="C38" i="40"/>
  <c r="C46" i="40"/>
  <c r="C43" i="40"/>
  <c r="C46" i="44"/>
  <c r="C40" i="40"/>
  <c r="C41" i="44"/>
  <c r="C42" i="44"/>
  <c r="C42" i="40"/>
  <c r="C39" i="40"/>
  <c r="C42" i="42"/>
  <c r="C38" i="47"/>
  <c r="C42" i="47"/>
  <c r="C45" i="45"/>
  <c r="C45" i="42"/>
  <c r="C43" i="42"/>
  <c r="C37" i="42"/>
  <c r="C46" i="42"/>
  <c r="C41" i="42"/>
  <c r="C45" i="44"/>
  <c r="C40" i="44"/>
  <c r="C38" i="44"/>
  <c r="C44" i="42"/>
  <c r="C38" i="42"/>
  <c r="C39" i="44"/>
  <c r="C44" i="44"/>
  <c r="C43" i="44"/>
  <c r="C43" i="47"/>
  <c r="C45" i="47"/>
  <c r="C39" i="45"/>
  <c r="C38" i="46"/>
  <c r="C45" i="46"/>
  <c r="C43" i="46"/>
  <c r="C42" i="46"/>
  <c r="C37" i="46"/>
  <c r="C40" i="46"/>
  <c r="C41" i="46"/>
  <c r="C46" i="46"/>
  <c r="C44" i="46"/>
  <c r="C39" i="46"/>
  <c r="C46" i="45"/>
  <c r="C38" i="45"/>
  <c r="C43" i="45"/>
  <c r="C37" i="45"/>
  <c r="C40" i="45"/>
  <c r="C40" i="47"/>
  <c r="C39" i="47"/>
  <c r="C46" i="47"/>
  <c r="C41" i="47"/>
  <c r="C44" i="45"/>
  <c r="C41" i="45"/>
  <c r="C44" i="43"/>
  <c r="C42" i="43"/>
  <c r="C41" i="43"/>
  <c r="C46" i="43"/>
  <c r="C40" i="43"/>
  <c r="C38" i="43"/>
  <c r="C45" i="43"/>
  <c r="C37" i="43"/>
  <c r="C43" i="43"/>
  <c r="C39" i="43"/>
  <c r="C40" i="41"/>
  <c r="C42" i="41"/>
  <c r="C36" i="41"/>
  <c r="C38" i="41"/>
  <c r="C39" i="41"/>
  <c r="C44" i="41"/>
  <c r="C45" i="41"/>
  <c r="C37" i="41"/>
  <c r="C41" i="41"/>
  <c r="C43" i="41"/>
  <c r="C126" i="49" l="1"/>
  <c r="C104" i="49"/>
  <c r="C115" i="49"/>
  <c r="C82" i="49"/>
  <c r="C93" i="49"/>
  <c r="C60" i="49"/>
  <c r="C71" i="49"/>
  <c r="C5" i="49"/>
  <c r="C49" i="49"/>
  <c r="C16" i="49"/>
  <c r="C27" i="49"/>
  <c r="C38" i="49"/>
  <c r="A32" i="37"/>
  <c r="H17" i="36"/>
  <c r="I3" i="36"/>
  <c r="C10" i="26"/>
  <c r="D9" i="26"/>
  <c r="E9" i="26" s="1"/>
  <c r="E7" i="2"/>
  <c r="D6" i="2"/>
  <c r="G6" i="26"/>
  <c r="H5" i="26"/>
  <c r="I5" i="26" s="1"/>
  <c r="V20" i="2"/>
  <c r="M18" i="2"/>
  <c r="AK18" i="2" s="1"/>
  <c r="O4" i="26"/>
  <c r="L4" i="26"/>
  <c r="M4" i="26" s="1"/>
  <c r="M3" i="26"/>
  <c r="K5" i="26"/>
  <c r="C50" i="21"/>
  <c r="C50" i="37"/>
  <c r="C50" i="39"/>
  <c r="C50" i="38"/>
  <c r="C50" i="40"/>
  <c r="C50" i="42"/>
  <c r="C50" i="41"/>
  <c r="O4" i="2" a="1"/>
  <c r="Y4" i="2" a="1"/>
  <c r="S2" i="2" a="1"/>
  <c r="S5" i="2" a="1"/>
  <c r="Z4" i="2" a="1"/>
  <c r="K19" i="2" a="1"/>
  <c r="V2" i="2" a="1"/>
  <c r="U4" i="2" a="1"/>
  <c r="Y5" i="2" a="1"/>
  <c r="X5" i="2" a="1"/>
  <c r="W19" i="2" a="1"/>
  <c r="AB19" i="2" a="1"/>
  <c r="O5" i="2" a="1"/>
  <c r="P5" i="2" a="1"/>
  <c r="W5" i="2" a="1"/>
  <c r="U5" i="2" a="1"/>
  <c r="P2" i="2" a="1"/>
  <c r="Q4" i="2" a="1"/>
  <c r="X4" i="2" a="1"/>
  <c r="S4" i="2" a="1"/>
  <c r="W4" i="2" a="1"/>
  <c r="Z5" i="2" a="1"/>
  <c r="Y2" i="2" a="1"/>
  <c r="Q5" i="2" a="1"/>
  <c r="T4" i="2" a="1"/>
  <c r="Z19" i="2" a="1"/>
  <c r="X19" i="2" a="1"/>
  <c r="V5" i="2" a="1"/>
  <c r="P4" i="2" a="1"/>
  <c r="M20" i="2" a="1"/>
  <c r="K21" i="2" a="1"/>
  <c r="V4" i="2" a="1"/>
  <c r="Y20" i="2" a="1"/>
  <c r="K20" i="2" a="1"/>
  <c r="Y19" i="2" a="1"/>
  <c r="T5" i="2" a="1"/>
  <c r="E8" i="2" l="1"/>
  <c r="D7" i="2"/>
  <c r="A32" i="39" s="1"/>
  <c r="J3" i="36"/>
  <c r="I17" i="36"/>
  <c r="C36" i="43"/>
  <c r="C50" i="43" s="1"/>
  <c r="P4" i="26"/>
  <c r="Q4" i="26" s="1"/>
  <c r="O5" i="26"/>
  <c r="S4" i="26"/>
  <c r="Q3" i="26"/>
  <c r="D10" i="26"/>
  <c r="E10" i="26" s="1"/>
  <c r="C11" i="26"/>
  <c r="G7" i="26"/>
  <c r="H6" i="26"/>
  <c r="L5" i="26"/>
  <c r="M5" i="26" s="1"/>
  <c r="K6" i="26"/>
  <c r="P18" i="2"/>
  <c r="V21" i="2"/>
  <c r="A32" i="38"/>
  <c r="P5" i="2"/>
  <c r="Y20" i="2"/>
  <c r="K20" i="2"/>
  <c r="W5" i="2"/>
  <c r="P2" i="2"/>
  <c r="K19" i="2"/>
  <c r="Q4" i="2"/>
  <c r="Z4" i="2"/>
  <c r="S5" i="2"/>
  <c r="V5" i="2"/>
  <c r="O5" i="2"/>
  <c r="Y2" i="2"/>
  <c r="V2" i="2"/>
  <c r="K21" i="2"/>
  <c r="Y5" i="2"/>
  <c r="X19" i="2"/>
  <c r="X4" i="2"/>
  <c r="S2" i="2"/>
  <c r="M20" i="2"/>
  <c r="Z19" i="2"/>
  <c r="T4" i="2"/>
  <c r="AB19" i="2"/>
  <c r="Y19" i="2"/>
  <c r="O4" i="2"/>
  <c r="Q5" i="2"/>
  <c r="W19" i="2"/>
  <c r="U5" i="2"/>
  <c r="P4" i="2"/>
  <c r="T5" i="2"/>
  <c r="Z5" i="2"/>
  <c r="Y4" i="2"/>
  <c r="V4" i="2"/>
  <c r="X5" i="2"/>
  <c r="W4" i="2"/>
  <c r="U4" i="2"/>
  <c r="S4" i="2"/>
  <c r="X6" i="2" a="1"/>
  <c r="T6" i="2" a="1"/>
  <c r="Y6" i="2" a="1"/>
  <c r="Z6" i="2" a="1"/>
  <c r="P6" i="2" a="1"/>
  <c r="Q6" i="2" a="1"/>
  <c r="M21" i="2" a="1"/>
  <c r="W6" i="2" a="1"/>
  <c r="O6" i="2" a="1"/>
  <c r="AB20" i="2" a="1"/>
  <c r="W20" i="2" a="1"/>
  <c r="V6" i="2" a="1"/>
  <c r="Z20" i="2" a="1"/>
  <c r="U6" i="2" a="1"/>
  <c r="M19" i="2" a="1"/>
  <c r="S6" i="2" a="1"/>
  <c r="X20" i="2" a="1"/>
  <c r="X20" i="2" l="1"/>
  <c r="W20" i="2"/>
  <c r="AB20" i="2"/>
  <c r="Z20" i="2"/>
  <c r="T6" i="2"/>
  <c r="S6" i="2"/>
  <c r="U6" i="2"/>
  <c r="Z6" i="2"/>
  <c r="X6" i="2"/>
  <c r="O6" i="2"/>
  <c r="P6" i="2"/>
  <c r="W6" i="2"/>
  <c r="Q6" i="2"/>
  <c r="V6" i="2"/>
  <c r="M19" i="2"/>
  <c r="O19" i="2" s="1"/>
  <c r="Y6" i="2"/>
  <c r="M21" i="2"/>
  <c r="O21" i="2" s="1"/>
  <c r="G8" i="26"/>
  <c r="H7" i="26"/>
  <c r="V23" i="2"/>
  <c r="K22" i="2"/>
  <c r="AL18" i="2"/>
  <c r="C12" i="26"/>
  <c r="D11" i="26"/>
  <c r="E11" i="26" s="1"/>
  <c r="E9" i="2"/>
  <c r="D8" i="2"/>
  <c r="A32" i="40" s="1"/>
  <c r="L6" i="26"/>
  <c r="M6" i="26" s="1"/>
  <c r="K7" i="26"/>
  <c r="S5" i="26"/>
  <c r="T4" i="26"/>
  <c r="U4" i="26" s="1"/>
  <c r="U3" i="26"/>
  <c r="W4" i="26"/>
  <c r="O6" i="26"/>
  <c r="P5" i="26"/>
  <c r="Q5" i="26" s="1"/>
  <c r="K3" i="36"/>
  <c r="J17" i="36"/>
  <c r="C36" i="44"/>
  <c r="C50" i="44" s="1"/>
  <c r="O20" i="2"/>
  <c r="L20" i="2"/>
  <c r="AJ20" i="2" s="1"/>
  <c r="L21" i="2"/>
  <c r="AJ19" i="2" s="1"/>
  <c r="L19" i="2"/>
  <c r="AJ21" i="2" s="1"/>
  <c r="X21" i="2" a="1"/>
  <c r="Z7" i="2" a="1"/>
  <c r="W7" i="2" a="1"/>
  <c r="O7" i="2" a="1"/>
  <c r="Z21" i="2" a="1"/>
  <c r="V7" i="2" a="1"/>
  <c r="W21" i="2" a="1"/>
  <c r="P19" i="2" a="1"/>
  <c r="P7" i="2" a="1"/>
  <c r="AB21" i="2" a="1"/>
  <c r="Y7" i="2" a="1"/>
  <c r="Q7" i="2" a="1"/>
  <c r="P21" i="2" a="1"/>
  <c r="Y21" i="2" a="1"/>
  <c r="T7" i="2" a="1"/>
  <c r="X7" i="2" a="1"/>
  <c r="U7" i="2" a="1"/>
  <c r="P20" i="2" a="1"/>
  <c r="S7" i="2" a="1"/>
  <c r="W7" i="2" l="1"/>
  <c r="Y7" i="2"/>
  <c r="O7" i="2"/>
  <c r="U7" i="2"/>
  <c r="P7" i="2"/>
  <c r="Y21" i="2"/>
  <c r="V7" i="2"/>
  <c r="Z21" i="2"/>
  <c r="W21" i="2"/>
  <c r="Q7" i="2"/>
  <c r="X21" i="2"/>
  <c r="Z7" i="2"/>
  <c r="S7" i="2"/>
  <c r="AB21" i="2"/>
  <c r="P21" i="2"/>
  <c r="X7" i="2"/>
  <c r="P20" i="2"/>
  <c r="T7" i="2"/>
  <c r="P19" i="2"/>
  <c r="AJ22" i="2"/>
  <c r="L3" i="36"/>
  <c r="K17" i="36"/>
  <c r="C36" i="45"/>
  <c r="C50" i="45" s="1"/>
  <c r="V24" i="2"/>
  <c r="M22" i="2"/>
  <c r="L7" i="26"/>
  <c r="M7" i="26" s="1"/>
  <c r="K8" i="26"/>
  <c r="P6" i="26"/>
  <c r="Q6" i="26" s="1"/>
  <c r="O7" i="26"/>
  <c r="E10" i="2"/>
  <c r="D9" i="2"/>
  <c r="G9" i="26"/>
  <c r="H8" i="26"/>
  <c r="S6" i="26"/>
  <c r="T5" i="26"/>
  <c r="U5" i="26" s="1"/>
  <c r="D12" i="26"/>
  <c r="E12" i="26" s="1"/>
  <c r="C13" i="26"/>
  <c r="AA4" i="26"/>
  <c r="Y3" i="26"/>
  <c r="X4" i="26"/>
  <c r="Y4" i="26" s="1"/>
  <c r="W5" i="26"/>
  <c r="AK20" i="2"/>
  <c r="AK21" i="2"/>
  <c r="AK19" i="2"/>
  <c r="AB23" i="2" a="1"/>
  <c r="O8" i="2" a="1"/>
  <c r="W23" i="2" a="1"/>
  <c r="Y8" i="2" a="1"/>
  <c r="K24" i="2" a="1"/>
  <c r="K23" i="2" a="1"/>
  <c r="Q8" i="2" a="1"/>
  <c r="X23" i="2" a="1"/>
  <c r="Z23" i="2" a="1"/>
  <c r="S8" i="2" a="1"/>
  <c r="Z8" i="2" a="1"/>
  <c r="P8" i="2" a="1"/>
  <c r="T8" i="2" a="1"/>
  <c r="K25" i="2" a="1"/>
  <c r="U8" i="2" a="1"/>
  <c r="V8" i="2" a="1"/>
  <c r="Y23" i="2" a="1"/>
  <c r="X8" i="2" a="1"/>
  <c r="W8" i="2" a="1"/>
  <c r="Y8" i="2" l="1"/>
  <c r="Q8" i="2"/>
  <c r="K25" i="2"/>
  <c r="O8" i="2"/>
  <c r="T8" i="2"/>
  <c r="K24" i="2"/>
  <c r="S8" i="2"/>
  <c r="Z8" i="2"/>
  <c r="W23" i="2"/>
  <c r="K23" i="2"/>
  <c r="W8" i="2"/>
  <c r="AB23" i="2"/>
  <c r="P8" i="2"/>
  <c r="Z23" i="2"/>
  <c r="V8" i="2"/>
  <c r="X23" i="2"/>
  <c r="U8" i="2"/>
  <c r="Y23" i="2"/>
  <c r="X8" i="2"/>
  <c r="AE4" i="26"/>
  <c r="AB4" i="26"/>
  <c r="AC4" i="26" s="1"/>
  <c r="AA5" i="26"/>
  <c r="AC3" i="26"/>
  <c r="AK22" i="2"/>
  <c r="D13" i="26"/>
  <c r="E13" i="26" s="1"/>
  <c r="C14" i="26"/>
  <c r="M3" i="36"/>
  <c r="L17" i="36"/>
  <c r="C36" i="46"/>
  <c r="C50" i="46" s="1"/>
  <c r="S19" i="2"/>
  <c r="I19" i="2" s="1"/>
  <c r="Q19" i="2"/>
  <c r="V25" i="2"/>
  <c r="P22" i="2"/>
  <c r="E11" i="2"/>
  <c r="D10" i="2"/>
  <c r="Q20" i="2"/>
  <c r="S20" i="2"/>
  <c r="I20" i="2" s="1"/>
  <c r="P7" i="26"/>
  <c r="Q7" i="26" s="1"/>
  <c r="O8" i="26"/>
  <c r="Q21" i="2"/>
  <c r="S21" i="2"/>
  <c r="I21" i="2" s="1"/>
  <c r="W6" i="26"/>
  <c r="X5" i="26"/>
  <c r="Y5" i="26" s="1"/>
  <c r="K9" i="26"/>
  <c r="L8" i="26"/>
  <c r="M8" i="26" s="1"/>
  <c r="H9" i="26"/>
  <c r="I9" i="26" s="1"/>
  <c r="G10" i="26"/>
  <c r="T6" i="26"/>
  <c r="U6" i="26" s="1"/>
  <c r="S7" i="26"/>
  <c r="AB24" i="2" a="1"/>
  <c r="S9" i="2" a="1"/>
  <c r="X24" i="2" a="1"/>
  <c r="M23" i="2" a="1"/>
  <c r="U9" i="2" a="1"/>
  <c r="Z24" i="2" a="1"/>
  <c r="P9" i="2" a="1"/>
  <c r="Y24" i="2" a="1"/>
  <c r="Z9" i="2" a="1"/>
  <c r="O9" i="2" a="1"/>
  <c r="T9" i="2" a="1"/>
  <c r="Q9" i="2" a="1"/>
  <c r="V9" i="2" a="1"/>
  <c r="M24" i="2" a="1"/>
  <c r="X9" i="2" a="1"/>
  <c r="W24" i="2" a="1"/>
  <c r="W9" i="2" a="1"/>
  <c r="Y9" i="2" a="1"/>
  <c r="M25" i="2" a="1"/>
  <c r="V9" i="2" l="1"/>
  <c r="X9" i="2"/>
  <c r="P9" i="2"/>
  <c r="W9" i="2"/>
  <c r="M24" i="2"/>
  <c r="O24" i="2" s="1"/>
  <c r="Z9" i="2"/>
  <c r="AB24" i="2"/>
  <c r="Q9" i="2"/>
  <c r="M25" i="2"/>
  <c r="O25" i="2" s="1"/>
  <c r="Z24" i="2"/>
  <c r="S9" i="2"/>
  <c r="M23" i="2"/>
  <c r="O23" i="2" s="1"/>
  <c r="X24" i="2"/>
  <c r="T9" i="2"/>
  <c r="W24" i="2"/>
  <c r="O9" i="2"/>
  <c r="Y24" i="2"/>
  <c r="U9" i="2"/>
  <c r="Y9" i="2"/>
  <c r="L9" i="26"/>
  <c r="M9" i="26" s="1"/>
  <c r="K10" i="26"/>
  <c r="X6" i="26"/>
  <c r="Y6" i="26" s="1"/>
  <c r="W7" i="26"/>
  <c r="J19" i="2"/>
  <c r="AL21" i="2"/>
  <c r="J20" i="2"/>
  <c r="AL20" i="2"/>
  <c r="L23" i="2"/>
  <c r="AJ25" i="2" s="1"/>
  <c r="J21" i="2"/>
  <c r="AL19" i="2"/>
  <c r="D14" i="26"/>
  <c r="E14" i="26" s="1"/>
  <c r="C15" i="26"/>
  <c r="H10" i="26"/>
  <c r="I10" i="26" s="1"/>
  <c r="G11" i="26"/>
  <c r="V27" i="2"/>
  <c r="K26" i="2"/>
  <c r="L24" i="2"/>
  <c r="AJ24" i="2" s="1"/>
  <c r="D11" i="2"/>
  <c r="E12" i="2"/>
  <c r="M17" i="36"/>
  <c r="C36" i="47"/>
  <c r="C50" i="47" s="1"/>
  <c r="L25" i="2"/>
  <c r="AJ23" i="2" s="1"/>
  <c r="AF4" i="26"/>
  <c r="AG4" i="26" s="1"/>
  <c r="AI4" i="26"/>
  <c r="AG3" i="26"/>
  <c r="AE5" i="26"/>
  <c r="S8" i="26"/>
  <c r="T7" i="26"/>
  <c r="U7" i="26" s="1"/>
  <c r="O9" i="26"/>
  <c r="P8" i="26"/>
  <c r="Q8" i="26" s="1"/>
  <c r="AL22" i="2"/>
  <c r="AA6" i="26"/>
  <c r="AB5" i="26"/>
  <c r="AC5" i="26" s="1"/>
  <c r="AB25" i="2" a="1"/>
  <c r="Z25" i="2" a="1"/>
  <c r="T10" i="2" a="1"/>
  <c r="U10" i="2" a="1"/>
  <c r="O10" i="2" a="1"/>
  <c r="P25" i="2" a="1"/>
  <c r="P23" i="2" a="1"/>
  <c r="V10" i="2" a="1"/>
  <c r="Z10" i="2" a="1"/>
  <c r="P24" i="2" a="1"/>
  <c r="Y25" i="2" a="1"/>
  <c r="Q10" i="2" a="1"/>
  <c r="X25" i="2" a="1"/>
  <c r="S10" i="2" a="1"/>
  <c r="W10" i="2" a="1"/>
  <c r="P10" i="2" a="1"/>
  <c r="W25" i="2" a="1"/>
  <c r="Y10" i="2" a="1"/>
  <c r="X10" i="2" a="1"/>
  <c r="AK23" i="2" l="1"/>
  <c r="AK25" i="2"/>
  <c r="U10" i="2"/>
  <c r="Y25" i="2"/>
  <c r="S10" i="2"/>
  <c r="P24" i="2"/>
  <c r="X10" i="2"/>
  <c r="V10" i="2"/>
  <c r="AB25" i="2"/>
  <c r="P25" i="2"/>
  <c r="Q10" i="2"/>
  <c r="P10" i="2"/>
  <c r="W25" i="2"/>
  <c r="T10" i="2"/>
  <c r="P23" i="2"/>
  <c r="Z10" i="2"/>
  <c r="W10" i="2"/>
  <c r="O10" i="2"/>
  <c r="Z25" i="2"/>
  <c r="Y10" i="2"/>
  <c r="X25" i="2"/>
  <c r="AA7" i="26"/>
  <c r="AB6" i="26"/>
  <c r="AC6" i="26" s="1"/>
  <c r="C16" i="26"/>
  <c r="D15" i="26"/>
  <c r="E15" i="26" s="1"/>
  <c r="AJ26" i="2"/>
  <c r="AK24" i="2"/>
  <c r="G12" i="26"/>
  <c r="H11" i="26"/>
  <c r="I11" i="26" s="1"/>
  <c r="O10" i="26"/>
  <c r="P9" i="26"/>
  <c r="Q9" i="26" s="1"/>
  <c r="S9" i="26"/>
  <c r="T8" i="26"/>
  <c r="U8" i="26" s="1"/>
  <c r="K11" i="26"/>
  <c r="L10" i="26"/>
  <c r="M10" i="26" s="1"/>
  <c r="AE6" i="26"/>
  <c r="AF5" i="26"/>
  <c r="AG5" i="26" s="1"/>
  <c r="AK3" i="26"/>
  <c r="AI5" i="26"/>
  <c r="AM4" i="26"/>
  <c r="AJ4" i="26"/>
  <c r="AK4" i="26" s="1"/>
  <c r="D12" i="2"/>
  <c r="E13" i="2"/>
  <c r="V28" i="2"/>
  <c r="M26" i="2"/>
  <c r="X7" i="26"/>
  <c r="Y7" i="26" s="1"/>
  <c r="W8" i="26"/>
  <c r="T11" i="2" a="1"/>
  <c r="U11" i="2" a="1"/>
  <c r="Z11" i="2" a="1"/>
  <c r="S11" i="2" a="1"/>
  <c r="X27" i="2" a="1"/>
  <c r="X11" i="2" a="1"/>
  <c r="AB27" i="2" a="1"/>
  <c r="Y27" i="2" a="1"/>
  <c r="W27" i="2" a="1"/>
  <c r="W11" i="2" a="1"/>
  <c r="Q11" i="2" a="1"/>
  <c r="K27" i="2" a="1"/>
  <c r="K28" i="2" a="1"/>
  <c r="O11" i="2" a="1"/>
  <c r="K29" i="2" a="1"/>
  <c r="P11" i="2" a="1"/>
  <c r="Y11" i="2" a="1"/>
  <c r="Z27" i="2" a="1"/>
  <c r="V11" i="2" a="1"/>
  <c r="K27" i="2" l="1"/>
  <c r="Q11" i="2"/>
  <c r="Y11" i="2"/>
  <c r="Z11" i="2"/>
  <c r="U11" i="2"/>
  <c r="K29" i="2"/>
  <c r="W11" i="2"/>
  <c r="X27" i="2"/>
  <c r="X11" i="2"/>
  <c r="V11" i="2"/>
  <c r="W27" i="2"/>
  <c r="AB27" i="2"/>
  <c r="O11" i="2"/>
  <c r="T11" i="2"/>
  <c r="Z27" i="2"/>
  <c r="P11" i="2"/>
  <c r="Y27" i="2"/>
  <c r="S11" i="2"/>
  <c r="K28" i="2"/>
  <c r="AK26" i="2"/>
  <c r="D16" i="26"/>
  <c r="E16" i="26" s="1"/>
  <c r="C17" i="26"/>
  <c r="AF6" i="26"/>
  <c r="AG6" i="26" s="1"/>
  <c r="AE7" i="26"/>
  <c r="S25" i="2"/>
  <c r="I25" i="2" s="1"/>
  <c r="Q25" i="2"/>
  <c r="X8" i="26"/>
  <c r="Y8" i="26" s="1"/>
  <c r="W9" i="26"/>
  <c r="AB7" i="26"/>
  <c r="AC7" i="26" s="1"/>
  <c r="AA8" i="26"/>
  <c r="E14" i="2"/>
  <c r="D13" i="2"/>
  <c r="K12" i="26"/>
  <c r="L11" i="26"/>
  <c r="M11" i="26" s="1"/>
  <c r="P26" i="2"/>
  <c r="V29" i="2"/>
  <c r="Q24" i="2"/>
  <c r="S24" i="2"/>
  <c r="I24" i="2" s="1"/>
  <c r="S10" i="26"/>
  <c r="T9" i="26"/>
  <c r="U9" i="26" s="1"/>
  <c r="AM5" i="26"/>
  <c r="AQ4" i="26"/>
  <c r="AO3" i="26"/>
  <c r="AN4" i="26"/>
  <c r="G13" i="26"/>
  <c r="H12" i="26"/>
  <c r="I12" i="26" s="1"/>
  <c r="AI6" i="26"/>
  <c r="AJ5" i="26"/>
  <c r="AK5" i="26" s="1"/>
  <c r="P10" i="26"/>
  <c r="Q10" i="26" s="1"/>
  <c r="O11" i="26"/>
  <c r="S23" i="2"/>
  <c r="I23" i="2" s="1"/>
  <c r="Q23" i="2"/>
  <c r="U12" i="2" a="1"/>
  <c r="V12" i="2" a="1"/>
  <c r="X12" i="2" a="1"/>
  <c r="Z28" i="2" a="1"/>
  <c r="M28" i="2" a="1"/>
  <c r="Y28" i="2" a="1"/>
  <c r="T12" i="2" a="1"/>
  <c r="W28" i="2" a="1"/>
  <c r="W12" i="2" a="1"/>
  <c r="O12" i="2" a="1"/>
  <c r="Y12" i="2" a="1"/>
  <c r="M29" i="2" a="1"/>
  <c r="Q12" i="2" a="1"/>
  <c r="M27" i="2" a="1"/>
  <c r="P12" i="2" a="1"/>
  <c r="S12" i="2" a="1"/>
  <c r="AB28" i="2" a="1"/>
  <c r="X28" i="2" a="1"/>
  <c r="Z12" i="2" a="1"/>
  <c r="Z12" i="2" l="1"/>
  <c r="S12" i="2"/>
  <c r="W12" i="2"/>
  <c r="Y12" i="2"/>
  <c r="O12" i="2"/>
  <c r="U12" i="2"/>
  <c r="Z28" i="2"/>
  <c r="M27" i="2"/>
  <c r="O27" i="2" s="1"/>
  <c r="X12" i="2"/>
  <c r="X28" i="2"/>
  <c r="M28" i="2"/>
  <c r="O28" i="2" s="1"/>
  <c r="T12" i="2"/>
  <c r="W28" i="2"/>
  <c r="M29" i="2"/>
  <c r="O29" i="2" s="1"/>
  <c r="V12" i="2"/>
  <c r="AB28" i="2"/>
  <c r="Y28" i="2"/>
  <c r="Q12" i="2"/>
  <c r="P12" i="2"/>
  <c r="AL24" i="2"/>
  <c r="J24" i="2"/>
  <c r="AB8" i="26"/>
  <c r="AC8" i="26" s="1"/>
  <c r="AA9" i="26"/>
  <c r="AI7" i="26"/>
  <c r="AJ6" i="26"/>
  <c r="AK6" i="26" s="1"/>
  <c r="AE8" i="26"/>
  <c r="AF7" i="26"/>
  <c r="AG7" i="26" s="1"/>
  <c r="J23" i="2"/>
  <c r="AL25" i="2"/>
  <c r="S11" i="26"/>
  <c r="T10" i="26"/>
  <c r="U10" i="26" s="1"/>
  <c r="W10" i="26"/>
  <c r="X9" i="26"/>
  <c r="Y9" i="26" s="1"/>
  <c r="J25" i="2"/>
  <c r="AL23" i="2"/>
  <c r="L28" i="2"/>
  <c r="AJ28" i="2" s="1"/>
  <c r="AU4" i="26"/>
  <c r="AS3" i="26"/>
  <c r="AR4" i="26"/>
  <c r="AS4" i="26" s="1"/>
  <c r="AQ5" i="26"/>
  <c r="K13" i="26"/>
  <c r="L12" i="26"/>
  <c r="M12" i="26" s="1"/>
  <c r="L29" i="2"/>
  <c r="AJ27" i="2" s="1"/>
  <c r="AN5" i="26"/>
  <c r="AM6" i="26"/>
  <c r="G14" i="26"/>
  <c r="H13" i="26"/>
  <c r="I13" i="26" s="1"/>
  <c r="K30" i="2"/>
  <c r="V31" i="2"/>
  <c r="C18" i="26"/>
  <c r="D17" i="26"/>
  <c r="E17" i="26" s="1"/>
  <c r="D14" i="2"/>
  <c r="E15" i="2"/>
  <c r="D15" i="2" s="1"/>
  <c r="P11" i="26"/>
  <c r="Q11" i="26" s="1"/>
  <c r="O12" i="26"/>
  <c r="AL26" i="2"/>
  <c r="L27" i="2"/>
  <c r="AJ29" i="2" s="1"/>
  <c r="P27" i="2" a="1"/>
  <c r="X13" i="2" a="1"/>
  <c r="Q13" i="2" a="1"/>
  <c r="V13" i="2" a="1"/>
  <c r="Z13" i="2" a="1"/>
  <c r="X29" i="2" a="1"/>
  <c r="W13" i="2" a="1"/>
  <c r="P13" i="2" a="1"/>
  <c r="Y13" i="2" a="1"/>
  <c r="AB29" i="2" a="1"/>
  <c r="P28" i="2" a="1"/>
  <c r="W29" i="2" a="1"/>
  <c r="P29" i="2" a="1"/>
  <c r="Y29" i="2" a="1"/>
  <c r="T13" i="2" a="1"/>
  <c r="S13" i="2" a="1"/>
  <c r="U13" i="2" a="1"/>
  <c r="Z29" i="2" a="1"/>
  <c r="O13" i="2" a="1"/>
  <c r="AK28" i="2" l="1"/>
  <c r="AK27" i="2"/>
  <c r="Q13" i="2"/>
  <c r="W13" i="2"/>
  <c r="T13" i="2"/>
  <c r="P28" i="2"/>
  <c r="Q28" i="2" s="1"/>
  <c r="Y13" i="2"/>
  <c r="X13" i="2"/>
  <c r="V13" i="2"/>
  <c r="P29" i="2"/>
  <c r="X29" i="2"/>
  <c r="U13" i="2"/>
  <c r="Y29" i="2"/>
  <c r="O13" i="2"/>
  <c r="P27" i="2"/>
  <c r="AB29" i="2"/>
  <c r="S13" i="2"/>
  <c r="P13" i="2"/>
  <c r="Z29" i="2"/>
  <c r="W29" i="2"/>
  <c r="Z13" i="2"/>
  <c r="M30" i="2"/>
  <c r="V32" i="2"/>
  <c r="W11" i="26"/>
  <c r="X10" i="26"/>
  <c r="Y10" i="26" s="1"/>
  <c r="P12" i="26"/>
  <c r="Q12" i="26" s="1"/>
  <c r="O13" i="26"/>
  <c r="G15" i="26"/>
  <c r="H14" i="26"/>
  <c r="I14" i="26" s="1"/>
  <c r="AR5" i="26"/>
  <c r="AS5" i="26" s="1"/>
  <c r="AQ6" i="26"/>
  <c r="C19" i="26"/>
  <c r="D18" i="26"/>
  <c r="E18" i="26" s="1"/>
  <c r="AM7" i="26"/>
  <c r="AN6" i="26"/>
  <c r="AK29" i="2"/>
  <c r="AU5" i="26"/>
  <c r="AW3" i="26"/>
  <c r="AV4" i="26"/>
  <c r="AW4" i="26" s="1"/>
  <c r="AA10" i="26"/>
  <c r="AB9" i="26"/>
  <c r="AC9" i="26" s="1"/>
  <c r="AF8" i="26"/>
  <c r="AG8" i="26" s="1"/>
  <c r="AE9" i="26"/>
  <c r="S12" i="26"/>
  <c r="T11" i="26"/>
  <c r="U11" i="26" s="1"/>
  <c r="P30" i="2"/>
  <c r="V33" i="2"/>
  <c r="AJ30" i="2"/>
  <c r="K14" i="26"/>
  <c r="L13" i="26"/>
  <c r="M13" i="26" s="1"/>
  <c r="AI8" i="26"/>
  <c r="AJ7" i="26"/>
  <c r="AK7" i="26" s="1"/>
  <c r="S15" i="2" a="1"/>
  <c r="Y31" i="2" a="1"/>
  <c r="V15" i="2" a="1"/>
  <c r="K32" i="2" a="1"/>
  <c r="T14" i="2" a="1"/>
  <c r="Z31" i="2" a="1"/>
  <c r="Y14" i="2" a="1"/>
  <c r="O14" i="2" a="1"/>
  <c r="X31" i="2" a="1"/>
  <c r="S14" i="2" a="1"/>
  <c r="U14" i="2" a="1"/>
  <c r="Q15" i="2" a="1"/>
  <c r="V14" i="2" a="1"/>
  <c r="W15" i="2" a="1"/>
  <c r="W14" i="2" a="1"/>
  <c r="Y15" i="2" a="1"/>
  <c r="K31" i="2" a="1"/>
  <c r="P15" i="2" a="1"/>
  <c r="W31" i="2" a="1"/>
  <c r="X14" i="2" a="1"/>
  <c r="Z15" i="2" a="1"/>
  <c r="P14" i="2" a="1"/>
  <c r="O15" i="2" a="1"/>
  <c r="Q14" i="2" a="1"/>
  <c r="T15" i="2" a="1"/>
  <c r="Z14" i="2" a="1"/>
  <c r="AB31" i="2" a="1"/>
  <c r="K33" i="2" a="1"/>
  <c r="X15" i="2" a="1"/>
  <c r="U15" i="2" a="1"/>
  <c r="S28" i="2" l="1"/>
  <c r="I28" i="2" s="1"/>
  <c r="X15" i="2"/>
  <c r="Y15" i="2"/>
  <c r="U14" i="2"/>
  <c r="V14" i="2"/>
  <c r="O15" i="2"/>
  <c r="Z14" i="2"/>
  <c r="W15" i="2"/>
  <c r="K32" i="2"/>
  <c r="U15" i="2"/>
  <c r="Z31" i="2"/>
  <c r="Q14" i="2"/>
  <c r="K33" i="2"/>
  <c r="V15" i="2"/>
  <c r="Q15" i="2"/>
  <c r="X31" i="2"/>
  <c r="K31" i="2"/>
  <c r="P15" i="2"/>
  <c r="W31" i="2"/>
  <c r="X14" i="2"/>
  <c r="P14" i="2"/>
  <c r="T15" i="2"/>
  <c r="Y31" i="2"/>
  <c r="W14" i="2"/>
  <c r="AB31" i="2"/>
  <c r="Y14" i="2"/>
  <c r="O14" i="2"/>
  <c r="Z15" i="2"/>
  <c r="S14" i="2"/>
  <c r="S15" i="2"/>
  <c r="T14" i="2"/>
  <c r="AL28" i="2"/>
  <c r="J28" i="2"/>
  <c r="AR6" i="26"/>
  <c r="AS6" i="26" s="1"/>
  <c r="AQ7" i="26"/>
  <c r="W12" i="26"/>
  <c r="X11" i="26"/>
  <c r="Y11" i="26" s="1"/>
  <c r="AU6" i="26"/>
  <c r="AV5" i="26"/>
  <c r="AW5" i="26" s="1"/>
  <c r="G16" i="26"/>
  <c r="H15" i="26"/>
  <c r="I15" i="26" s="1"/>
  <c r="S13" i="26"/>
  <c r="T12" i="26"/>
  <c r="U12" i="26" s="1"/>
  <c r="S29" i="2"/>
  <c r="I29" i="2" s="1"/>
  <c r="Q29" i="2"/>
  <c r="O14" i="26"/>
  <c r="P13" i="26"/>
  <c r="Q13" i="26" s="1"/>
  <c r="AE10" i="26"/>
  <c r="AF9" i="26"/>
  <c r="AG9" i="26" s="1"/>
  <c r="K15" i="26"/>
  <c r="L14" i="26"/>
  <c r="M14" i="26" s="1"/>
  <c r="AK30" i="2"/>
  <c r="AN7" i="26"/>
  <c r="AO7" i="26" s="1"/>
  <c r="AM8" i="26"/>
  <c r="C20" i="26"/>
  <c r="D19" i="26"/>
  <c r="E19" i="26" s="1"/>
  <c r="AA11" i="26"/>
  <c r="AB10" i="26"/>
  <c r="AC10" i="26" s="1"/>
  <c r="AI9" i="26"/>
  <c r="AJ8" i="26"/>
  <c r="AK8" i="26" s="1"/>
  <c r="AL30" i="2"/>
  <c r="Q27" i="2"/>
  <c r="S27" i="2"/>
  <c r="I27" i="2" s="1"/>
  <c r="Z33" i="2" a="1"/>
  <c r="P31" i="2" a="1"/>
  <c r="Z32" i="2" a="1"/>
  <c r="AB33" i="2" a="1"/>
  <c r="P33" i="2" a="1"/>
  <c r="X33" i="2" a="1"/>
  <c r="Y33" i="2" a="1"/>
  <c r="Y32" i="2" a="1"/>
  <c r="M32" i="2" a="1"/>
  <c r="P32" i="2" a="1"/>
  <c r="M31" i="2" a="1"/>
  <c r="W32" i="2" a="1"/>
  <c r="X32" i="2" a="1"/>
  <c r="W33" i="2" a="1"/>
  <c r="AB32" i="2" a="1"/>
  <c r="M33" i="2" a="1"/>
  <c r="AB32" i="2" l="1"/>
  <c r="M32" i="2"/>
  <c r="O32" i="2" s="1"/>
  <c r="X33" i="2"/>
  <c r="M31" i="2"/>
  <c r="O31" i="2" s="1"/>
  <c r="M33" i="2"/>
  <c r="O33" i="2" s="1"/>
  <c r="P33" i="2"/>
  <c r="Y33" i="2"/>
  <c r="P32" i="2"/>
  <c r="Z33" i="2"/>
  <c r="P31" i="2"/>
  <c r="AB33" i="2"/>
  <c r="W33" i="2"/>
  <c r="Z32" i="2"/>
  <c r="W32" i="2"/>
  <c r="Y32" i="2"/>
  <c r="X32" i="2"/>
  <c r="AQ8" i="26"/>
  <c r="AR7" i="26"/>
  <c r="AS7" i="26" s="1"/>
  <c r="L33" i="2"/>
  <c r="AJ31" i="2" s="1"/>
  <c r="W13" i="26"/>
  <c r="X12" i="26"/>
  <c r="Y12" i="26" s="1"/>
  <c r="AM9" i="26"/>
  <c r="AN8" i="26"/>
  <c r="AO8" i="26" s="1"/>
  <c r="P14" i="26"/>
  <c r="Q14" i="26" s="1"/>
  <c r="O15" i="26"/>
  <c r="AU7" i="26"/>
  <c r="AV6" i="26"/>
  <c r="AW6" i="26" s="1"/>
  <c r="L32" i="2"/>
  <c r="AJ32" i="2" s="1"/>
  <c r="S14" i="26"/>
  <c r="T13" i="26"/>
  <c r="U13" i="26" s="1"/>
  <c r="C21" i="26"/>
  <c r="D20" i="26"/>
  <c r="E20" i="26" s="1"/>
  <c r="L15" i="26"/>
  <c r="M15" i="26" s="1"/>
  <c r="K16" i="26"/>
  <c r="L31" i="2"/>
  <c r="AJ33" i="2" s="1"/>
  <c r="AI10" i="26"/>
  <c r="AJ9" i="26"/>
  <c r="AK9" i="26" s="1"/>
  <c r="AL27" i="2"/>
  <c r="J29" i="2"/>
  <c r="G17" i="26"/>
  <c r="H16" i="26"/>
  <c r="I16" i="26" s="1"/>
  <c r="AA12" i="26"/>
  <c r="AB11" i="26"/>
  <c r="AC11" i="26" s="1"/>
  <c r="AL29" i="2"/>
  <c r="J27" i="2"/>
  <c r="AE11" i="26"/>
  <c r="AF10" i="26"/>
  <c r="AG10" i="26" s="1"/>
  <c r="Q33" i="2" l="1"/>
  <c r="J33" i="2" s="1"/>
  <c r="S31" i="2"/>
  <c r="I31" i="2" s="1"/>
  <c r="Q31" i="2"/>
  <c r="J31" i="2" s="1"/>
  <c r="AK33" i="2"/>
  <c r="AK32" i="2"/>
  <c r="S32" i="2"/>
  <c r="I32" i="2" s="1"/>
  <c r="Q32" i="2"/>
  <c r="AL32" i="2" s="1"/>
  <c r="AK31" i="2"/>
  <c r="S33" i="2"/>
  <c r="I33" i="2" s="1"/>
  <c r="L16" i="26"/>
  <c r="M16" i="26" s="1"/>
  <c r="K17" i="26"/>
  <c r="AE12" i="26"/>
  <c r="AF11" i="26"/>
  <c r="AG11" i="26" s="1"/>
  <c r="H17" i="26"/>
  <c r="I17" i="26" s="1"/>
  <c r="G18" i="26"/>
  <c r="C22" i="26"/>
  <c r="D21" i="26"/>
  <c r="E21" i="26" s="1"/>
  <c r="P15" i="26"/>
  <c r="Q15" i="26" s="1"/>
  <c r="O16" i="26"/>
  <c r="AA13" i="26"/>
  <c r="AB12" i="26"/>
  <c r="AC12" i="26" s="1"/>
  <c r="AI11" i="26"/>
  <c r="AJ10" i="26"/>
  <c r="AK10" i="26" s="1"/>
  <c r="AM10" i="26"/>
  <c r="AN9" i="26"/>
  <c r="AO9" i="26" s="1"/>
  <c r="AQ9" i="26"/>
  <c r="AR8" i="26"/>
  <c r="AS8" i="26" s="1"/>
  <c r="AU8" i="26"/>
  <c r="AV7" i="26"/>
  <c r="AW7" i="26" s="1"/>
  <c r="S15" i="26"/>
  <c r="T14" i="26"/>
  <c r="U14" i="26" s="1"/>
  <c r="X13" i="26"/>
  <c r="Y13" i="26" s="1"/>
  <c r="W14" i="26"/>
  <c r="AL33" i="2" l="1"/>
  <c r="AL31" i="2"/>
  <c r="J32" i="2"/>
  <c r="AR9" i="26"/>
  <c r="AS9" i="26" s="1"/>
  <c r="AQ10" i="26"/>
  <c r="C23" i="26"/>
  <c r="D22" i="26"/>
  <c r="E22" i="26" s="1"/>
  <c r="AM11" i="26"/>
  <c r="AN10" i="26"/>
  <c r="AO10" i="26" s="1"/>
  <c r="AB13" i="26"/>
  <c r="AC13" i="26" s="1"/>
  <c r="AA14" i="26"/>
  <c r="G19" i="26"/>
  <c r="H18" i="26"/>
  <c r="I18" i="26" s="1"/>
  <c r="S16" i="26"/>
  <c r="T15" i="26"/>
  <c r="U15" i="26" s="1"/>
  <c r="AV8" i="26"/>
  <c r="AW8" i="26" s="1"/>
  <c r="AU9" i="26"/>
  <c r="O17" i="26"/>
  <c r="P16" i="26"/>
  <c r="Q16" i="26" s="1"/>
  <c r="AE13" i="26"/>
  <c r="AF12" i="26"/>
  <c r="AG12" i="26" s="1"/>
  <c r="W15" i="26"/>
  <c r="X14" i="26"/>
  <c r="Y14" i="26" s="1"/>
  <c r="K18" i="26"/>
  <c r="L17" i="26"/>
  <c r="M17" i="26" s="1"/>
  <c r="AI12" i="26"/>
  <c r="AJ11" i="26"/>
  <c r="AK11" i="26" s="1"/>
  <c r="W16" i="26" l="1"/>
  <c r="X15" i="26"/>
  <c r="Y15" i="26" s="1"/>
  <c r="S17" i="26"/>
  <c r="T16" i="26"/>
  <c r="U16" i="26" s="1"/>
  <c r="AM12" i="26"/>
  <c r="AN11" i="26"/>
  <c r="AO11" i="26" s="1"/>
  <c r="G20" i="26"/>
  <c r="H19" i="26"/>
  <c r="I19" i="26" s="1"/>
  <c r="AB14" i="26"/>
  <c r="AC14" i="26" s="1"/>
  <c r="AA15" i="26"/>
  <c r="C24" i="26"/>
  <c r="D23" i="26"/>
  <c r="E23" i="26" s="1"/>
  <c r="O18" i="26"/>
  <c r="P17" i="26"/>
  <c r="Q17" i="26" s="1"/>
  <c r="AQ11" i="26"/>
  <c r="AR10" i="26"/>
  <c r="AS10" i="26" s="1"/>
  <c r="AE14" i="26"/>
  <c r="AF13" i="26"/>
  <c r="AG13" i="26" s="1"/>
  <c r="AJ12" i="26"/>
  <c r="AK12" i="26" s="1"/>
  <c r="AI13" i="26"/>
  <c r="L18" i="26"/>
  <c r="M18" i="26" s="1"/>
  <c r="K19" i="26"/>
  <c r="AU10" i="26"/>
  <c r="AV9" i="26"/>
  <c r="AW9" i="26" s="1"/>
  <c r="T17" i="26" l="1"/>
  <c r="U17" i="26" s="1"/>
  <c r="S18" i="26"/>
  <c r="AE15" i="26"/>
  <c r="AF14" i="26"/>
  <c r="AG14" i="26" s="1"/>
  <c r="C25" i="26"/>
  <c r="D24" i="26"/>
  <c r="E24" i="26" s="1"/>
  <c r="AU11" i="26"/>
  <c r="AV10" i="26"/>
  <c r="AW10" i="26" s="1"/>
  <c r="O19" i="26"/>
  <c r="P18" i="26"/>
  <c r="Q18" i="26" s="1"/>
  <c r="W17" i="26"/>
  <c r="X16" i="26"/>
  <c r="Y16" i="26" s="1"/>
  <c r="AB15" i="26"/>
  <c r="AC15" i="26" s="1"/>
  <c r="AA16" i="26"/>
  <c r="G21" i="26"/>
  <c r="H20" i="26"/>
  <c r="I20" i="26" s="1"/>
  <c r="L19" i="26"/>
  <c r="M19" i="26" s="1"/>
  <c r="K20" i="26"/>
  <c r="AI14" i="26"/>
  <c r="AJ13" i="26"/>
  <c r="AK13" i="26" s="1"/>
  <c r="AQ12" i="26"/>
  <c r="AR11" i="26"/>
  <c r="AS11" i="26" s="1"/>
  <c r="AM13" i="26"/>
  <c r="AN12" i="26"/>
  <c r="AO12" i="26" s="1"/>
  <c r="G22" i="26" l="1"/>
  <c r="H21" i="26"/>
  <c r="I21" i="26" s="1"/>
  <c r="L20" i="26"/>
  <c r="M20" i="26" s="1"/>
  <c r="K21" i="26"/>
  <c r="AA17" i="26"/>
  <c r="AB16" i="26"/>
  <c r="AC16" i="26" s="1"/>
  <c r="C26" i="26"/>
  <c r="D25" i="26"/>
  <c r="E25" i="26" s="1"/>
  <c r="AN13" i="26"/>
  <c r="AO13" i="26" s="1"/>
  <c r="AM14" i="26"/>
  <c r="O20" i="26"/>
  <c r="P19" i="26"/>
  <c r="Q19" i="26" s="1"/>
  <c r="AV11" i="26"/>
  <c r="AW11" i="26" s="1"/>
  <c r="AU12" i="26"/>
  <c r="S19" i="26"/>
  <c r="T18" i="26"/>
  <c r="U18" i="26" s="1"/>
  <c r="AE16" i="26"/>
  <c r="AF15" i="26"/>
  <c r="AG15" i="26" s="1"/>
  <c r="AI15" i="26"/>
  <c r="AJ14" i="26"/>
  <c r="AK14" i="26" s="1"/>
  <c r="AQ13" i="26"/>
  <c r="AR12" i="26"/>
  <c r="AS12" i="26" s="1"/>
  <c r="X17" i="26"/>
  <c r="Y17" i="26" s="1"/>
  <c r="W18" i="26"/>
  <c r="AA18" i="26" l="1"/>
  <c r="AB17" i="26"/>
  <c r="AC17" i="26" s="1"/>
  <c r="AU13" i="26"/>
  <c r="AV12" i="26"/>
  <c r="AW12" i="26" s="1"/>
  <c r="K22" i="26"/>
  <c r="L21" i="26"/>
  <c r="M21" i="26" s="1"/>
  <c r="AI16" i="26"/>
  <c r="AJ15" i="26"/>
  <c r="AK15" i="26" s="1"/>
  <c r="H22" i="26"/>
  <c r="I22" i="26" s="1"/>
  <c r="G23" i="26"/>
  <c r="AR13" i="26"/>
  <c r="AS13" i="26" s="1"/>
  <c r="AQ14" i="26"/>
  <c r="W19" i="26"/>
  <c r="X18" i="26"/>
  <c r="Y18" i="26" s="1"/>
  <c r="AM15" i="26"/>
  <c r="AN14" i="26"/>
  <c r="AO14" i="26" s="1"/>
  <c r="D26" i="26"/>
  <c r="E26" i="26" s="1"/>
  <c r="C27" i="26"/>
  <c r="T19" i="26"/>
  <c r="U19" i="26" s="1"/>
  <c r="S20" i="26"/>
  <c r="AE17" i="26"/>
  <c r="AF16" i="26"/>
  <c r="AG16" i="26" s="1"/>
  <c r="P20" i="26"/>
  <c r="Q20" i="26" s="1"/>
  <c r="O21" i="26"/>
  <c r="W20" i="26" l="1"/>
  <c r="X19" i="26"/>
  <c r="Y19" i="26" s="1"/>
  <c r="AE18" i="26"/>
  <c r="AF17" i="26"/>
  <c r="AG17" i="26" s="1"/>
  <c r="AQ15" i="26"/>
  <c r="AR14" i="26"/>
  <c r="AS14" i="26" s="1"/>
  <c r="O22" i="26"/>
  <c r="P21" i="26"/>
  <c r="Q21" i="26" s="1"/>
  <c r="C28" i="26"/>
  <c r="D27" i="26"/>
  <c r="E27" i="26" s="1"/>
  <c r="H23" i="26"/>
  <c r="I23" i="26" s="1"/>
  <c r="G24" i="26"/>
  <c r="AI17" i="26"/>
  <c r="AJ16" i="26"/>
  <c r="AK16" i="26" s="1"/>
  <c r="AA19" i="26"/>
  <c r="AB18" i="26"/>
  <c r="AC18" i="26" s="1"/>
  <c r="AU14" i="26"/>
  <c r="AV13" i="26"/>
  <c r="AW13" i="26" s="1"/>
  <c r="S21" i="26"/>
  <c r="T20" i="26"/>
  <c r="U20" i="26" s="1"/>
  <c r="AM16" i="26"/>
  <c r="AN15" i="26"/>
  <c r="AO15" i="26" s="1"/>
  <c r="L22" i="26"/>
  <c r="M22" i="26" s="1"/>
  <c r="K23" i="26"/>
  <c r="AA20" i="26" l="1"/>
  <c r="AB19" i="26"/>
  <c r="AC19" i="26" s="1"/>
  <c r="AM17" i="26"/>
  <c r="AN16" i="26"/>
  <c r="AO16" i="26" s="1"/>
  <c r="H24" i="26"/>
  <c r="I24" i="26" s="1"/>
  <c r="G25" i="26"/>
  <c r="P22" i="26"/>
  <c r="Q22" i="26" s="1"/>
  <c r="O23" i="26"/>
  <c r="W21" i="26"/>
  <c r="X20" i="26"/>
  <c r="Y20" i="26" s="1"/>
  <c r="AI18" i="26"/>
  <c r="AJ17" i="26"/>
  <c r="AK17" i="26" s="1"/>
  <c r="AQ16" i="26"/>
  <c r="AR15" i="26"/>
  <c r="AS15" i="26" s="1"/>
  <c r="S22" i="26"/>
  <c r="T21" i="26"/>
  <c r="U21" i="26" s="1"/>
  <c r="L23" i="26"/>
  <c r="M23" i="26" s="1"/>
  <c r="K24" i="26"/>
  <c r="AU15" i="26"/>
  <c r="AV14" i="26"/>
  <c r="AW14" i="26" s="1"/>
  <c r="C29" i="26"/>
  <c r="D28" i="26"/>
  <c r="E28" i="26" s="1"/>
  <c r="AE19" i="26"/>
  <c r="AF18" i="26"/>
  <c r="AG18" i="26" s="1"/>
  <c r="AE20" i="26" l="1"/>
  <c r="AF19" i="26"/>
  <c r="AG19" i="26" s="1"/>
  <c r="G26" i="26"/>
  <c r="H25" i="26"/>
  <c r="I25" i="26" s="1"/>
  <c r="AB20" i="26"/>
  <c r="AC20" i="26" s="1"/>
  <c r="AA21" i="26"/>
  <c r="D29" i="26"/>
  <c r="E29" i="26" s="1"/>
  <c r="C30" i="26"/>
  <c r="AI19" i="26"/>
  <c r="AJ18" i="26"/>
  <c r="AK18" i="26" s="1"/>
  <c r="AV15" i="26"/>
  <c r="AW15" i="26" s="1"/>
  <c r="AU16" i="26"/>
  <c r="L24" i="26"/>
  <c r="M24" i="26" s="1"/>
  <c r="K25" i="26"/>
  <c r="W22" i="26"/>
  <c r="X21" i="26"/>
  <c r="Y21" i="26" s="1"/>
  <c r="O24" i="26"/>
  <c r="P23" i="26"/>
  <c r="Q23" i="26" s="1"/>
  <c r="T22" i="26"/>
  <c r="U22" i="26" s="1"/>
  <c r="S23" i="26"/>
  <c r="AN17" i="26"/>
  <c r="AO17" i="26" s="1"/>
  <c r="AM18" i="26"/>
  <c r="AR16" i="26"/>
  <c r="AS16" i="26" s="1"/>
  <c r="AQ17" i="26"/>
  <c r="AA22" i="26" l="1"/>
  <c r="AB21" i="26"/>
  <c r="AC21" i="26" s="1"/>
  <c r="AE21" i="26"/>
  <c r="AF20" i="26"/>
  <c r="AG20" i="26" s="1"/>
  <c r="W23" i="26"/>
  <c r="X22" i="26"/>
  <c r="Y22" i="26" s="1"/>
  <c r="G27" i="26"/>
  <c r="H26" i="26"/>
  <c r="I26" i="26" s="1"/>
  <c r="AN18" i="26"/>
  <c r="AO18" i="26" s="1"/>
  <c r="AM19" i="26"/>
  <c r="K26" i="26"/>
  <c r="L25" i="26"/>
  <c r="M25" i="26" s="1"/>
  <c r="AQ18" i="26"/>
  <c r="AR17" i="26"/>
  <c r="AS17" i="26" s="1"/>
  <c r="T23" i="26"/>
  <c r="U23" i="26" s="1"/>
  <c r="S24" i="26"/>
  <c r="AI20" i="26"/>
  <c r="AJ19" i="26"/>
  <c r="AK19" i="26" s="1"/>
  <c r="C31" i="26"/>
  <c r="D30" i="26"/>
  <c r="E30" i="26" s="1"/>
  <c r="P24" i="26"/>
  <c r="Q24" i="26" s="1"/>
  <c r="O25" i="26"/>
  <c r="AV16" i="26"/>
  <c r="AW16" i="26" s="1"/>
  <c r="AU17" i="26"/>
  <c r="O26" i="26" l="1"/>
  <c r="P25" i="26"/>
  <c r="Q25" i="26" s="1"/>
  <c r="L26" i="26"/>
  <c r="M26" i="26" s="1"/>
  <c r="K27" i="26"/>
  <c r="AU18" i="26"/>
  <c r="AV17" i="26"/>
  <c r="AW17" i="26" s="1"/>
  <c r="AQ19" i="26"/>
  <c r="AR18" i="26"/>
  <c r="AS18" i="26" s="1"/>
  <c r="W24" i="26"/>
  <c r="X23" i="26"/>
  <c r="Y23" i="26" s="1"/>
  <c r="S25" i="26"/>
  <c r="T24" i="26"/>
  <c r="U24" i="26" s="1"/>
  <c r="C32" i="26"/>
  <c r="D31" i="26"/>
  <c r="E31" i="26" s="1"/>
  <c r="AF21" i="26"/>
  <c r="AG21" i="26" s="1"/>
  <c r="AE22" i="26"/>
  <c r="AJ20" i="26"/>
  <c r="AK20" i="26" s="1"/>
  <c r="AI21" i="26"/>
  <c r="AN19" i="26"/>
  <c r="AO19" i="26" s="1"/>
  <c r="AM20" i="26"/>
  <c r="H27" i="26"/>
  <c r="I27" i="26" s="1"/>
  <c r="G28" i="26"/>
  <c r="AA23" i="26"/>
  <c r="AB22" i="26"/>
  <c r="AC22" i="26" s="1"/>
  <c r="W25" i="26" l="1"/>
  <c r="X24" i="26"/>
  <c r="Y24" i="26" s="1"/>
  <c r="AU19" i="26"/>
  <c r="AV18" i="26"/>
  <c r="AW18" i="26" s="1"/>
  <c r="C33" i="26"/>
  <c r="D33" i="26" s="1"/>
  <c r="E33" i="26" s="1"/>
  <c r="D32" i="26"/>
  <c r="E32" i="26" s="1"/>
  <c r="F4" i="26" s="1" a="1"/>
  <c r="F4" i="26" s="1"/>
  <c r="S26" i="26"/>
  <c r="T25" i="26"/>
  <c r="U25" i="26" s="1"/>
  <c r="G29" i="26"/>
  <c r="H28" i="26"/>
  <c r="I28" i="26" s="1"/>
  <c r="AM21" i="26"/>
  <c r="AN20" i="26"/>
  <c r="AO20" i="26" s="1"/>
  <c r="K28" i="26"/>
  <c r="L27" i="26"/>
  <c r="M27" i="26" s="1"/>
  <c r="AI22" i="26"/>
  <c r="AJ21" i="26"/>
  <c r="AK21" i="26" s="1"/>
  <c r="AF22" i="26"/>
  <c r="AG22" i="26" s="1"/>
  <c r="AE23" i="26"/>
  <c r="AQ20" i="26"/>
  <c r="AR19" i="26"/>
  <c r="AS19" i="26" s="1"/>
  <c r="O27" i="26"/>
  <c r="P26" i="26"/>
  <c r="Q26" i="26" s="1"/>
  <c r="AA24" i="26"/>
  <c r="AB23" i="26"/>
  <c r="AC23" i="26" s="1"/>
  <c r="D3" i="49" a="1"/>
  <c r="A4" i="21" a="1"/>
  <c r="F11" i="26" l="1" a="1"/>
  <c r="F11" i="26" s="1"/>
  <c r="A4" i="21"/>
  <c r="D3" i="49"/>
  <c r="F9" i="26" a="1"/>
  <c r="F9" i="26" s="1"/>
  <c r="F13" i="26" a="1"/>
  <c r="F13" i="26" s="1"/>
  <c r="F16" i="26" a="1"/>
  <c r="F16" i="26" s="1"/>
  <c r="F33" i="26" a="1"/>
  <c r="F33" i="26" s="1"/>
  <c r="F5" i="26" a="1"/>
  <c r="F5" i="26" s="1"/>
  <c r="F17" i="26" a="1"/>
  <c r="F17" i="26" s="1"/>
  <c r="F6" i="26" a="1"/>
  <c r="F6" i="26" s="1"/>
  <c r="F15" i="26" a="1"/>
  <c r="F15" i="26" s="1"/>
  <c r="F25" i="26" a="1"/>
  <c r="F25" i="26" s="1"/>
  <c r="F29" i="26" a="1"/>
  <c r="F29" i="26" s="1"/>
  <c r="F30" i="26" a="1"/>
  <c r="F30" i="26" s="1"/>
  <c r="AQ21" i="26"/>
  <c r="AR20" i="26"/>
  <c r="AS20" i="26" s="1"/>
  <c r="S27" i="26"/>
  <c r="T26" i="26"/>
  <c r="U26" i="26" s="1"/>
  <c r="F27" i="26" a="1"/>
  <c r="F27" i="26" s="1"/>
  <c r="AV19" i="26"/>
  <c r="AW19" i="26" s="1"/>
  <c r="AU20" i="26"/>
  <c r="F20" i="26" a="1"/>
  <c r="F20" i="26" s="1"/>
  <c r="F23" i="26" a="1"/>
  <c r="F23" i="26" s="1"/>
  <c r="F8" i="26" a="1"/>
  <c r="F8" i="26" s="1"/>
  <c r="F22" i="26" a="1"/>
  <c r="F22" i="26" s="1"/>
  <c r="F28" i="26" a="1"/>
  <c r="F28" i="26" s="1"/>
  <c r="F19" i="26" a="1"/>
  <c r="F19" i="26" s="1"/>
  <c r="F7" i="26" a="1"/>
  <c r="F7" i="26" s="1"/>
  <c r="F31" i="26" a="1"/>
  <c r="F31" i="26" s="1"/>
  <c r="W26" i="26"/>
  <c r="X25" i="26"/>
  <c r="Y25" i="26" s="1"/>
  <c r="F18" i="26" a="1"/>
  <c r="F18" i="26" s="1"/>
  <c r="AA25" i="26"/>
  <c r="AB24" i="26"/>
  <c r="AC24" i="26" s="1"/>
  <c r="F12" i="26" a="1"/>
  <c r="F12" i="26" s="1"/>
  <c r="F24" i="26" a="1"/>
  <c r="F24" i="26" s="1"/>
  <c r="F32" i="26" a="1"/>
  <c r="F32" i="26" s="1"/>
  <c r="G30" i="26"/>
  <c r="H29" i="26"/>
  <c r="I29" i="26" s="1"/>
  <c r="F10" i="26" a="1"/>
  <c r="F10" i="26" s="1"/>
  <c r="F14" i="26" a="1"/>
  <c r="F14" i="26" s="1"/>
  <c r="F26" i="26" a="1"/>
  <c r="F26" i="26" s="1"/>
  <c r="O28" i="26"/>
  <c r="P27" i="26"/>
  <c r="Q27" i="26" s="1"/>
  <c r="K29" i="26"/>
  <c r="L28" i="26"/>
  <c r="M28" i="26" s="1"/>
  <c r="AN21" i="26"/>
  <c r="AO21" i="26" s="1"/>
  <c r="AM22" i="26"/>
  <c r="F21" i="26" a="1"/>
  <c r="F21" i="26" s="1"/>
  <c r="AE24" i="26"/>
  <c r="AF23" i="26"/>
  <c r="AG23" i="26" s="1"/>
  <c r="AI23" i="26"/>
  <c r="AJ22" i="26"/>
  <c r="AK22" i="26" s="1"/>
  <c r="A8" i="21" a="1"/>
  <c r="A16" i="21" a="1"/>
  <c r="A24" i="21" a="1"/>
  <c r="AJ3" i="49" a="1"/>
  <c r="AX3" i="49" a="1"/>
  <c r="AB3" i="49" a="1"/>
  <c r="BB3" i="49" a="1"/>
  <c r="AF3" i="49" a="1"/>
  <c r="P3" i="49" a="1"/>
  <c r="A25" i="21" a="1"/>
  <c r="V3" i="49" a="1"/>
  <c r="J3" i="49" a="1"/>
  <c r="R3" i="49" a="1"/>
  <c r="AP3" i="49" a="1"/>
  <c r="X3" i="49" a="1"/>
  <c r="A18" i="21" a="1"/>
  <c r="A13" i="21" a="1"/>
  <c r="A23" i="21" a="1"/>
  <c r="AR3" i="49" a="1"/>
  <c r="F3" i="49" a="1"/>
  <c r="A17" i="21" a="1"/>
  <c r="A29" i="21" a="1"/>
  <c r="BD3" i="49" a="1"/>
  <c r="A30" i="21" a="1"/>
  <c r="A5" i="21" a="1"/>
  <c r="A6" i="21" a="1"/>
  <c r="A27" i="21" a="1"/>
  <c r="A10" i="21" a="1"/>
  <c r="AD3" i="49" a="1"/>
  <c r="A28" i="21" a="1"/>
  <c r="A15" i="21" a="1"/>
  <c r="A22" i="21" a="1"/>
  <c r="H3" i="49" a="1"/>
  <c r="AL3" i="49" a="1"/>
  <c r="AV3" i="49" a="1"/>
  <c r="A9" i="21" a="1"/>
  <c r="A7" i="21" a="1"/>
  <c r="AT3" i="49" a="1"/>
  <c r="AN3" i="49" a="1"/>
  <c r="A19" i="21" a="1"/>
  <c r="N3" i="49" a="1"/>
  <c r="A26" i="21" a="1"/>
  <c r="A20" i="21" a="1"/>
  <c r="Z3" i="49" a="1"/>
  <c r="AZ3" i="49" a="1"/>
  <c r="A14" i="21" a="1"/>
  <c r="A21" i="21" a="1"/>
  <c r="A11" i="21" a="1"/>
  <c r="L3" i="49" a="1"/>
  <c r="T3" i="49" a="1"/>
  <c r="AH3" i="49" a="1"/>
  <c r="A12" i="21" a="1"/>
  <c r="R3" i="49" l="1"/>
  <c r="A11" i="21"/>
  <c r="R34" i="21" s="1"/>
  <c r="AR3" i="49"/>
  <c r="J3" i="49"/>
  <c r="F3" i="49"/>
  <c r="T3" i="49"/>
  <c r="AH3" i="49"/>
  <c r="AX3" i="49"/>
  <c r="AV3" i="49"/>
  <c r="AZ3" i="49"/>
  <c r="BD3" i="49"/>
  <c r="AB3" i="49"/>
  <c r="A16" i="21"/>
  <c r="AB34" i="21" s="1"/>
  <c r="AN3" i="49"/>
  <c r="BB3" i="49"/>
  <c r="V3" i="49"/>
  <c r="A13" i="21"/>
  <c r="V34" i="21" s="1"/>
  <c r="AL3" i="49"/>
  <c r="X3" i="49"/>
  <c r="P3" i="49"/>
  <c r="AF3" i="49"/>
  <c r="L3" i="49"/>
  <c r="AT3" i="49"/>
  <c r="N3" i="49"/>
  <c r="A9" i="21"/>
  <c r="N34" i="21" s="1"/>
  <c r="AP3" i="49"/>
  <c r="Z3" i="49"/>
  <c r="AJ3" i="49"/>
  <c r="H3" i="49"/>
  <c r="AD3" i="49"/>
  <c r="A25" i="21"/>
  <c r="AT34" i="21" s="1"/>
  <c r="A15" i="21"/>
  <c r="Z34" i="21" s="1"/>
  <c r="A6" i="21"/>
  <c r="H34" i="21" s="1"/>
  <c r="A17" i="21"/>
  <c r="AD34" i="21" s="1"/>
  <c r="A5" i="21"/>
  <c r="F34" i="21" s="1"/>
  <c r="A30" i="21"/>
  <c r="BD34" i="21" s="1"/>
  <c r="A29" i="21"/>
  <c r="BB34" i="21" s="1"/>
  <c r="A14" i="21"/>
  <c r="A12" i="21"/>
  <c r="A18" i="21"/>
  <c r="A26" i="21"/>
  <c r="A19" i="21"/>
  <c r="A28" i="21"/>
  <c r="A7" i="21"/>
  <c r="A22" i="21"/>
  <c r="A21" i="21"/>
  <c r="A10" i="21"/>
  <c r="A24" i="21"/>
  <c r="A8" i="21"/>
  <c r="A27" i="21"/>
  <c r="A23" i="21"/>
  <c r="A20" i="21"/>
  <c r="S28" i="26"/>
  <c r="T27" i="26"/>
  <c r="U27" i="26" s="1"/>
  <c r="AB25" i="26"/>
  <c r="AC25" i="26" s="1"/>
  <c r="AA26" i="26"/>
  <c r="AU21" i="26"/>
  <c r="AV20" i="26"/>
  <c r="AW20" i="26" s="1"/>
  <c r="AQ22" i="26"/>
  <c r="AR21" i="26"/>
  <c r="AS21" i="26" s="1"/>
  <c r="O29" i="26"/>
  <c r="P28" i="26"/>
  <c r="Q28" i="26" s="1"/>
  <c r="AI24" i="26"/>
  <c r="AJ23" i="26"/>
  <c r="AK23" i="26" s="1"/>
  <c r="G31" i="26"/>
  <c r="H30" i="26"/>
  <c r="I30" i="26" s="1"/>
  <c r="AN22" i="26"/>
  <c r="AO22" i="26" s="1"/>
  <c r="AM23" i="26"/>
  <c r="C4" i="21"/>
  <c r="A1" i="21"/>
  <c r="J1" i="21" s="1"/>
  <c r="D34" i="21"/>
  <c r="AF24" i="26"/>
  <c r="AG24" i="26" s="1"/>
  <c r="AE25" i="26"/>
  <c r="K30" i="26"/>
  <c r="L29" i="26"/>
  <c r="M29" i="26" s="1"/>
  <c r="W27" i="26"/>
  <c r="X26" i="26"/>
  <c r="Y26" i="26" s="1"/>
  <c r="F4" i="21" l="1"/>
  <c r="O4" i="21" s="1"/>
  <c r="K4" i="21" s="1"/>
  <c r="F30" i="21"/>
  <c r="C30" i="21"/>
  <c r="M30" i="21" s="1"/>
  <c r="I30" i="21" s="1"/>
  <c r="L34" i="21"/>
  <c r="AR34" i="21"/>
  <c r="P34" i="21"/>
  <c r="AQ23" i="26"/>
  <c r="AR22" i="26"/>
  <c r="AS22" i="26" s="1"/>
  <c r="AL34" i="21"/>
  <c r="AN34" i="21"/>
  <c r="J34" i="21"/>
  <c r="AE26" i="26"/>
  <c r="AF25" i="26"/>
  <c r="AG25" i="26" s="1"/>
  <c r="AV21" i="26"/>
  <c r="AW21" i="26" s="1"/>
  <c r="AU22" i="26"/>
  <c r="AZ34" i="21"/>
  <c r="AH34" i="21"/>
  <c r="AN23" i="26"/>
  <c r="AO23" i="26" s="1"/>
  <c r="AM24" i="26"/>
  <c r="AI25" i="26"/>
  <c r="AJ24" i="26"/>
  <c r="AK24" i="26" s="1"/>
  <c r="AV34" i="21"/>
  <c r="S29" i="26"/>
  <c r="T28" i="26"/>
  <c r="U28" i="26" s="1"/>
  <c r="G32" i="26"/>
  <c r="H31" i="26"/>
  <c r="I31" i="26" s="1"/>
  <c r="AB26" i="26"/>
  <c r="AC26" i="26" s="1"/>
  <c r="AA27" i="26"/>
  <c r="F6" i="21"/>
  <c r="AJ34" i="21"/>
  <c r="AF34" i="21"/>
  <c r="L30" i="26"/>
  <c r="M30" i="26" s="1"/>
  <c r="K31" i="26"/>
  <c r="W28" i="26"/>
  <c r="X27" i="26"/>
  <c r="Y27" i="26" s="1"/>
  <c r="C5" i="21"/>
  <c r="C6" i="21" s="1"/>
  <c r="C7" i="21" s="1"/>
  <c r="O30" i="26"/>
  <c r="P29" i="26"/>
  <c r="Q29" i="26" s="1"/>
  <c r="AP34" i="21"/>
  <c r="T34" i="21"/>
  <c r="F5" i="21"/>
  <c r="AX34" i="21"/>
  <c r="X34" i="21"/>
  <c r="F7" i="21" l="1"/>
  <c r="O7" i="21" s="1"/>
  <c r="E30" i="21"/>
  <c r="O30" i="21"/>
  <c r="Q30" i="21" s="1"/>
  <c r="F9" i="21"/>
  <c r="F21" i="21"/>
  <c r="O6" i="21"/>
  <c r="K6" i="21" s="1"/>
  <c r="F20" i="21"/>
  <c r="F14" i="21"/>
  <c r="F12" i="21"/>
  <c r="P30" i="26"/>
  <c r="Q30" i="26" s="1"/>
  <c r="O31" i="26"/>
  <c r="AA28" i="26"/>
  <c r="AB27" i="26"/>
  <c r="AC27" i="26" s="1"/>
  <c r="AU23" i="26"/>
  <c r="AV22" i="26"/>
  <c r="AW22" i="26" s="1"/>
  <c r="AQ24" i="26"/>
  <c r="AR23" i="26"/>
  <c r="AS23" i="26" s="1"/>
  <c r="F8" i="21"/>
  <c r="F11" i="21"/>
  <c r="F17" i="21"/>
  <c r="Q4" i="21"/>
  <c r="F15" i="21"/>
  <c r="F13" i="21"/>
  <c r="S30" i="26"/>
  <c r="T29" i="26"/>
  <c r="U29" i="26" s="1"/>
  <c r="F28" i="21"/>
  <c r="F22" i="21"/>
  <c r="F10" i="21"/>
  <c r="O5" i="21"/>
  <c r="AJ25" i="26"/>
  <c r="AK25" i="26" s="1"/>
  <c r="AI26" i="26"/>
  <c r="G33" i="26"/>
  <c r="H32" i="26"/>
  <c r="I32" i="26" s="1"/>
  <c r="F27" i="21"/>
  <c r="F18" i="21"/>
  <c r="F24" i="21"/>
  <c r="F29" i="21"/>
  <c r="F26" i="21"/>
  <c r="AN24" i="26"/>
  <c r="AO24" i="26" s="1"/>
  <c r="AM25" i="26"/>
  <c r="F16" i="21"/>
  <c r="F25" i="21"/>
  <c r="F19" i="21"/>
  <c r="AF26" i="26"/>
  <c r="AG26" i="26" s="1"/>
  <c r="AE27" i="26"/>
  <c r="F23" i="21"/>
  <c r="K32" i="26"/>
  <c r="L31" i="26"/>
  <c r="M31" i="26" s="1"/>
  <c r="W29" i="26"/>
  <c r="X28" i="26"/>
  <c r="Y28" i="26" s="1"/>
  <c r="C8" i="21"/>
  <c r="K30" i="21" l="1"/>
  <c r="G30" i="21"/>
  <c r="BL5" i="21"/>
  <c r="BR16" i="21" s="1"/>
  <c r="BR18" i="21" s="1"/>
  <c r="BO5" i="21"/>
  <c r="BZ5" i="21" s="1"/>
  <c r="Q6" i="21"/>
  <c r="K7" i="21"/>
  <c r="Q7" i="21"/>
  <c r="BW5" i="21"/>
  <c r="BZ7" i="21"/>
  <c r="BZ38" i="21"/>
  <c r="BW32" i="21"/>
  <c r="AR24" i="26"/>
  <c r="AS24" i="26" s="1"/>
  <c r="AQ25" i="26"/>
  <c r="K33" i="26"/>
  <c r="L33" i="26" s="1"/>
  <c r="M33" i="26" s="1"/>
  <c r="N18" i="26" s="1" a="1"/>
  <c r="N18" i="26" s="1"/>
  <c r="L32" i="26"/>
  <c r="M32" i="26" s="1"/>
  <c r="AB28" i="26"/>
  <c r="AC28" i="26" s="1"/>
  <c r="AA29" i="26"/>
  <c r="AJ26" i="26"/>
  <c r="AK26" i="26" s="1"/>
  <c r="AI27" i="26"/>
  <c r="AE28" i="26"/>
  <c r="AF27" i="26"/>
  <c r="AG27" i="26" s="1"/>
  <c r="S31" i="26"/>
  <c r="T30" i="26"/>
  <c r="U30" i="26" s="1"/>
  <c r="Q5" i="21"/>
  <c r="K5" i="21"/>
  <c r="X29" i="26"/>
  <c r="Y29" i="26" s="1"/>
  <c r="W30" i="26"/>
  <c r="P31" i="26"/>
  <c r="Q31" i="26" s="1"/>
  <c r="O32" i="26"/>
  <c r="F31" i="21"/>
  <c r="BL32" i="21"/>
  <c r="BO36" i="21"/>
  <c r="O8" i="21"/>
  <c r="C9" i="21"/>
  <c r="AN25" i="26"/>
  <c r="AO25" i="26" s="1"/>
  <c r="AM26" i="26"/>
  <c r="H33" i="26"/>
  <c r="I33" i="26" s="1"/>
  <c r="G34" i="26"/>
  <c r="H34" i="26" s="1"/>
  <c r="I34" i="26" s="1"/>
  <c r="AU24" i="26"/>
  <c r="AV23" i="26"/>
  <c r="AW23" i="26" s="1"/>
  <c r="J4" i="2" a="1"/>
  <c r="AF25" i="49" a="1"/>
  <c r="A18" i="38" a="1"/>
  <c r="I4" i="2" a="1"/>
  <c r="AF25" i="49" l="1"/>
  <c r="N23" i="26" a="1"/>
  <c r="N23" i="26" s="1"/>
  <c r="N29" i="26" a="1"/>
  <c r="N29" i="26" s="1"/>
  <c r="N26" i="26" a="1"/>
  <c r="N26" i="26" s="1"/>
  <c r="N28" i="26" a="1"/>
  <c r="N28" i="26" s="1"/>
  <c r="N32" i="26" a="1"/>
  <c r="N32" i="26" s="1"/>
  <c r="N6" i="26" a="1"/>
  <c r="N6" i="26" s="1"/>
  <c r="N27" i="26" a="1"/>
  <c r="N27" i="26" s="1"/>
  <c r="N12" i="26" a="1"/>
  <c r="N12" i="26" s="1"/>
  <c r="N24" i="26" a="1"/>
  <c r="N24" i="26" s="1"/>
  <c r="J4" i="26" a="1"/>
  <c r="J4" i="26" s="1"/>
  <c r="N7" i="26" a="1"/>
  <c r="N7" i="26" s="1"/>
  <c r="N31" i="26" a="1"/>
  <c r="N31" i="26" s="1"/>
  <c r="N8" i="26" a="1"/>
  <c r="N8" i="26" s="1"/>
  <c r="N15" i="26" a="1"/>
  <c r="N15" i="26" s="1"/>
  <c r="BR20" i="21"/>
  <c r="CC16" i="21"/>
  <c r="CC18" i="21" s="1"/>
  <c r="BS5" i="21"/>
  <c r="CD5" i="21" s="1"/>
  <c r="BO32" i="21"/>
  <c r="BZ32" i="21" s="1"/>
  <c r="I4" i="2"/>
  <c r="L4" i="2" s="1"/>
  <c r="J4" i="2"/>
  <c r="A18" i="38"/>
  <c r="AU25" i="26"/>
  <c r="AV24" i="26"/>
  <c r="AW24" i="26" s="1"/>
  <c r="J26" i="26" a="1"/>
  <c r="J26" i="26" s="1"/>
  <c r="N22" i="26" a="1"/>
  <c r="N22" i="26" s="1"/>
  <c r="AA30" i="26"/>
  <c r="AB29" i="26"/>
  <c r="AC29" i="26" s="1"/>
  <c r="AR25" i="26"/>
  <c r="AS25" i="26" s="1"/>
  <c r="AQ26" i="26"/>
  <c r="J29" i="26" a="1"/>
  <c r="J29" i="26" s="1"/>
  <c r="O9" i="21"/>
  <c r="C10" i="21"/>
  <c r="O33" i="26"/>
  <c r="P32" i="26"/>
  <c r="Q32" i="26" s="1"/>
  <c r="W31" i="26"/>
  <c r="X30" i="26"/>
  <c r="Y30" i="26" s="1"/>
  <c r="J12" i="26" a="1"/>
  <c r="J12" i="26" s="1"/>
  <c r="J19" i="26" a="1"/>
  <c r="J19" i="26" s="1"/>
  <c r="K8" i="21"/>
  <c r="Q8" i="21"/>
  <c r="J14" i="26" a="1"/>
  <c r="J14" i="26" s="1"/>
  <c r="N11" i="26" a="1"/>
  <c r="N11" i="26" s="1"/>
  <c r="N14" i="26" a="1"/>
  <c r="N14" i="26" s="1"/>
  <c r="J25" i="26" a="1"/>
  <c r="J25" i="26" s="1"/>
  <c r="N33" i="26" a="1"/>
  <c r="N33" i="26" s="1"/>
  <c r="N10" i="26" a="1"/>
  <c r="N10" i="26" s="1"/>
  <c r="S32" i="26"/>
  <c r="T31" i="26"/>
  <c r="U31" i="26" s="1"/>
  <c r="J9" i="26" a="1"/>
  <c r="J9" i="26" s="1"/>
  <c r="J30" i="26" a="1"/>
  <c r="J30" i="26" s="1"/>
  <c r="J5" i="26" a="1"/>
  <c r="J5" i="26" s="1"/>
  <c r="N21" i="26" a="1"/>
  <c r="N21" i="26" s="1"/>
  <c r="N4" i="26" a="1"/>
  <c r="N4" i="26" s="1"/>
  <c r="BO34" i="21"/>
  <c r="BO7" i="21"/>
  <c r="BZ34" i="21"/>
  <c r="J31" i="26" a="1"/>
  <c r="J31" i="26" s="1"/>
  <c r="N20" i="26" a="1"/>
  <c r="N20" i="26" s="1"/>
  <c r="N30" i="26" a="1"/>
  <c r="N30" i="26" s="1"/>
  <c r="J8" i="26" a="1"/>
  <c r="J8" i="26" s="1"/>
  <c r="CD7" i="21"/>
  <c r="J24" i="26" a="1"/>
  <c r="J24" i="26" s="1"/>
  <c r="CC42" i="21"/>
  <c r="CC44" i="21" s="1"/>
  <c r="CD38" i="21"/>
  <c r="J6" i="26" a="1"/>
  <c r="J6" i="26" s="1"/>
  <c r="J33" i="26" a="1"/>
  <c r="J33" i="26" s="1"/>
  <c r="J27" i="26" a="1"/>
  <c r="J27" i="26" s="1"/>
  <c r="N5" i="26" a="1"/>
  <c r="N5" i="26" s="1"/>
  <c r="BO10" i="21"/>
  <c r="BZ10" i="21"/>
  <c r="BZ36" i="21"/>
  <c r="BZ12" i="21"/>
  <c r="BO12" i="21"/>
  <c r="BO38" i="21"/>
  <c r="J23" i="26" a="1"/>
  <c r="J23" i="26" s="1"/>
  <c r="J13" i="26" a="1"/>
  <c r="J13" i="26" s="1"/>
  <c r="J20" i="26" a="1"/>
  <c r="J20" i="26" s="1"/>
  <c r="J22" i="26" a="1"/>
  <c r="J22" i="26" s="1"/>
  <c r="J7" i="26" a="1"/>
  <c r="J7" i="26" s="1"/>
  <c r="J18" i="26" a="1"/>
  <c r="J18" i="26" s="1"/>
  <c r="J16" i="26" a="1"/>
  <c r="J16" i="26" s="1"/>
  <c r="J15" i="26" a="1"/>
  <c r="J15" i="26" s="1"/>
  <c r="J11" i="26" a="1"/>
  <c r="J11" i="26" s="1"/>
  <c r="J28" i="26" a="1"/>
  <c r="J28" i="26" s="1"/>
  <c r="J10" i="26" a="1"/>
  <c r="J10" i="26" s="1"/>
  <c r="J21" i="26" a="1"/>
  <c r="J21" i="26" s="1"/>
  <c r="AM27" i="26"/>
  <c r="AN26" i="26"/>
  <c r="AO26" i="26" s="1"/>
  <c r="BR42" i="21"/>
  <c r="BR44" i="21" s="1"/>
  <c r="BS36" i="21"/>
  <c r="AE29" i="26"/>
  <c r="AF28" i="26"/>
  <c r="AG28" i="26" s="1"/>
  <c r="J17" i="26" a="1"/>
  <c r="J17" i="26" s="1"/>
  <c r="J32" i="26" a="1"/>
  <c r="J32" i="26" s="1"/>
  <c r="AI28" i="26"/>
  <c r="AJ27" i="26"/>
  <c r="AK27" i="26" s="1"/>
  <c r="N9" i="26" a="1"/>
  <c r="N9" i="26" s="1"/>
  <c r="N13" i="26" a="1"/>
  <c r="N13" i="26" s="1"/>
  <c r="N19" i="26" a="1"/>
  <c r="N19" i="26" s="1"/>
  <c r="N25" i="26" a="1"/>
  <c r="N25" i="26" s="1"/>
  <c r="N17" i="26" a="1"/>
  <c r="N17" i="26" s="1"/>
  <c r="N16" i="26" a="1"/>
  <c r="N16" i="26" s="1"/>
  <c r="D25" i="49" a="1"/>
  <c r="A21" i="37" a="1"/>
  <c r="A8" i="37" a="1"/>
  <c r="A20" i="38" a="1"/>
  <c r="L14" i="49" a="1"/>
  <c r="N25" i="49" a="1"/>
  <c r="A20" i="37" a="1"/>
  <c r="A23" i="38" a="1"/>
  <c r="J25" i="49" a="1"/>
  <c r="A9" i="38" a="1"/>
  <c r="AZ14" i="49" a="1"/>
  <c r="AR14" i="49" a="1"/>
  <c r="T14" i="49" a="1"/>
  <c r="BB25" i="49" a="1"/>
  <c r="AX14" i="49" a="1"/>
  <c r="A5" i="37" a="1"/>
  <c r="AL25" i="49" a="1"/>
  <c r="A4" i="38" a="1"/>
  <c r="A13" i="37" a="1"/>
  <c r="R25" i="49" a="1"/>
  <c r="P25" i="49" a="1"/>
  <c r="A17" i="38" a="1"/>
  <c r="AJ14" i="49" a="1"/>
  <c r="Z25" i="49" a="1"/>
  <c r="A28" i="37" a="1"/>
  <c r="A18" i="37" a="1"/>
  <c r="A22" i="38" a="1"/>
  <c r="R14" i="49" a="1"/>
  <c r="A30" i="38" a="1"/>
  <c r="AV14" i="49" a="1"/>
  <c r="AN14" i="49" a="1"/>
  <c r="AB25" i="49" a="1"/>
  <c r="A6" i="38" a="1"/>
  <c r="N14" i="49" a="1"/>
  <c r="Z14" i="49" a="1"/>
  <c r="V14" i="49" a="1"/>
  <c r="BD25" i="49" a="1"/>
  <c r="A7" i="37" a="1"/>
  <c r="AP25" i="49" a="1"/>
  <c r="A4" i="37" a="1"/>
  <c r="A25" i="38" a="1"/>
  <c r="AN25" i="49" a="1"/>
  <c r="AX25" i="49" a="1"/>
  <c r="A19" i="38" a="1"/>
  <c r="A19" i="37" a="1"/>
  <c r="A29" i="37" a="1"/>
  <c r="A23" i="37" a="1"/>
  <c r="A16" i="37" a="1"/>
  <c r="H25" i="49" a="1"/>
  <c r="P14" i="49" a="1"/>
  <c r="AD25" i="49" a="1"/>
  <c r="A5" i="38" a="1"/>
  <c r="AR25" i="49" a="1"/>
  <c r="A27" i="37" a="1"/>
  <c r="A22" i="37" a="1"/>
  <c r="AV25" i="49" a="1"/>
  <c r="F25" i="49" a="1"/>
  <c r="A26" i="37" a="1"/>
  <c r="L25" i="49" a="1"/>
  <c r="AD14" i="49" a="1"/>
  <c r="A25" i="37" a="1"/>
  <c r="A26" i="38" a="1"/>
  <c r="AP14" i="49" a="1"/>
  <c r="A24" i="37" a="1"/>
  <c r="AH25" i="49" a="1"/>
  <c r="J14" i="49" a="1"/>
  <c r="A24" i="38" a="1"/>
  <c r="AJ25" i="49" a="1"/>
  <c r="A14" i="38" a="1"/>
  <c r="A17" i="37" a="1"/>
  <c r="X14" i="49" a="1"/>
  <c r="A13" i="38" a="1"/>
  <c r="A14" i="37" a="1"/>
  <c r="AF14" i="49" a="1"/>
  <c r="T25" i="49" a="1"/>
  <c r="A16" i="38" a="1"/>
  <c r="A6" i="37" a="1"/>
  <c r="AT25" i="49" a="1"/>
  <c r="A15" i="38" a="1"/>
  <c r="H14" i="49" a="1"/>
  <c r="A11" i="38" a="1"/>
  <c r="BD14" i="49" a="1"/>
  <c r="A10" i="37" a="1"/>
  <c r="V25" i="49" a="1"/>
  <c r="F14" i="49" a="1"/>
  <c r="A21" i="38" a="1"/>
  <c r="AH14" i="49" a="1"/>
  <c r="A9" i="37" a="1"/>
  <c r="A29" i="38" a="1"/>
  <c r="D14" i="49" a="1"/>
  <c r="A10" i="38" a="1"/>
  <c r="A7" i="38" a="1"/>
  <c r="A11" i="37" a="1"/>
  <c r="X25" i="49" a="1"/>
  <c r="A15" i="37" a="1"/>
  <c r="A28" i="38" a="1"/>
  <c r="AT14" i="49" a="1"/>
  <c r="AB14" i="49" a="1"/>
  <c r="BB14" i="49" a="1"/>
  <c r="AZ25" i="49" a="1"/>
  <c r="A8" i="38" a="1"/>
  <c r="A27" i="38" a="1"/>
  <c r="A12" i="37" a="1"/>
  <c r="A12" i="38" a="1"/>
  <c r="A30" i="37" a="1"/>
  <c r="AL14" i="49" a="1"/>
  <c r="AB25" i="49" l="1"/>
  <c r="AL14" i="49"/>
  <c r="AN14" i="49"/>
  <c r="AR14" i="49"/>
  <c r="P25" i="49"/>
  <c r="AH14" i="49"/>
  <c r="BB14" i="49"/>
  <c r="AX25" i="49"/>
  <c r="AD25" i="49"/>
  <c r="AD14" i="49"/>
  <c r="P14" i="49"/>
  <c r="AJ14" i="49"/>
  <c r="D25" i="49"/>
  <c r="T14" i="49"/>
  <c r="Z25" i="49"/>
  <c r="H25" i="49"/>
  <c r="AT25" i="49"/>
  <c r="AZ14" i="49"/>
  <c r="V14" i="49"/>
  <c r="F25" i="49"/>
  <c r="L14" i="49"/>
  <c r="AL25" i="49"/>
  <c r="AT14" i="49"/>
  <c r="L25" i="49"/>
  <c r="AX14" i="49"/>
  <c r="BD25" i="49"/>
  <c r="F14" i="49"/>
  <c r="X25" i="49"/>
  <c r="AZ25" i="49"/>
  <c r="AH25" i="49"/>
  <c r="Z14" i="49"/>
  <c r="AJ25" i="49"/>
  <c r="BD14" i="49"/>
  <c r="R25" i="49"/>
  <c r="J25" i="49"/>
  <c r="AV25" i="49"/>
  <c r="R14" i="49"/>
  <c r="AB14" i="49"/>
  <c r="H14" i="49"/>
  <c r="N14" i="49"/>
  <c r="X14" i="49"/>
  <c r="AN25" i="49"/>
  <c r="D14" i="49"/>
  <c r="BB25" i="49"/>
  <c r="AP14" i="49"/>
  <c r="N25" i="49"/>
  <c r="AF14" i="49"/>
  <c r="AV14" i="49"/>
  <c r="AR25" i="49"/>
  <c r="AP25" i="49"/>
  <c r="A23" i="38"/>
  <c r="AP34" i="38" s="1"/>
  <c r="V25" i="49"/>
  <c r="J14" i="49"/>
  <c r="T25" i="49"/>
  <c r="A27" i="38"/>
  <c r="AX34" i="38" s="1"/>
  <c r="A6" i="38"/>
  <c r="H34" i="38" s="1"/>
  <c r="A28" i="38"/>
  <c r="AZ34" i="38" s="1"/>
  <c r="A26" i="38"/>
  <c r="AV34" i="38" s="1"/>
  <c r="A29" i="38"/>
  <c r="BB34" i="38" s="1"/>
  <c r="A7" i="38"/>
  <c r="J34" i="38" s="1"/>
  <c r="A15" i="38"/>
  <c r="Z34" i="38" s="1"/>
  <c r="A4" i="37"/>
  <c r="C4" i="37" s="1"/>
  <c r="A8" i="38"/>
  <c r="L34" i="38" s="1"/>
  <c r="A24" i="38"/>
  <c r="AR34" i="38" s="1"/>
  <c r="A12" i="38"/>
  <c r="T34" i="38" s="1"/>
  <c r="CC20" i="21"/>
  <c r="CC46" i="21"/>
  <c r="A25" i="38"/>
  <c r="A18" i="37"/>
  <c r="A6" i="37"/>
  <c r="A9" i="37"/>
  <c r="A11" i="38"/>
  <c r="A13" i="38"/>
  <c r="A9" i="38"/>
  <c r="A20" i="37"/>
  <c r="A4" i="38"/>
  <c r="A12" i="37"/>
  <c r="A24" i="37"/>
  <c r="A17" i="37"/>
  <c r="A13" i="37"/>
  <c r="A21" i="38"/>
  <c r="A10" i="38"/>
  <c r="A29" i="37"/>
  <c r="A7" i="37"/>
  <c r="A22" i="38"/>
  <c r="A23" i="37"/>
  <c r="A8" i="37"/>
  <c r="A14" i="37"/>
  <c r="A21" i="37"/>
  <c r="A5" i="37"/>
  <c r="A16" i="38"/>
  <c r="A10" i="37"/>
  <c r="A30" i="38"/>
  <c r="A19" i="38"/>
  <c r="A28" i="37"/>
  <c r="A5" i="38"/>
  <c r="A19" i="37"/>
  <c r="A26" i="37"/>
  <c r="A22" i="37"/>
  <c r="A11" i="37"/>
  <c r="A27" i="37"/>
  <c r="A25" i="37"/>
  <c r="A15" i="37"/>
  <c r="A20" i="38"/>
  <c r="A17" i="38"/>
  <c r="A16" i="37"/>
  <c r="A30" i="37"/>
  <c r="A14" i="38"/>
  <c r="BR46" i="21"/>
  <c r="K9" i="21"/>
  <c r="Q9" i="21"/>
  <c r="AF34" i="38"/>
  <c r="CD34" i="21"/>
  <c r="BS7" i="21"/>
  <c r="BS34" i="21"/>
  <c r="AI29" i="26"/>
  <c r="AJ28" i="26"/>
  <c r="AK28" i="26" s="1"/>
  <c r="AN27" i="26"/>
  <c r="AO27" i="26" s="1"/>
  <c r="AM28" i="26"/>
  <c r="AQ27" i="26"/>
  <c r="AR26" i="26"/>
  <c r="AS26" i="26" s="1"/>
  <c r="S33" i="26"/>
  <c r="T32" i="26"/>
  <c r="U32" i="26" s="1"/>
  <c r="W32" i="26"/>
  <c r="X31" i="26"/>
  <c r="Y31" i="26" s="1"/>
  <c r="BS38" i="21"/>
  <c r="CD12" i="21"/>
  <c r="BS12" i="21"/>
  <c r="AF29" i="26"/>
  <c r="AG29" i="26" s="1"/>
  <c r="AE30" i="26"/>
  <c r="P33" i="26"/>
  <c r="Q33" i="26" s="1"/>
  <c r="O34" i="26"/>
  <c r="P34" i="26" s="1"/>
  <c r="Q34" i="26" s="1"/>
  <c r="R32" i="26" s="1" a="1"/>
  <c r="R32" i="26" s="1"/>
  <c r="AA31" i="26"/>
  <c r="AB30" i="26"/>
  <c r="AC30" i="26" s="1"/>
  <c r="AV25" i="26"/>
  <c r="AW25" i="26" s="1"/>
  <c r="AU26" i="26"/>
  <c r="BS10" i="21"/>
  <c r="CD10" i="21"/>
  <c r="CD36" i="21"/>
  <c r="O10" i="21"/>
  <c r="C11" i="21"/>
  <c r="R10" i="26" l="1" a="1"/>
  <c r="R10" i="26" s="1"/>
  <c r="D34" i="37"/>
  <c r="F4" i="37" s="1"/>
  <c r="O4" i="37" s="1"/>
  <c r="A1" i="37"/>
  <c r="J1" i="37" s="1"/>
  <c r="R6" i="26" a="1"/>
  <c r="R6" i="26" s="1"/>
  <c r="O11" i="21"/>
  <c r="C12" i="21"/>
  <c r="R21" i="26" a="1"/>
  <c r="R21" i="26" s="1"/>
  <c r="Z34" i="37"/>
  <c r="AB34" i="38"/>
  <c r="AD34" i="37"/>
  <c r="AT34" i="37"/>
  <c r="F34" i="37"/>
  <c r="C5" i="37"/>
  <c r="C6" i="37" s="1"/>
  <c r="AR34" i="37"/>
  <c r="R8" i="26" a="1"/>
  <c r="R8" i="26" s="1"/>
  <c r="F27" i="37"/>
  <c r="AX34" i="37"/>
  <c r="C27" i="37"/>
  <c r="AL34" i="37"/>
  <c r="T34" i="37"/>
  <c r="R34" i="37"/>
  <c r="X34" i="37"/>
  <c r="D34" i="38"/>
  <c r="A1" i="38"/>
  <c r="J1" i="38" s="1"/>
  <c r="C4" i="38"/>
  <c r="C5" i="38" s="1"/>
  <c r="K10" i="21"/>
  <c r="Q10" i="21"/>
  <c r="S34" i="26"/>
  <c r="T34" i="26" s="1"/>
  <c r="U34" i="26" s="1"/>
  <c r="V27" i="26" s="1" a="1"/>
  <c r="V27" i="26" s="1"/>
  <c r="T33" i="26"/>
  <c r="U33" i="26" s="1"/>
  <c r="V9" i="26" s="1" a="1"/>
  <c r="V9" i="26" s="1"/>
  <c r="AN28" i="26"/>
  <c r="AO28" i="26" s="1"/>
  <c r="AM29" i="26"/>
  <c r="AN34" i="37"/>
  <c r="L34" i="37"/>
  <c r="AJ34" i="37"/>
  <c r="R33" i="26" a="1"/>
  <c r="R33" i="26" s="1"/>
  <c r="R25" i="26" a="1"/>
  <c r="R25" i="26" s="1"/>
  <c r="R16" i="26" a="1"/>
  <c r="R16" i="26" s="1"/>
  <c r="R29" i="26" a="1"/>
  <c r="R29" i="26" s="1"/>
  <c r="R5" i="26" a="1"/>
  <c r="R5" i="26" s="1"/>
  <c r="R11" i="26" a="1"/>
  <c r="R11" i="26" s="1"/>
  <c r="R4" i="26" a="1"/>
  <c r="R4" i="26" s="1"/>
  <c r="R7" i="26" a="1"/>
  <c r="R7" i="26" s="1"/>
  <c r="R9" i="26" a="1"/>
  <c r="R9" i="26" s="1"/>
  <c r="R31" i="26" a="1"/>
  <c r="R31" i="26" s="1"/>
  <c r="R18" i="26" a="1"/>
  <c r="R18" i="26" s="1"/>
  <c r="R24" i="26" a="1"/>
  <c r="R24" i="26" s="1"/>
  <c r="R30" i="26" a="1"/>
  <c r="R30" i="26" s="1"/>
  <c r="R14" i="26" a="1"/>
  <c r="R14" i="26" s="1"/>
  <c r="R26" i="26" a="1"/>
  <c r="R26" i="26" s="1"/>
  <c r="R28" i="26" a="1"/>
  <c r="R28" i="26" s="1"/>
  <c r="R27" i="26" a="1"/>
  <c r="R27" i="26" s="1"/>
  <c r="R17" i="26" a="1"/>
  <c r="R17" i="26" s="1"/>
  <c r="R23" i="26" a="1"/>
  <c r="R23" i="26" s="1"/>
  <c r="R22" i="26" a="1"/>
  <c r="R22" i="26" s="1"/>
  <c r="R19" i="26" a="1"/>
  <c r="R19" i="26" s="1"/>
  <c r="R12" i="26" a="1"/>
  <c r="R12" i="26" s="1"/>
  <c r="R15" i="26" a="1"/>
  <c r="R15" i="26" s="1"/>
  <c r="R13" i="26" a="1"/>
  <c r="R13" i="26" s="1"/>
  <c r="R20" i="26" a="1"/>
  <c r="R20" i="26" s="1"/>
  <c r="AV34" i="37"/>
  <c r="AP34" i="37"/>
  <c r="N34" i="38"/>
  <c r="AH34" i="37"/>
  <c r="AN34" i="38"/>
  <c r="V34" i="38"/>
  <c r="V16" i="26" a="1"/>
  <c r="V16" i="26" s="1"/>
  <c r="V21" i="26" a="1"/>
  <c r="V21" i="26" s="1"/>
  <c r="AI30" i="26"/>
  <c r="AJ29" i="26"/>
  <c r="AK29" i="26" s="1"/>
  <c r="X34" i="38"/>
  <c r="F34" i="38"/>
  <c r="J34" i="37"/>
  <c r="R34" i="38"/>
  <c r="AU27" i="26"/>
  <c r="AV26" i="26"/>
  <c r="AW26" i="26" s="1"/>
  <c r="AR27" i="26"/>
  <c r="AS27" i="26" s="1"/>
  <c r="AQ28" i="26"/>
  <c r="AB31" i="26"/>
  <c r="AC31" i="26" s="1"/>
  <c r="AA32" i="26"/>
  <c r="V6" i="26" a="1"/>
  <c r="V6" i="26" s="1"/>
  <c r="C30" i="37"/>
  <c r="BD34" i="37"/>
  <c r="F30" i="37"/>
  <c r="C28" i="37"/>
  <c r="F28" i="37"/>
  <c r="AZ34" i="37"/>
  <c r="F29" i="37"/>
  <c r="BB34" i="37"/>
  <c r="C29" i="37"/>
  <c r="N34" i="37"/>
  <c r="V33" i="26" a="1"/>
  <c r="V33" i="26" s="1"/>
  <c r="V24" i="26" a="1"/>
  <c r="V24" i="26" s="1"/>
  <c r="AB34" i="37"/>
  <c r="AH34" i="38"/>
  <c r="P34" i="38"/>
  <c r="H34" i="37"/>
  <c r="X32" i="26"/>
  <c r="Y32" i="26" s="1"/>
  <c r="W33" i="26"/>
  <c r="X33" i="26" s="1"/>
  <c r="Y33" i="26" s="1"/>
  <c r="AE31" i="26"/>
  <c r="AF30" i="26"/>
  <c r="AG30" i="26" s="1"/>
  <c r="V29" i="26" a="1"/>
  <c r="V29" i="26" s="1"/>
  <c r="AD34" i="38"/>
  <c r="BD34" i="38"/>
  <c r="C30" i="38"/>
  <c r="F30" i="38"/>
  <c r="AL34" i="38"/>
  <c r="AF34" i="37"/>
  <c r="V25" i="26" a="1"/>
  <c r="V25" i="26" s="1"/>
  <c r="AJ34" i="38"/>
  <c r="P34" i="37"/>
  <c r="V34" i="37"/>
  <c r="AT34" i="38"/>
  <c r="A21" i="40" a="1"/>
  <c r="BB36" i="49" a="1"/>
  <c r="T36" i="49" a="1"/>
  <c r="AT36" i="49" a="1"/>
  <c r="A9" i="40" a="1"/>
  <c r="A25" i="40" a="1"/>
  <c r="A16" i="40" a="1"/>
  <c r="H36" i="49" a="1"/>
  <c r="J36" i="49" a="1"/>
  <c r="AT47" i="49" a="1"/>
  <c r="N36" i="49" a="1"/>
  <c r="AH36" i="49" a="1"/>
  <c r="AJ36" i="49" a="1"/>
  <c r="A4" i="39" a="1"/>
  <c r="AL36" i="49" a="1"/>
  <c r="AB36" i="49" a="1"/>
  <c r="L36" i="49" a="1"/>
  <c r="A27" i="40" a="1"/>
  <c r="AX36" i="49" a="1"/>
  <c r="AF36" i="49" a="1"/>
  <c r="X36" i="49" a="1"/>
  <c r="V36" i="49" a="1"/>
  <c r="AR47" i="49" a="1"/>
  <c r="AR36" i="49" a="1"/>
  <c r="A29" i="40" a="1"/>
  <c r="F36" i="49" a="1"/>
  <c r="AZ36" i="49" a="1"/>
  <c r="A6" i="40" a="1"/>
  <c r="R36" i="49" a="1"/>
  <c r="AD36" i="49" a="1"/>
  <c r="H47" i="49" a="1"/>
  <c r="AB47" i="49" a="1"/>
  <c r="BB47" i="49" a="1"/>
  <c r="N47" i="49" a="1"/>
  <c r="AL47" i="49" a="1"/>
  <c r="AP36" i="49" a="1"/>
  <c r="AV36" i="49" a="1"/>
  <c r="P36" i="49" a="1"/>
  <c r="D36" i="49" a="1"/>
  <c r="AN36" i="49" a="1"/>
  <c r="BD36" i="49" a="1"/>
  <c r="Z36" i="49" a="1"/>
  <c r="A24" i="40" a="1"/>
  <c r="AX47" i="49" a="1"/>
  <c r="N47" i="49" l="1"/>
  <c r="Z36" i="49"/>
  <c r="T36" i="49"/>
  <c r="X36" i="49"/>
  <c r="R36" i="49"/>
  <c r="BB47" i="49"/>
  <c r="AH36" i="49"/>
  <c r="BD36" i="49"/>
  <c r="F36" i="49"/>
  <c r="L36" i="49"/>
  <c r="AL36" i="49"/>
  <c r="AT47" i="49"/>
  <c r="AR47" i="49"/>
  <c r="AN36" i="49"/>
  <c r="AR36" i="49"/>
  <c r="BB36" i="49"/>
  <c r="AP36" i="49"/>
  <c r="AF36" i="49"/>
  <c r="AB36" i="49"/>
  <c r="AD36" i="49"/>
  <c r="AT36" i="49"/>
  <c r="AX47" i="49"/>
  <c r="H36" i="49"/>
  <c r="AL47" i="49"/>
  <c r="AJ36" i="49"/>
  <c r="N36" i="49"/>
  <c r="AB47" i="49"/>
  <c r="AX36" i="49"/>
  <c r="V36" i="49"/>
  <c r="AZ36" i="49"/>
  <c r="J36" i="49"/>
  <c r="H47" i="49"/>
  <c r="AV36" i="49"/>
  <c r="D36" i="49"/>
  <c r="P36" i="49"/>
  <c r="V13" i="26" a="1"/>
  <c r="V13" i="26" s="1"/>
  <c r="V17" i="26" a="1"/>
  <c r="V17" i="26" s="1"/>
  <c r="V10" i="26" a="1"/>
  <c r="V10" i="26" s="1"/>
  <c r="V14" i="26" a="1"/>
  <c r="V14" i="26" s="1"/>
  <c r="V15" i="26" a="1"/>
  <c r="V15" i="26" s="1"/>
  <c r="F5" i="37"/>
  <c r="O5" i="37" s="1"/>
  <c r="A4" i="39"/>
  <c r="Z25" i="26" a="1"/>
  <c r="Z25" i="26" s="1"/>
  <c r="V5" i="26" a="1"/>
  <c r="V5" i="26" s="1"/>
  <c r="F21" i="38"/>
  <c r="F20" i="38"/>
  <c r="F14" i="38"/>
  <c r="F25" i="37"/>
  <c r="F16" i="38"/>
  <c r="F6" i="37"/>
  <c r="F13" i="37"/>
  <c r="F21" i="37"/>
  <c r="F17" i="38"/>
  <c r="F11" i="38"/>
  <c r="A27" i="40"/>
  <c r="A9" i="40"/>
  <c r="A25" i="40"/>
  <c r="A24" i="40"/>
  <c r="A16" i="40"/>
  <c r="A6" i="40"/>
  <c r="A29" i="40"/>
  <c r="A21" i="40"/>
  <c r="F25" i="38"/>
  <c r="E30" i="38"/>
  <c r="O30" i="38"/>
  <c r="Q30" i="38" s="1"/>
  <c r="M30" i="38"/>
  <c r="I30" i="38" s="1"/>
  <c r="Z33" i="26" a="1"/>
  <c r="Z33" i="26" s="1"/>
  <c r="Z30" i="26" a="1"/>
  <c r="Z30" i="26" s="1"/>
  <c r="AV27" i="26"/>
  <c r="AW27" i="26" s="1"/>
  <c r="AU28" i="26"/>
  <c r="F19" i="37"/>
  <c r="Z12" i="26" a="1"/>
  <c r="Z12" i="26" s="1"/>
  <c r="F24" i="37"/>
  <c r="Z24" i="26" a="1"/>
  <c r="Z24" i="26" s="1"/>
  <c r="Z20" i="26" a="1"/>
  <c r="Z20" i="26" s="1"/>
  <c r="O12" i="21"/>
  <c r="C13" i="21"/>
  <c r="E29" i="37"/>
  <c r="O29" i="37"/>
  <c r="M29" i="37"/>
  <c r="I29" i="37" s="1"/>
  <c r="V20" i="26" a="1"/>
  <c r="V20" i="26" s="1"/>
  <c r="F14" i="37"/>
  <c r="O27" i="37"/>
  <c r="M27" i="37"/>
  <c r="I27" i="37" s="1"/>
  <c r="E27" i="37"/>
  <c r="Z5" i="26" a="1"/>
  <c r="Z5" i="26" s="1"/>
  <c r="Z8" i="26" a="1"/>
  <c r="Z8" i="26" s="1"/>
  <c r="K11" i="21"/>
  <c r="Q11" i="21"/>
  <c r="F9" i="38"/>
  <c r="Z29" i="26" a="1"/>
  <c r="Z29" i="26" s="1"/>
  <c r="Z15" i="26" a="1"/>
  <c r="Z15" i="26" s="1"/>
  <c r="V30" i="26" a="1"/>
  <c r="V30" i="26" s="1"/>
  <c r="AN29" i="26"/>
  <c r="AO29" i="26" s="1"/>
  <c r="AM30" i="26"/>
  <c r="Z27" i="26" a="1"/>
  <c r="Z27" i="26" s="1"/>
  <c r="Z10" i="26" a="1"/>
  <c r="Z10" i="26" s="1"/>
  <c r="C7" i="37"/>
  <c r="AI31" i="26"/>
  <c r="AJ30" i="26"/>
  <c r="AK30" i="26" s="1"/>
  <c r="F20" i="37"/>
  <c r="F11" i="37"/>
  <c r="F15" i="37"/>
  <c r="Z6" i="26" a="1"/>
  <c r="Z6" i="26" s="1"/>
  <c r="Z17" i="26" a="1"/>
  <c r="Z17" i="26" s="1"/>
  <c r="K4" i="37"/>
  <c r="F10" i="38"/>
  <c r="Z26" i="26" a="1"/>
  <c r="Z26" i="26" s="1"/>
  <c r="F7" i="37"/>
  <c r="V19" i="26" a="1"/>
  <c r="V19" i="26" s="1"/>
  <c r="F23" i="37"/>
  <c r="V12" i="26" a="1"/>
  <c r="V12" i="26" s="1"/>
  <c r="Z7" i="26" a="1"/>
  <c r="Z7" i="26" s="1"/>
  <c r="Z32" i="26" a="1"/>
  <c r="Z32" i="26" s="1"/>
  <c r="F10" i="37"/>
  <c r="F18" i="37"/>
  <c r="O28" i="37"/>
  <c r="M28" i="37"/>
  <c r="I28" i="37" s="1"/>
  <c r="E28" i="37"/>
  <c r="Z11" i="26" a="1"/>
  <c r="Z11" i="26" s="1"/>
  <c r="F13" i="38"/>
  <c r="V23" i="26" a="1"/>
  <c r="V23" i="26" s="1"/>
  <c r="V22" i="26" a="1"/>
  <c r="V22" i="26" s="1"/>
  <c r="V28" i="26" a="1"/>
  <c r="V28" i="26" s="1"/>
  <c r="Z28" i="26" a="1"/>
  <c r="Z28" i="26" s="1"/>
  <c r="Z9" i="26" a="1"/>
  <c r="Z9" i="26" s="1"/>
  <c r="AA33" i="26"/>
  <c r="AB32" i="26"/>
  <c r="AC32" i="26" s="1"/>
  <c r="C6" i="38"/>
  <c r="F8" i="37"/>
  <c r="Z4" i="26" a="1"/>
  <c r="Z4" i="26" s="1"/>
  <c r="Z13" i="26" a="1"/>
  <c r="Z13" i="26" s="1"/>
  <c r="Z22" i="26" a="1"/>
  <c r="Z22" i="26" s="1"/>
  <c r="F19" i="38"/>
  <c r="Q4" i="37"/>
  <c r="F5" i="38"/>
  <c r="Z31" i="26" a="1"/>
  <c r="Z31" i="26" s="1"/>
  <c r="F26" i="37"/>
  <c r="V11" i="26" a="1"/>
  <c r="V11" i="26" s="1"/>
  <c r="F12" i="37"/>
  <c r="V18" i="26" a="1"/>
  <c r="V18" i="26" s="1"/>
  <c r="V32" i="26" a="1"/>
  <c r="V32" i="26" s="1"/>
  <c r="Z14" i="26" a="1"/>
  <c r="Z14" i="26" s="1"/>
  <c r="Z18" i="26" a="1"/>
  <c r="Z18" i="26" s="1"/>
  <c r="M30" i="37"/>
  <c r="I30" i="37" s="1"/>
  <c r="E30" i="37"/>
  <c r="O30" i="37"/>
  <c r="AR28" i="26"/>
  <c r="AS28" i="26" s="1"/>
  <c r="AQ29" i="26"/>
  <c r="F22" i="38"/>
  <c r="Z19" i="26" a="1"/>
  <c r="Z19" i="26" s="1"/>
  <c r="Z16" i="26" a="1"/>
  <c r="Z16" i="26" s="1"/>
  <c r="F22" i="37"/>
  <c r="V26" i="26" a="1"/>
  <c r="V26" i="26" s="1"/>
  <c r="F17" i="37"/>
  <c r="V8" i="26" a="1"/>
  <c r="V8" i="26" s="1"/>
  <c r="Z21" i="26" a="1"/>
  <c r="Z21" i="26" s="1"/>
  <c r="V7" i="26" a="1"/>
  <c r="V7" i="26" s="1"/>
  <c r="AE32" i="26"/>
  <c r="AF31" i="26"/>
  <c r="AG31" i="26" s="1"/>
  <c r="F16" i="37"/>
  <c r="F9" i="37"/>
  <c r="V31" i="26" a="1"/>
  <c r="V31" i="26" s="1"/>
  <c r="F4" i="38"/>
  <c r="F26" i="38"/>
  <c r="F8" i="38"/>
  <c r="F7" i="38"/>
  <c r="F27" i="38"/>
  <c r="F15" i="38"/>
  <c r="F18" i="38"/>
  <c r="F12" i="38"/>
  <c r="F29" i="38"/>
  <c r="F28" i="38"/>
  <c r="F6" i="38"/>
  <c r="F24" i="38"/>
  <c r="F23" i="38"/>
  <c r="Z23" i="26" a="1"/>
  <c r="Z23" i="26" s="1"/>
  <c r="V4" i="26" a="1"/>
  <c r="V4" i="26" s="1"/>
  <c r="A12" i="40" a="1"/>
  <c r="J47" i="49" a="1"/>
  <c r="AD47" i="49" a="1"/>
  <c r="D47" i="49" a="1"/>
  <c r="AN47" i="49" a="1"/>
  <c r="AV47" i="49" a="1"/>
  <c r="F58" i="49" a="1"/>
  <c r="AH47" i="49" a="1"/>
  <c r="A30" i="40" a="1"/>
  <c r="AH58" i="49" a="1"/>
  <c r="AR58" i="49" a="1"/>
  <c r="A20" i="40" a="1"/>
  <c r="X47" i="49" a="1"/>
  <c r="L47" i="49" a="1"/>
  <c r="N58" i="49" a="1"/>
  <c r="BD58" i="49" a="1"/>
  <c r="AF58" i="49" a="1"/>
  <c r="AF47" i="49" a="1"/>
  <c r="A18" i="40" a="1"/>
  <c r="AJ47" i="49" a="1"/>
  <c r="L58" i="49" a="1"/>
  <c r="A10" i="40" a="1"/>
  <c r="A23" i="40" a="1"/>
  <c r="A8" i="40" a="1"/>
  <c r="AP47" i="49" a="1"/>
  <c r="AZ47" i="49" a="1"/>
  <c r="P47" i="49" a="1"/>
  <c r="Z47" i="49" a="1"/>
  <c r="A19" i="40" a="1"/>
  <c r="X58" i="49" a="1"/>
  <c r="AJ58" i="49" a="1"/>
  <c r="A5" i="40" a="1"/>
  <c r="A4" i="40" a="1"/>
  <c r="A14" i="40" a="1"/>
  <c r="T58" i="49" a="1"/>
  <c r="AN58" i="49" a="1"/>
  <c r="J58" i="49" a="1"/>
  <c r="T47" i="49" a="1"/>
  <c r="AT58" i="49" a="1"/>
  <c r="V47" i="49" a="1"/>
  <c r="BB58" i="49" a="1"/>
  <c r="V58" i="49" a="1"/>
  <c r="Z58" i="49" a="1"/>
  <c r="AL58" i="49" a="1"/>
  <c r="A17" i="40" a="1"/>
  <c r="R58" i="49" a="1"/>
  <c r="F47" i="49" a="1"/>
  <c r="A15" i="40" a="1"/>
  <c r="A11" i="40" a="1"/>
  <c r="A13" i="40" a="1"/>
  <c r="BD47" i="49" a="1"/>
  <c r="A26" i="40" a="1"/>
  <c r="A7" i="40" a="1"/>
  <c r="H58" i="49" a="1"/>
  <c r="AD58" i="49" a="1"/>
  <c r="AP58" i="49" a="1"/>
  <c r="A22" i="40" a="1"/>
  <c r="AV58" i="49" a="1"/>
  <c r="A28" i="40" a="1"/>
  <c r="P58" i="49" a="1"/>
  <c r="R47" i="49" a="1"/>
  <c r="AB58" i="49" a="1"/>
  <c r="AX58" i="49" a="1"/>
  <c r="AZ58" i="49" a="1"/>
  <c r="D58" i="49" a="1"/>
  <c r="R47" i="49" l="1"/>
  <c r="AN47" i="49"/>
  <c r="BB58" i="49"/>
  <c r="AJ58" i="49"/>
  <c r="Z47" i="49"/>
  <c r="A15" i="40"/>
  <c r="Z34" i="40" s="1"/>
  <c r="D58" i="49"/>
  <c r="D47" i="49"/>
  <c r="AV47" i="49"/>
  <c r="AP47" i="49"/>
  <c r="AR58" i="49"/>
  <c r="X47" i="49"/>
  <c r="A14" i="40"/>
  <c r="X34" i="40" s="1"/>
  <c r="J58" i="49"/>
  <c r="AD58" i="49"/>
  <c r="P58" i="49"/>
  <c r="AJ47" i="49"/>
  <c r="P47" i="49"/>
  <c r="A10" i="40"/>
  <c r="P34" i="40" s="1"/>
  <c r="AB58" i="49"/>
  <c r="R58" i="49"/>
  <c r="T47" i="49"/>
  <c r="H58" i="49"/>
  <c r="AX58" i="49"/>
  <c r="T58" i="49"/>
  <c r="AD47" i="49"/>
  <c r="A17" i="40"/>
  <c r="AD34" i="40" s="1"/>
  <c r="AH58" i="49"/>
  <c r="X58" i="49"/>
  <c r="L58" i="49"/>
  <c r="F47" i="49"/>
  <c r="V47" i="49"/>
  <c r="A13" i="40"/>
  <c r="V34" i="40" s="1"/>
  <c r="AF58" i="49"/>
  <c r="J47" i="49"/>
  <c r="N58" i="49"/>
  <c r="AH47" i="49"/>
  <c r="F58" i="49"/>
  <c r="AT58" i="49"/>
  <c r="AL58" i="49"/>
  <c r="AF47" i="49"/>
  <c r="AN58" i="49"/>
  <c r="AZ58" i="49"/>
  <c r="BD47" i="49"/>
  <c r="AP58" i="49"/>
  <c r="L47" i="49"/>
  <c r="V58" i="49"/>
  <c r="AZ47" i="49"/>
  <c r="AV58" i="49"/>
  <c r="Z58" i="49"/>
  <c r="BD58" i="49"/>
  <c r="O6" i="37"/>
  <c r="K6" i="37" s="1"/>
  <c r="A5" i="40"/>
  <c r="F34" i="40" s="1"/>
  <c r="O5" i="38"/>
  <c r="K5" i="38" s="1"/>
  <c r="BO36" i="38"/>
  <c r="BZ10" i="38" s="1"/>
  <c r="A19" i="40"/>
  <c r="A8" i="40"/>
  <c r="A26" i="40"/>
  <c r="A11" i="40"/>
  <c r="A4" i="40"/>
  <c r="A28" i="40"/>
  <c r="A22" i="40"/>
  <c r="A12" i="40"/>
  <c r="A23" i="40"/>
  <c r="A20" i="40"/>
  <c r="A7" i="40"/>
  <c r="A18" i="40"/>
  <c r="A30" i="40"/>
  <c r="F31" i="37"/>
  <c r="BO5" i="37"/>
  <c r="BL5" i="37"/>
  <c r="BB34" i="40"/>
  <c r="AJ31" i="26"/>
  <c r="AK31" i="26" s="1"/>
  <c r="AL12" i="26" s="1" a="1"/>
  <c r="AL12" i="26" s="1"/>
  <c r="AI32" i="26"/>
  <c r="BL32" i="37"/>
  <c r="BO36" i="37"/>
  <c r="O7" i="37"/>
  <c r="C8" i="37"/>
  <c r="Q29" i="37"/>
  <c r="K29" i="37"/>
  <c r="G29" i="37"/>
  <c r="H34" i="40"/>
  <c r="Q27" i="37"/>
  <c r="G27" i="37"/>
  <c r="K27" i="37"/>
  <c r="AV28" i="26"/>
  <c r="AW28" i="26" s="1"/>
  <c r="AU29" i="26"/>
  <c r="O4" i="38"/>
  <c r="G28" i="37"/>
  <c r="K28" i="37"/>
  <c r="Q28" i="37"/>
  <c r="BW5" i="38"/>
  <c r="BZ7" i="38"/>
  <c r="AM31" i="26"/>
  <c r="AN30" i="26"/>
  <c r="AO30" i="26" s="1"/>
  <c r="AL20" i="26" a="1"/>
  <c r="AL20" i="26" s="1"/>
  <c r="AL28" i="26" a="1"/>
  <c r="AL28" i="26" s="1"/>
  <c r="AB34" i="40"/>
  <c r="AR34" i="40"/>
  <c r="AE33" i="26"/>
  <c r="AF33" i="26" s="1"/>
  <c r="AG33" i="26" s="1"/>
  <c r="AH13" i="26" s="1" a="1"/>
  <c r="AH13" i="26" s="1"/>
  <c r="AF32" i="26"/>
  <c r="AG32" i="26" s="1"/>
  <c r="BW32" i="38"/>
  <c r="BZ38" i="38"/>
  <c r="O6" i="38"/>
  <c r="C7" i="38"/>
  <c r="AT34" i="40"/>
  <c r="AR29" i="26"/>
  <c r="AS29" i="26" s="1"/>
  <c r="AQ30" i="26"/>
  <c r="AL22" i="26" a="1"/>
  <c r="AL22" i="26" s="1"/>
  <c r="AL16" i="26" a="1"/>
  <c r="AL16" i="26" s="1"/>
  <c r="BL32" i="38"/>
  <c r="N34" i="40"/>
  <c r="BO5" i="38"/>
  <c r="F31" i="38"/>
  <c r="BL5" i="38"/>
  <c r="BZ7" i="37"/>
  <c r="BW5" i="37"/>
  <c r="AL21" i="26" a="1"/>
  <c r="AL21" i="26" s="1"/>
  <c r="K30" i="38"/>
  <c r="G30" i="38"/>
  <c r="G30" i="37"/>
  <c r="K30" i="37"/>
  <c r="Q30" i="37"/>
  <c r="AB33" i="26"/>
  <c r="AC33" i="26" s="1"/>
  <c r="AD7" i="26" s="1" a="1"/>
  <c r="AD7" i="26" s="1"/>
  <c r="AA34" i="26"/>
  <c r="AB34" i="26" s="1"/>
  <c r="AC34" i="26" s="1"/>
  <c r="AL33" i="26" a="1"/>
  <c r="AL33" i="26" s="1"/>
  <c r="AL29" i="26" a="1"/>
  <c r="AL29" i="26" s="1"/>
  <c r="AL19" i="26" a="1"/>
  <c r="AL19" i="26" s="1"/>
  <c r="Q5" i="37"/>
  <c r="K5" i="37"/>
  <c r="AL8" i="26" a="1"/>
  <c r="AL8" i="26" s="1"/>
  <c r="O13" i="21"/>
  <c r="C14" i="21"/>
  <c r="AX34" i="40"/>
  <c r="BW32" i="37"/>
  <c r="BZ38" i="37"/>
  <c r="AL4" i="26" a="1"/>
  <c r="AL4" i="26" s="1"/>
  <c r="K12" i="21"/>
  <c r="Q12" i="21"/>
  <c r="AL34" i="40"/>
  <c r="J69" i="49" a="1"/>
  <c r="J5" i="2" a="1"/>
  <c r="I6" i="2" a="1"/>
  <c r="I5" i="2" a="1"/>
  <c r="J6" i="2" a="1"/>
  <c r="D91" i="49" a="1"/>
  <c r="AD5" i="26" l="1" a="1"/>
  <c r="AD5" i="26" s="1"/>
  <c r="J69" i="49"/>
  <c r="D91" i="49"/>
  <c r="AL18" i="26" a="1"/>
  <c r="AL18" i="26" s="1"/>
  <c r="AL10" i="26" a="1"/>
  <c r="AL10" i="26" s="1"/>
  <c r="AD16" i="26" a="1"/>
  <c r="AD16" i="26" s="1"/>
  <c r="AL17" i="26" a="1"/>
  <c r="AL17" i="26" s="1"/>
  <c r="AH5" i="26" a="1"/>
  <c r="AH5" i="26" s="1"/>
  <c r="Q6" i="37"/>
  <c r="AL26" i="26" a="1"/>
  <c r="AL26" i="26" s="1"/>
  <c r="AH29" i="26" a="1"/>
  <c r="AH29" i="26" s="1"/>
  <c r="AL32" i="26" a="1"/>
  <c r="AL32" i="26" s="1"/>
  <c r="AL15" i="26" a="1"/>
  <c r="AL15" i="26" s="1"/>
  <c r="AD9" i="26" a="1"/>
  <c r="AD9" i="26" s="1"/>
  <c r="AL24" i="26" a="1"/>
  <c r="AL24" i="26" s="1"/>
  <c r="AH19" i="26" a="1"/>
  <c r="AH19" i="26" s="1"/>
  <c r="AL6" i="26" a="1"/>
  <c r="AL6" i="26" s="1"/>
  <c r="AL7" i="26" a="1"/>
  <c r="AL7" i="26" s="1"/>
  <c r="AL14" i="26" a="1"/>
  <c r="AL14" i="26" s="1"/>
  <c r="AD26" i="26" a="1"/>
  <c r="AD26" i="26" s="1"/>
  <c r="AL13" i="26" a="1"/>
  <c r="AL13" i="26" s="1"/>
  <c r="AH28" i="26" a="1"/>
  <c r="AH28" i="26" s="1"/>
  <c r="Q5" i="38"/>
  <c r="I6" i="2"/>
  <c r="L6" i="2" s="1"/>
  <c r="BZ36" i="38"/>
  <c r="BO10" i="38"/>
  <c r="J5" i="2"/>
  <c r="I5" i="2"/>
  <c r="L5" i="2" s="1"/>
  <c r="J6" i="2"/>
  <c r="AD10" i="26" a="1"/>
  <c r="AD10" i="26" s="1"/>
  <c r="BZ12" i="38"/>
  <c r="BO38" i="38"/>
  <c r="BO12" i="38"/>
  <c r="AL23" i="26" a="1"/>
  <c r="AL23" i="26" s="1"/>
  <c r="AF34" i="40"/>
  <c r="CD38" i="38"/>
  <c r="CC42" i="38"/>
  <c r="CC44" i="38" s="1"/>
  <c r="AH23" i="26" a="1"/>
  <c r="AH23" i="26" s="1"/>
  <c r="AL30" i="26" a="1"/>
  <c r="AL30" i="26" s="1"/>
  <c r="J34" i="40"/>
  <c r="AH20" i="26" a="1"/>
  <c r="AH20" i="26" s="1"/>
  <c r="AH24" i="26" a="1"/>
  <c r="AH24" i="26" s="1"/>
  <c r="Q4" i="38"/>
  <c r="K4" i="38"/>
  <c r="AL11" i="26" a="1"/>
  <c r="AL11" i="26" s="1"/>
  <c r="AL5" i="26" a="1"/>
  <c r="AL5" i="26" s="1"/>
  <c r="AJ34" i="40"/>
  <c r="AH9" i="26" a="1"/>
  <c r="AH9" i="26" s="1"/>
  <c r="AH18" i="26" a="1"/>
  <c r="AH18" i="26" s="1"/>
  <c r="AH32" i="26" a="1"/>
  <c r="AH32" i="26" s="1"/>
  <c r="AH7" i="26" a="1"/>
  <c r="AH7" i="26" s="1"/>
  <c r="AH30" i="26" a="1"/>
  <c r="AH30" i="26" s="1"/>
  <c r="AH15" i="26" a="1"/>
  <c r="AH15" i="26" s="1"/>
  <c r="AH8" i="26" a="1"/>
  <c r="AH8" i="26" s="1"/>
  <c r="AH26" i="26" a="1"/>
  <c r="AH26" i="26" s="1"/>
  <c r="BZ10" i="37"/>
  <c r="BO10" i="37"/>
  <c r="BZ36" i="37"/>
  <c r="BR16" i="37"/>
  <c r="BR18" i="37" s="1"/>
  <c r="CC16" i="37"/>
  <c r="CC18" i="37" s="1"/>
  <c r="BS5" i="37"/>
  <c r="CD5" i="37" s="1"/>
  <c r="BR20" i="37"/>
  <c r="AP34" i="40"/>
  <c r="CC16" i="38"/>
  <c r="CC18" i="38" s="1"/>
  <c r="BR20" i="38"/>
  <c r="BS5" i="38"/>
  <c r="CD5" i="38" s="1"/>
  <c r="BR16" i="38"/>
  <c r="BR18" i="38" s="1"/>
  <c r="AH11" i="26" a="1"/>
  <c r="AH11" i="26" s="1"/>
  <c r="AN31" i="26"/>
  <c r="AO31" i="26" s="1"/>
  <c r="AM32" i="26"/>
  <c r="AL9" i="26" a="1"/>
  <c r="AL9" i="26" s="1"/>
  <c r="BS36" i="37"/>
  <c r="BR42" i="37"/>
  <c r="BR44" i="37" s="1"/>
  <c r="BZ5" i="37"/>
  <c r="BO32" i="37"/>
  <c r="BZ32" i="37" s="1"/>
  <c r="T34" i="40"/>
  <c r="AH4" i="26" a="1"/>
  <c r="AH4" i="26" s="1"/>
  <c r="BZ12" i="37"/>
  <c r="BO12" i="37"/>
  <c r="BO38" i="37"/>
  <c r="O14" i="21"/>
  <c r="C15" i="21"/>
  <c r="BO7" i="37"/>
  <c r="BZ34" i="37"/>
  <c r="BO34" i="37"/>
  <c r="BZ5" i="38"/>
  <c r="BO32" i="38"/>
  <c r="BZ32" i="38" s="1"/>
  <c r="AD6" i="26" a="1"/>
  <c r="AD6" i="26" s="1"/>
  <c r="AD15" i="26" a="1"/>
  <c r="AD15" i="26" s="1"/>
  <c r="AD27" i="26" a="1"/>
  <c r="AD27" i="26" s="1"/>
  <c r="AH14" i="26" a="1"/>
  <c r="AH14" i="26" s="1"/>
  <c r="AH6" i="26" a="1"/>
  <c r="AH6" i="26" s="1"/>
  <c r="O8" i="37"/>
  <c r="C9" i="37"/>
  <c r="AN34" i="40"/>
  <c r="CD7" i="37"/>
  <c r="AH12" i="26" a="1"/>
  <c r="AH12" i="26" s="1"/>
  <c r="CD38" i="37"/>
  <c r="CC42" i="37"/>
  <c r="CC44" i="37" s="1"/>
  <c r="K13" i="21"/>
  <c r="Q13" i="21"/>
  <c r="AR30" i="26"/>
  <c r="AS30" i="26" s="1"/>
  <c r="AQ31" i="26"/>
  <c r="AR31" i="26" s="1"/>
  <c r="AS31" i="26" s="1"/>
  <c r="AT22" i="26" s="1" a="1"/>
  <c r="AT22" i="26" s="1"/>
  <c r="AH10" i="26" a="1"/>
  <c r="AH10" i="26" s="1"/>
  <c r="BZ34" i="38"/>
  <c r="BO7" i="38"/>
  <c r="BO34" i="38"/>
  <c r="AZ34" i="40"/>
  <c r="AD25" i="26" a="1"/>
  <c r="AD25" i="26" s="1"/>
  <c r="AD18" i="26" a="1"/>
  <c r="AD18" i="26" s="1"/>
  <c r="AD20" i="26" a="1"/>
  <c r="AD20" i="26" s="1"/>
  <c r="AD13" i="26" a="1"/>
  <c r="AD13" i="26" s="1"/>
  <c r="AD22" i="26" a="1"/>
  <c r="AD22" i="26" s="1"/>
  <c r="AD29" i="26" a="1"/>
  <c r="AD29" i="26" s="1"/>
  <c r="AD4" i="26" a="1"/>
  <c r="AD4" i="26" s="1"/>
  <c r="AD19" i="26" a="1"/>
  <c r="AD19" i="26" s="1"/>
  <c r="AD30" i="26" a="1"/>
  <c r="AD30" i="26" s="1"/>
  <c r="AD33" i="26" a="1"/>
  <c r="AD33" i="26" s="1"/>
  <c r="AD14" i="26" a="1"/>
  <c r="AD14" i="26" s="1"/>
  <c r="AD23" i="26" a="1"/>
  <c r="AD23" i="26" s="1"/>
  <c r="AD28" i="26" a="1"/>
  <c r="AD28" i="26" s="1"/>
  <c r="AH33" i="26" a="1"/>
  <c r="AH33" i="26" s="1"/>
  <c r="CD7" i="38"/>
  <c r="AH27" i="26" a="1"/>
  <c r="AH27" i="26" s="1"/>
  <c r="AH16" i="26" a="1"/>
  <c r="AH16" i="26" s="1"/>
  <c r="A1" i="40"/>
  <c r="J1" i="40" s="1"/>
  <c r="C4" i="40"/>
  <c r="D34" i="40"/>
  <c r="AH22" i="26" a="1"/>
  <c r="AH22" i="26" s="1"/>
  <c r="AH31" i="26" a="1"/>
  <c r="AH31" i="26" s="1"/>
  <c r="AV29" i="26"/>
  <c r="AW29" i="26" s="1"/>
  <c r="AU30" i="26"/>
  <c r="AD24" i="26" a="1"/>
  <c r="AD24" i="26" s="1"/>
  <c r="R34" i="40"/>
  <c r="AD32" i="26" a="1"/>
  <c r="AD32" i="26" s="1"/>
  <c r="AD11" i="26" a="1"/>
  <c r="AD11" i="26" s="1"/>
  <c r="BR42" i="38"/>
  <c r="BR44" i="38" s="1"/>
  <c r="BS36" i="38"/>
  <c r="AH25" i="26" a="1"/>
  <c r="AH25" i="26" s="1"/>
  <c r="O7" i="38"/>
  <c r="C8" i="38"/>
  <c r="AD31" i="26" a="1"/>
  <c r="AD31" i="26" s="1"/>
  <c r="K7" i="37"/>
  <c r="Q7" i="37"/>
  <c r="AV34" i="40"/>
  <c r="AD8" i="26" a="1"/>
  <c r="AD8" i="26" s="1"/>
  <c r="AD21" i="26" a="1"/>
  <c r="AD21" i="26" s="1"/>
  <c r="K6" i="38"/>
  <c r="Q6" i="38"/>
  <c r="AD17" i="26" a="1"/>
  <c r="AD17" i="26" s="1"/>
  <c r="AJ32" i="26"/>
  <c r="AI33" i="26"/>
  <c r="L34" i="40"/>
  <c r="AH21" i="26" a="1"/>
  <c r="AH21" i="26" s="1"/>
  <c r="AD12" i="26" a="1"/>
  <c r="AD12" i="26" s="1"/>
  <c r="AH17" i="26" a="1"/>
  <c r="AH17" i="26" s="1"/>
  <c r="AL31" i="26" a="1"/>
  <c r="AL31" i="26" s="1"/>
  <c r="AL25" i="26" a="1"/>
  <c r="AL25" i="26" s="1"/>
  <c r="AL27" i="26" a="1"/>
  <c r="AL27" i="26" s="1"/>
  <c r="BD34" i="40"/>
  <c r="C30" i="40"/>
  <c r="F30" i="40"/>
  <c r="AH34" i="40"/>
  <c r="AV69" i="49" a="1"/>
  <c r="AN69" i="49" a="1"/>
  <c r="AD91" i="49" a="1"/>
  <c r="P69" i="49" a="1"/>
  <c r="R80" i="49" a="1"/>
  <c r="AP80" i="49" a="1"/>
  <c r="AD69" i="49" a="1"/>
  <c r="AJ69" i="49" a="1"/>
  <c r="BD80" i="49" a="1"/>
  <c r="AP69" i="49" a="1"/>
  <c r="AZ69" i="49" a="1"/>
  <c r="AR80" i="49" a="1"/>
  <c r="T69" i="49" a="1"/>
  <c r="X69" i="49" a="1"/>
  <c r="H69" i="49" a="1"/>
  <c r="AF69" i="49" a="1"/>
  <c r="Z69" i="49" a="1"/>
  <c r="L69" i="49" a="1"/>
  <c r="R69" i="49" a="1"/>
  <c r="AH69" i="49" a="1"/>
  <c r="X80" i="49" a="1"/>
  <c r="AV80" i="49" a="1"/>
  <c r="AL69" i="49" a="1"/>
  <c r="BD69" i="49" a="1"/>
  <c r="AL80" i="49" a="1"/>
  <c r="AV91" i="49" a="1"/>
  <c r="AH80" i="49" a="1"/>
  <c r="F69" i="49" a="1"/>
  <c r="AF80" i="49" a="1"/>
  <c r="T80" i="49" a="1"/>
  <c r="AB69" i="49" a="1"/>
  <c r="AR69" i="49" a="1"/>
  <c r="BB80" i="49" a="1"/>
  <c r="AD80" i="49" a="1"/>
  <c r="AX69" i="49" a="1"/>
  <c r="D69" i="49" a="1"/>
  <c r="AT69" i="49" a="1"/>
  <c r="BB69" i="49" a="1"/>
  <c r="F80" i="49" a="1"/>
  <c r="V69" i="49" a="1"/>
  <c r="F69" i="49" l="1"/>
  <c r="AL69" i="49"/>
  <c r="R69" i="49"/>
  <c r="AP69" i="49"/>
  <c r="V69" i="49"/>
  <c r="H69" i="49"/>
  <c r="AH80" i="49"/>
  <c r="F80" i="49"/>
  <c r="X69" i="49"/>
  <c r="AJ69" i="49"/>
  <c r="AV80" i="49"/>
  <c r="AD91" i="49"/>
  <c r="AF69" i="49"/>
  <c r="AP80" i="49"/>
  <c r="P69" i="49"/>
  <c r="AB69" i="49"/>
  <c r="AT69" i="49"/>
  <c r="AR69" i="49"/>
  <c r="BD69" i="49"/>
  <c r="AD80" i="49"/>
  <c r="AH69" i="49"/>
  <c r="R80" i="49"/>
  <c r="BD80" i="49"/>
  <c r="AV69" i="49"/>
  <c r="D69" i="49"/>
  <c r="X80" i="49"/>
  <c r="BB80" i="49"/>
  <c r="AL80" i="49"/>
  <c r="L69" i="49"/>
  <c r="BB69" i="49"/>
  <c r="AX69" i="49"/>
  <c r="AR80" i="49"/>
  <c r="AV91" i="49"/>
  <c r="AD69" i="49"/>
  <c r="T69" i="49"/>
  <c r="AZ69" i="49"/>
  <c r="AN69" i="49"/>
  <c r="T80" i="49"/>
  <c r="Z69" i="49"/>
  <c r="AF80" i="49"/>
  <c r="AT6" i="26" a="1"/>
  <c r="AT6" i="26" s="1"/>
  <c r="AT18" i="26" a="1"/>
  <c r="AT18" i="26" s="1"/>
  <c r="AT23" i="26" a="1"/>
  <c r="AT23" i="26" s="1"/>
  <c r="AT4" i="26" a="1"/>
  <c r="AT4" i="26" s="1"/>
  <c r="AT29" i="26" a="1"/>
  <c r="AT29" i="26" s="1"/>
  <c r="AT27" i="26" a="1"/>
  <c r="AT27" i="26" s="1"/>
  <c r="F8" i="40"/>
  <c r="F4" i="40"/>
  <c r="O4" i="40" s="1"/>
  <c r="F5" i="40"/>
  <c r="F20" i="40"/>
  <c r="CC20" i="38"/>
  <c r="CC20" i="37"/>
  <c r="BR46" i="37"/>
  <c r="F23" i="40"/>
  <c r="BR46" i="38"/>
  <c r="CC46" i="38"/>
  <c r="C4" i="2"/>
  <c r="F26" i="40"/>
  <c r="CD34" i="38"/>
  <c r="BS7" i="38"/>
  <c r="BS34" i="38"/>
  <c r="AT31" i="26" a="1"/>
  <c r="AT31" i="26" s="1"/>
  <c r="BS34" i="37"/>
  <c r="CD34" i="37"/>
  <c r="BS7" i="37"/>
  <c r="O15" i="21"/>
  <c r="C16" i="21"/>
  <c r="AT14" i="26" a="1"/>
  <c r="AT14" i="26" s="1"/>
  <c r="K14" i="21"/>
  <c r="Q14" i="21"/>
  <c r="F22" i="40"/>
  <c r="AT26" i="26" a="1"/>
  <c r="AT26" i="26" s="1"/>
  <c r="AT20" i="26" a="1"/>
  <c r="AT20" i="26" s="1"/>
  <c r="AT24" i="26" a="1"/>
  <c r="AT24" i="26" s="1"/>
  <c r="AT30" i="26" a="1"/>
  <c r="AT30" i="26" s="1"/>
  <c r="AT17" i="26" a="1"/>
  <c r="AT17" i="26" s="1"/>
  <c r="AT25" i="26" a="1"/>
  <c r="AT25" i="26" s="1"/>
  <c r="AT5" i="26" a="1"/>
  <c r="AT5" i="26" s="1"/>
  <c r="AT8" i="26" a="1"/>
  <c r="AT8" i="26" s="1"/>
  <c r="AJ33" i="26"/>
  <c r="AI34" i="26"/>
  <c r="AJ34" i="26" s="1"/>
  <c r="M30" i="40"/>
  <c r="I30" i="40" s="1"/>
  <c r="O30" i="40"/>
  <c r="Q30" i="40" s="1"/>
  <c r="E30" i="40"/>
  <c r="AT19" i="26" a="1"/>
  <c r="AT19" i="26" s="1"/>
  <c r="AN32" i="26"/>
  <c r="AO32" i="26" s="1"/>
  <c r="AM33" i="26"/>
  <c r="CD10" i="37"/>
  <c r="CD36" i="37"/>
  <c r="BS10" i="37"/>
  <c r="F25" i="40"/>
  <c r="F17" i="40"/>
  <c r="F14" i="40"/>
  <c r="F16" i="40"/>
  <c r="F13" i="40"/>
  <c r="F27" i="40"/>
  <c r="F21" i="40"/>
  <c r="F6" i="40"/>
  <c r="F24" i="40"/>
  <c r="F9" i="40"/>
  <c r="F10" i="40"/>
  <c r="F15" i="40"/>
  <c r="F29" i="40"/>
  <c r="AT32" i="26" a="1"/>
  <c r="AT32" i="26" s="1"/>
  <c r="F28" i="40"/>
  <c r="C5" i="40"/>
  <c r="AT21" i="26" a="1"/>
  <c r="AT21" i="26" s="1"/>
  <c r="O9" i="37"/>
  <c r="C10" i="37"/>
  <c r="AT11" i="26" a="1"/>
  <c r="AT11" i="26" s="1"/>
  <c r="F11" i="40"/>
  <c r="AT7" i="26" a="1"/>
  <c r="AT7" i="26" s="1"/>
  <c r="AT33" i="26" a="1"/>
  <c r="AT33" i="26" s="1"/>
  <c r="CC46" i="37"/>
  <c r="F12" i="40"/>
  <c r="CD12" i="38"/>
  <c r="BS38" i="38"/>
  <c r="BS12" i="38"/>
  <c r="AT10" i="26" a="1"/>
  <c r="AT10" i="26" s="1"/>
  <c r="AT16" i="26" a="1"/>
  <c r="AT16" i="26" s="1"/>
  <c r="CD12" i="37"/>
  <c r="BS38" i="37"/>
  <c r="BS12" i="37"/>
  <c r="K8" i="37"/>
  <c r="Q8" i="37"/>
  <c r="F18" i="40"/>
  <c r="BS10" i="38"/>
  <c r="CD36" i="38"/>
  <c r="CD10" i="38"/>
  <c r="O8" i="38"/>
  <c r="C9" i="38"/>
  <c r="AT28" i="26" a="1"/>
  <c r="AT28" i="26" s="1"/>
  <c r="AT12" i="26" a="1"/>
  <c r="AT12" i="26" s="1"/>
  <c r="AT9" i="26" a="1"/>
  <c r="AT9" i="26" s="1"/>
  <c r="F7" i="40"/>
  <c r="F19" i="40"/>
  <c r="K7" i="38"/>
  <c r="Q7" i="38"/>
  <c r="AU31" i="26"/>
  <c r="AV30" i="26"/>
  <c r="AW30" i="26" s="1"/>
  <c r="AT15" i="26" a="1"/>
  <c r="AT15" i="26" s="1"/>
  <c r="AT13" i="26" a="1"/>
  <c r="AT13" i="26" s="1"/>
  <c r="F31" i="40" l="1"/>
  <c r="BL5" i="40"/>
  <c r="CC16" i="40" s="1"/>
  <c r="CC18" i="40" s="1"/>
  <c r="O5" i="40"/>
  <c r="C6" i="40"/>
  <c r="O16" i="21"/>
  <c r="C17" i="21"/>
  <c r="O9" i="38"/>
  <c r="C10" i="38"/>
  <c r="BZ7" i="40"/>
  <c r="BW5" i="40"/>
  <c r="K15" i="21"/>
  <c r="Q15" i="21"/>
  <c r="K30" i="40"/>
  <c r="G30" i="40"/>
  <c r="AV31" i="26"/>
  <c r="AW31" i="26" s="1"/>
  <c r="AU32" i="26"/>
  <c r="K8" i="38"/>
  <c r="Q8" i="38"/>
  <c r="BZ38" i="40"/>
  <c r="BW32" i="40"/>
  <c r="O10" i="37"/>
  <c r="C11" i="37"/>
  <c r="K9" i="37"/>
  <c r="Q9" i="37"/>
  <c r="AN33" i="26"/>
  <c r="AO33" i="26" s="1"/>
  <c r="AM34" i="26"/>
  <c r="AN34" i="26" s="1"/>
  <c r="AO34" i="26" s="1"/>
  <c r="BO5" i="40"/>
  <c r="K4" i="40"/>
  <c r="Q4" i="40"/>
  <c r="BL32" i="40"/>
  <c r="BO36" i="40"/>
  <c r="I8" i="2" a="1"/>
  <c r="J8" i="2" a="1"/>
  <c r="AP11" i="26" l="1" a="1"/>
  <c r="AP11" i="26" s="1"/>
  <c r="BS5" i="40"/>
  <c r="CD5" i="40" s="1"/>
  <c r="BR16" i="40"/>
  <c r="BR18" i="40" s="1"/>
  <c r="BR20" i="40"/>
  <c r="I8" i="2"/>
  <c r="L8" i="2" s="1"/>
  <c r="J8" i="2"/>
  <c r="AP24" i="26" a="1"/>
  <c r="AP24" i="26" s="1"/>
  <c r="AP18" i="26" a="1"/>
  <c r="AP18" i="26" s="1"/>
  <c r="K9" i="38"/>
  <c r="Q9" i="38"/>
  <c r="K5" i="40"/>
  <c r="Q5" i="40"/>
  <c r="AP13" i="26" a="1"/>
  <c r="AP13" i="26" s="1"/>
  <c r="CD38" i="40"/>
  <c r="CC42" i="40"/>
  <c r="CC44" i="40" s="1"/>
  <c r="AP28" i="26" a="1"/>
  <c r="AP28" i="26" s="1"/>
  <c r="BO12" i="40"/>
  <c r="BZ12" i="40"/>
  <c r="BO38" i="40"/>
  <c r="AP19" i="26" a="1"/>
  <c r="AP19" i="26" s="1"/>
  <c r="O11" i="37"/>
  <c r="C12" i="37"/>
  <c r="O17" i="21"/>
  <c r="C18" i="21"/>
  <c r="AP26" i="26" a="1"/>
  <c r="AP26" i="26" s="1"/>
  <c r="AP6" i="26" a="1"/>
  <c r="AP6" i="26" s="1"/>
  <c r="AP16" i="26" a="1"/>
  <c r="AP16" i="26" s="1"/>
  <c r="AP33" i="26" a="1"/>
  <c r="AP33" i="26" s="1"/>
  <c r="AP12" i="26" a="1"/>
  <c r="AP12" i="26" s="1"/>
  <c r="AP23" i="26" a="1"/>
  <c r="AP23" i="26" s="1"/>
  <c r="AP20" i="26" a="1"/>
  <c r="AP20" i="26" s="1"/>
  <c r="AP27" i="26" a="1"/>
  <c r="AP27" i="26" s="1"/>
  <c r="AP21" i="26" a="1"/>
  <c r="AP21" i="26" s="1"/>
  <c r="AP31" i="26" a="1"/>
  <c r="AP31" i="26" s="1"/>
  <c r="AP10" i="26" a="1"/>
  <c r="AP10" i="26" s="1"/>
  <c r="AP5" i="26" a="1"/>
  <c r="AP5" i="26" s="1"/>
  <c r="AP30" i="26" a="1"/>
  <c r="AP30" i="26" s="1"/>
  <c r="AP22" i="26" a="1"/>
  <c r="AP22" i="26" s="1"/>
  <c r="AP25" i="26" a="1"/>
  <c r="AP25" i="26" s="1"/>
  <c r="AP4" i="26" a="1"/>
  <c r="AP4" i="26" s="1"/>
  <c r="AP9" i="26" a="1"/>
  <c r="AP9" i="26" s="1"/>
  <c r="AP29" i="26" a="1"/>
  <c r="AP29" i="26" s="1"/>
  <c r="AP32" i="26" a="1"/>
  <c r="AP32" i="26" s="1"/>
  <c r="K16" i="21"/>
  <c r="Q16" i="21"/>
  <c r="AP15" i="26" a="1"/>
  <c r="AP15" i="26" s="1"/>
  <c r="AU33" i="26"/>
  <c r="AV32" i="26"/>
  <c r="AW32" i="26" s="1"/>
  <c r="CD7" i="40"/>
  <c r="CC20" i="40"/>
  <c r="AP17" i="26" a="1"/>
  <c r="AP17" i="26" s="1"/>
  <c r="AP7" i="26" a="1"/>
  <c r="AP7" i="26" s="1"/>
  <c r="BO10" i="40"/>
  <c r="BZ36" i="40"/>
  <c r="BZ10" i="40"/>
  <c r="K10" i="37"/>
  <c r="Q10" i="37"/>
  <c r="BZ34" i="40"/>
  <c r="BO34" i="40"/>
  <c r="BO7" i="40"/>
  <c r="BS36" i="40"/>
  <c r="BR42" i="40"/>
  <c r="BR44" i="40" s="1"/>
  <c r="BO32" i="40"/>
  <c r="BZ32" i="40" s="1"/>
  <c r="BZ5" i="40"/>
  <c r="AP8" i="26" a="1"/>
  <c r="AP8" i="26" s="1"/>
  <c r="AP14" i="26" a="1"/>
  <c r="AP14" i="26" s="1"/>
  <c r="O6" i="40"/>
  <c r="C7" i="40"/>
  <c r="O10" i="38"/>
  <c r="C11" i="38"/>
  <c r="BR46" i="40" l="1"/>
  <c r="CC46" i="40"/>
  <c r="K6" i="40"/>
  <c r="Q6" i="40"/>
  <c r="K10" i="38"/>
  <c r="Q10" i="38"/>
  <c r="O7" i="40"/>
  <c r="C8" i="40"/>
  <c r="CD36" i="40"/>
  <c r="BS10" i="40"/>
  <c r="CD10" i="40"/>
  <c r="O18" i="21"/>
  <c r="C19" i="21"/>
  <c r="K17" i="21"/>
  <c r="Q17" i="21"/>
  <c r="BS34" i="40"/>
  <c r="CD34" i="40"/>
  <c r="BS7" i="40"/>
  <c r="O12" i="37"/>
  <c r="C13" i="37"/>
  <c r="O11" i="38"/>
  <c r="C12" i="38"/>
  <c r="AV33" i="26"/>
  <c r="AW33" i="26" s="1"/>
  <c r="AU34" i="26"/>
  <c r="AV34" i="26" s="1"/>
  <c r="AW34" i="26" s="1"/>
  <c r="K11" i="37"/>
  <c r="Q11" i="37"/>
  <c r="CD12" i="40"/>
  <c r="BS12" i="40"/>
  <c r="BS38" i="40"/>
  <c r="AX29" i="26" l="1" a="1"/>
  <c r="AX29" i="26" s="1"/>
  <c r="AX18" i="26" a="1"/>
  <c r="AX18" i="26" s="1"/>
  <c r="AX25" i="26" a="1"/>
  <c r="AX25" i="26" s="1"/>
  <c r="AX31" i="26" a="1"/>
  <c r="AX31" i="26" s="1"/>
  <c r="AX4" i="26" a="1"/>
  <c r="AX4" i="26" s="1"/>
  <c r="AX13" i="26" a="1"/>
  <c r="AX13" i="26" s="1"/>
  <c r="AX22" i="26" a="1"/>
  <c r="AX22" i="26" s="1"/>
  <c r="AX8" i="26" a="1"/>
  <c r="AX8" i="26" s="1"/>
  <c r="AX28" i="26" a="1"/>
  <c r="AX28" i="26" s="1"/>
  <c r="AX33" i="26" a="1"/>
  <c r="AX33" i="26" s="1"/>
  <c r="O8" i="40"/>
  <c r="C9" i="40"/>
  <c r="AX7" i="26" a="1"/>
  <c r="AX7" i="26" s="1"/>
  <c r="AX27" i="26" a="1"/>
  <c r="AX27" i="26" s="1"/>
  <c r="AX11" i="26" a="1"/>
  <c r="AX11" i="26" s="1"/>
  <c r="K7" i="40"/>
  <c r="Q7" i="40"/>
  <c r="AX32" i="26" a="1"/>
  <c r="AX32" i="26" s="1"/>
  <c r="AX14" i="26" a="1"/>
  <c r="AX14" i="26" s="1"/>
  <c r="AX10" i="26" a="1"/>
  <c r="AX10" i="26" s="1"/>
  <c r="AX5" i="26" a="1"/>
  <c r="AX5" i="26" s="1"/>
  <c r="AX24" i="26" a="1"/>
  <c r="AX24" i="26" s="1"/>
  <c r="O12" i="38"/>
  <c r="C13" i="38"/>
  <c r="AX26" i="26" a="1"/>
  <c r="AX26" i="26" s="1"/>
  <c r="O13" i="37"/>
  <c r="C14" i="37"/>
  <c r="AX15" i="26" a="1"/>
  <c r="AX15" i="26" s="1"/>
  <c r="AX30" i="26" a="1"/>
  <c r="AX30" i="26" s="1"/>
  <c r="AX16" i="26" a="1"/>
  <c r="AX16" i="26" s="1"/>
  <c r="K11" i="38"/>
  <c r="Q11" i="38"/>
  <c r="AX6" i="26" a="1"/>
  <c r="AX6" i="26" s="1"/>
  <c r="K12" i="37"/>
  <c r="Q12" i="37"/>
  <c r="O19" i="21"/>
  <c r="C20" i="21"/>
  <c r="AX17" i="26" a="1"/>
  <c r="AX17" i="26" s="1"/>
  <c r="AX19" i="26" a="1"/>
  <c r="AX19" i="26" s="1"/>
  <c r="K18" i="21"/>
  <c r="Q18" i="21"/>
  <c r="AX23" i="26" a="1"/>
  <c r="AX23" i="26" s="1"/>
  <c r="AX21" i="26" a="1"/>
  <c r="AX21" i="26" s="1"/>
  <c r="AX12" i="26" a="1"/>
  <c r="AX12" i="26" s="1"/>
  <c r="AX9" i="26" a="1"/>
  <c r="AX9" i="26" s="1"/>
  <c r="AX20" i="26" a="1"/>
  <c r="AX20" i="26" s="1"/>
  <c r="K8" i="40" l="1"/>
  <c r="Q8" i="40"/>
  <c r="O20" i="21"/>
  <c r="C21" i="21"/>
  <c r="O14" i="37"/>
  <c r="C15" i="37"/>
  <c r="K13" i="37"/>
  <c r="Q13" i="37"/>
  <c r="K19" i="21"/>
  <c r="Q19" i="21"/>
  <c r="O13" i="38"/>
  <c r="C14" i="38"/>
  <c r="K12" i="38"/>
  <c r="Q12" i="38"/>
  <c r="O9" i="40"/>
  <c r="C10" i="40"/>
  <c r="O15" i="37" l="1"/>
  <c r="C16" i="37"/>
  <c r="O14" i="38"/>
  <c r="C15" i="38"/>
  <c r="K14" i="37"/>
  <c r="Q14" i="37"/>
  <c r="K9" i="40"/>
  <c r="Q9" i="40"/>
  <c r="K13" i="38"/>
  <c r="Q13" i="38"/>
  <c r="O21" i="21"/>
  <c r="C22" i="21"/>
  <c r="O10" i="40"/>
  <c r="C11" i="40"/>
  <c r="K20" i="21"/>
  <c r="Q20" i="21"/>
  <c r="K10" i="40" l="1"/>
  <c r="Q10" i="40"/>
  <c r="O22" i="21"/>
  <c r="C23" i="21"/>
  <c r="K21" i="21"/>
  <c r="Q21" i="21"/>
  <c r="O15" i="38"/>
  <c r="C16" i="38"/>
  <c r="K14" i="38"/>
  <c r="Q14" i="38"/>
  <c r="O16" i="37"/>
  <c r="C17" i="37"/>
  <c r="O11" i="40"/>
  <c r="C12" i="40"/>
  <c r="K15" i="37"/>
  <c r="Q15" i="37"/>
  <c r="O17" i="37" l="1"/>
  <c r="C18" i="37"/>
  <c r="O23" i="21"/>
  <c r="C24" i="21"/>
  <c r="K15" i="38"/>
  <c r="Q15" i="38"/>
  <c r="K22" i="21"/>
  <c r="Q22" i="21"/>
  <c r="K16" i="37"/>
  <c r="Q16" i="37"/>
  <c r="O16" i="38"/>
  <c r="C17" i="38"/>
  <c r="K11" i="40"/>
  <c r="Q11" i="40"/>
  <c r="O12" i="40"/>
  <c r="C13" i="40"/>
  <c r="O17" i="38" l="1"/>
  <c r="C18" i="38"/>
  <c r="O24" i="21"/>
  <c r="C25" i="21"/>
  <c r="K23" i="21"/>
  <c r="Q23" i="21"/>
  <c r="O18" i="37"/>
  <c r="C19" i="37"/>
  <c r="K16" i="38"/>
  <c r="Q16" i="38"/>
  <c r="O13" i="40"/>
  <c r="C14" i="40"/>
  <c r="K12" i="40"/>
  <c r="Q12" i="40"/>
  <c r="K17" i="37"/>
  <c r="Q17" i="37"/>
  <c r="K18" i="37" l="1"/>
  <c r="Q18" i="37"/>
  <c r="K13" i="40"/>
  <c r="Q13" i="40"/>
  <c r="O25" i="21"/>
  <c r="C26" i="21"/>
  <c r="K24" i="21"/>
  <c r="Q24" i="21"/>
  <c r="O19" i="37"/>
  <c r="C20" i="37"/>
  <c r="O14" i="40"/>
  <c r="C15" i="40"/>
  <c r="O18" i="38"/>
  <c r="C19" i="38"/>
  <c r="K17" i="38"/>
  <c r="Q17" i="38"/>
  <c r="K18" i="38" l="1"/>
  <c r="Q18" i="38"/>
  <c r="O15" i="40"/>
  <c r="C16" i="40"/>
  <c r="O26" i="21"/>
  <c r="C27" i="21"/>
  <c r="K25" i="21"/>
  <c r="Q25" i="21"/>
  <c r="K14" i="40"/>
  <c r="Q14" i="40"/>
  <c r="O20" i="37"/>
  <c r="C21" i="37"/>
  <c r="K19" i="37"/>
  <c r="Q19" i="37"/>
  <c r="O19" i="38"/>
  <c r="C20" i="38"/>
  <c r="O21" i="37" l="1"/>
  <c r="C22" i="37"/>
  <c r="O27" i="21"/>
  <c r="C28" i="21"/>
  <c r="K26" i="21"/>
  <c r="Q26" i="21"/>
  <c r="O16" i="40"/>
  <c r="C17" i="40"/>
  <c r="K20" i="37"/>
  <c r="Q20" i="37"/>
  <c r="K15" i="40"/>
  <c r="Q15" i="40"/>
  <c r="O20" i="38"/>
  <c r="C21" i="38"/>
  <c r="K19" i="38"/>
  <c r="Q19" i="38"/>
  <c r="O21" i="38" l="1"/>
  <c r="C22" i="38"/>
  <c r="K16" i="40"/>
  <c r="Q16" i="40"/>
  <c r="K20" i="38"/>
  <c r="Q20" i="38"/>
  <c r="O28" i="21"/>
  <c r="C29" i="21"/>
  <c r="K27" i="21"/>
  <c r="Q27" i="21"/>
  <c r="K21" i="37"/>
  <c r="Q21" i="37"/>
  <c r="O17" i="40"/>
  <c r="C18" i="40"/>
  <c r="O22" i="37"/>
  <c r="C23" i="37"/>
  <c r="O29" i="21" l="1"/>
  <c r="C31" i="21"/>
  <c r="K17" i="40"/>
  <c r="Q17" i="40"/>
  <c r="K28" i="21"/>
  <c r="Q28" i="21"/>
  <c r="O22" i="38"/>
  <c r="C23" i="38"/>
  <c r="O23" i="37"/>
  <c r="C24" i="37"/>
  <c r="O18" i="40"/>
  <c r="C19" i="40"/>
  <c r="K22" i="37"/>
  <c r="Q22" i="37"/>
  <c r="K21" i="38"/>
  <c r="Q21" i="38"/>
  <c r="H4" i="2" a="1"/>
  <c r="H4" i="2" l="1"/>
  <c r="O19" i="40"/>
  <c r="C20" i="40"/>
  <c r="K31" i="21"/>
  <c r="BL10" i="21"/>
  <c r="BX48" i="21"/>
  <c r="BL36" i="21"/>
  <c r="BW36" i="21"/>
  <c r="BX22" i="21"/>
  <c r="BM22" i="21"/>
  <c r="BW10" i="21"/>
  <c r="D1" i="21"/>
  <c r="BM48" i="21"/>
  <c r="K22" i="38"/>
  <c r="Q22" i="38"/>
  <c r="K18" i="40"/>
  <c r="Q18" i="40"/>
  <c r="O23" i="38"/>
  <c r="C24" i="38"/>
  <c r="O24" i="37"/>
  <c r="C25" i="37"/>
  <c r="K23" i="37"/>
  <c r="Q23" i="37"/>
  <c r="K29" i="21"/>
  <c r="Q29" i="21"/>
  <c r="M4" i="2" a="1"/>
  <c r="G4" i="2" a="1"/>
  <c r="M4" i="2" l="1"/>
  <c r="G4" i="2"/>
  <c r="K23" i="38"/>
  <c r="Q23" i="38"/>
  <c r="O24" i="38"/>
  <c r="C25" i="38"/>
  <c r="CC24" i="21"/>
  <c r="BR24" i="21"/>
  <c r="K24" i="37"/>
  <c r="Q24" i="37"/>
  <c r="K19" i="40"/>
  <c r="Q19" i="40"/>
  <c r="CC50" i="21"/>
  <c r="O25" i="37"/>
  <c r="C26" i="37"/>
  <c r="O20" i="40"/>
  <c r="C21" i="40"/>
  <c r="BR50" i="21"/>
  <c r="BM14" i="21"/>
  <c r="E4" i="21"/>
  <c r="E5" i="21"/>
  <c r="E6" i="21"/>
  <c r="E7" i="21"/>
  <c r="E8" i="21"/>
  <c r="E9" i="21"/>
  <c r="E10" i="21"/>
  <c r="E11" i="21"/>
  <c r="E12" i="21"/>
  <c r="E13" i="21"/>
  <c r="E14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K24" i="38" l="1"/>
  <c r="Q24" i="38"/>
  <c r="O25" i="38"/>
  <c r="C26" i="38"/>
  <c r="BM18" i="21"/>
  <c r="BL3" i="21"/>
  <c r="BX14" i="21"/>
  <c r="BX40" i="21"/>
  <c r="BR22" i="21"/>
  <c r="BR26" i="21" s="1"/>
  <c r="BM40" i="21"/>
  <c r="K25" i="37"/>
  <c r="Q25" i="37"/>
  <c r="O21" i="40"/>
  <c r="C22" i="40"/>
  <c r="K20" i="40"/>
  <c r="Q20" i="40"/>
  <c r="E31" i="21"/>
  <c r="M4" i="21"/>
  <c r="M5" i="21"/>
  <c r="M6" i="21"/>
  <c r="M9" i="21"/>
  <c r="M7" i="21"/>
  <c r="M8" i="21"/>
  <c r="M11" i="21"/>
  <c r="M10" i="21"/>
  <c r="M12" i="21"/>
  <c r="M13" i="21"/>
  <c r="M14" i="21"/>
  <c r="M15" i="21"/>
  <c r="M16" i="21"/>
  <c r="M17" i="21"/>
  <c r="M18" i="21"/>
  <c r="M19" i="21"/>
  <c r="M20" i="21"/>
  <c r="M21" i="21"/>
  <c r="M22" i="21"/>
  <c r="M23" i="21"/>
  <c r="M24" i="21"/>
  <c r="M25" i="21"/>
  <c r="M26" i="21"/>
  <c r="M27" i="21"/>
  <c r="M28" i="21"/>
  <c r="M29" i="21"/>
  <c r="O26" i="37"/>
  <c r="C31" i="37"/>
  <c r="H5" i="2" a="1"/>
  <c r="H5" i="2" l="1"/>
  <c r="I25" i="21"/>
  <c r="G25" i="21"/>
  <c r="BL7" i="21"/>
  <c r="BM20" i="21"/>
  <c r="I27" i="21"/>
  <c r="G27" i="21"/>
  <c r="I31" i="21"/>
  <c r="G31" i="21"/>
  <c r="BW3" i="21"/>
  <c r="CC22" i="21"/>
  <c r="CC26" i="21" s="1"/>
  <c r="BX18" i="21"/>
  <c r="G10" i="21"/>
  <c r="I10" i="21"/>
  <c r="I14" i="21"/>
  <c r="G14" i="21"/>
  <c r="I22" i="21"/>
  <c r="G22" i="21"/>
  <c r="I20" i="21"/>
  <c r="G20" i="21"/>
  <c r="I7" i="21"/>
  <c r="G7" i="21"/>
  <c r="K21" i="40"/>
  <c r="Q21" i="40"/>
  <c r="O26" i="38"/>
  <c r="C27" i="38"/>
  <c r="I24" i="21"/>
  <c r="G24" i="21"/>
  <c r="BW10" i="37"/>
  <c r="BL36" i="37"/>
  <c r="BX22" i="37"/>
  <c r="BM48" i="37"/>
  <c r="BW36" i="37"/>
  <c r="BX48" i="37"/>
  <c r="BM22" i="37"/>
  <c r="BL10" i="37"/>
  <c r="D1" i="37"/>
  <c r="K31" i="37"/>
  <c r="I19" i="21"/>
  <c r="G19" i="21"/>
  <c r="G9" i="21"/>
  <c r="I9" i="21"/>
  <c r="K25" i="38"/>
  <c r="Q25" i="38"/>
  <c r="I15" i="21"/>
  <c r="G15" i="21"/>
  <c r="O22" i="40"/>
  <c r="C23" i="40"/>
  <c r="K26" i="37"/>
  <c r="Q26" i="37"/>
  <c r="I6" i="21"/>
  <c r="G6" i="21"/>
  <c r="I26" i="21"/>
  <c r="G26" i="21"/>
  <c r="I13" i="21"/>
  <c r="G13" i="21"/>
  <c r="I23" i="21"/>
  <c r="G23" i="21"/>
  <c r="G11" i="21"/>
  <c r="I11" i="21"/>
  <c r="I21" i="21"/>
  <c r="G21" i="21"/>
  <c r="I29" i="21"/>
  <c r="G29" i="21"/>
  <c r="I17" i="21"/>
  <c r="G17" i="21"/>
  <c r="I5" i="21"/>
  <c r="G5" i="21"/>
  <c r="BW30" i="21"/>
  <c r="CC48" i="21"/>
  <c r="CC52" i="21" s="1"/>
  <c r="BX44" i="21"/>
  <c r="I12" i="21"/>
  <c r="G12" i="21"/>
  <c r="G8" i="21"/>
  <c r="I8" i="21"/>
  <c r="I18" i="21"/>
  <c r="G18" i="21"/>
  <c r="I28" i="21"/>
  <c r="G28" i="21"/>
  <c r="I16" i="21"/>
  <c r="G16" i="21"/>
  <c r="I4" i="21"/>
  <c r="G4" i="21"/>
  <c r="BL30" i="21"/>
  <c r="BM44" i="21"/>
  <c r="BR48" i="21"/>
  <c r="BR52" i="21" s="1"/>
  <c r="K4" i="2" a="1"/>
  <c r="R4" i="2" a="1"/>
  <c r="M5" i="2" a="1"/>
  <c r="G5" i="2" a="1"/>
  <c r="K4" i="2" l="1"/>
  <c r="M5" i="2"/>
  <c r="R4" i="2"/>
  <c r="G5" i="2"/>
  <c r="BW7" i="21"/>
  <c r="BW12" i="21" s="1"/>
  <c r="BX20" i="21"/>
  <c r="BR50" i="37"/>
  <c r="BL34" i="21"/>
  <c r="BM46" i="21"/>
  <c r="CB38" i="21"/>
  <c r="CC24" i="37"/>
  <c r="BQ5" i="21"/>
  <c r="BQ36" i="21"/>
  <c r="BL12" i="21"/>
  <c r="O27" i="38"/>
  <c r="C28" i="38"/>
  <c r="O23" i="40"/>
  <c r="C24" i="40"/>
  <c r="BW34" i="21"/>
  <c r="BW38" i="21" s="1"/>
  <c r="BX46" i="21"/>
  <c r="BM14" i="37"/>
  <c r="E4" i="37"/>
  <c r="E5" i="37"/>
  <c r="E6" i="37"/>
  <c r="E7" i="37"/>
  <c r="E8" i="37"/>
  <c r="E9" i="37"/>
  <c r="E10" i="37"/>
  <c r="E11" i="37"/>
  <c r="E12" i="37"/>
  <c r="E13" i="37"/>
  <c r="E14" i="37"/>
  <c r="E15" i="37"/>
  <c r="E16" i="37"/>
  <c r="E17" i="37"/>
  <c r="E18" i="37"/>
  <c r="E19" i="37"/>
  <c r="E20" i="37"/>
  <c r="E21" i="37"/>
  <c r="E22" i="37"/>
  <c r="E23" i="37"/>
  <c r="E24" i="37"/>
  <c r="E25" i="37"/>
  <c r="E26" i="37"/>
  <c r="K22" i="40"/>
  <c r="Q22" i="40"/>
  <c r="BR24" i="37"/>
  <c r="K26" i="38"/>
  <c r="Q26" i="38"/>
  <c r="CC50" i="37"/>
  <c r="CB7" i="21"/>
  <c r="BL38" i="21" l="1"/>
  <c r="O24" i="40"/>
  <c r="C25" i="40"/>
  <c r="BQ12" i="21"/>
  <c r="CB12" i="21"/>
  <c r="BQ38" i="21"/>
  <c r="K23" i="40"/>
  <c r="Q23" i="40"/>
  <c r="O28" i="38"/>
  <c r="C29" i="38"/>
  <c r="K27" i="38"/>
  <c r="Q27" i="38"/>
  <c r="E31" i="37"/>
  <c r="M4" i="37"/>
  <c r="M5" i="37"/>
  <c r="M6" i="37"/>
  <c r="M7" i="37"/>
  <c r="M8" i="37"/>
  <c r="M9" i="37"/>
  <c r="M10" i="37"/>
  <c r="M11" i="37"/>
  <c r="M12" i="37"/>
  <c r="M13" i="37"/>
  <c r="M14" i="37"/>
  <c r="M15" i="37"/>
  <c r="M16" i="37"/>
  <c r="M17" i="37"/>
  <c r="M18" i="37"/>
  <c r="M19" i="37"/>
  <c r="M20" i="37"/>
  <c r="M21" i="37"/>
  <c r="M22" i="37"/>
  <c r="M23" i="37"/>
  <c r="M24" i="37"/>
  <c r="M25" i="37"/>
  <c r="M26" i="37"/>
  <c r="BX14" i="37"/>
  <c r="BM40" i="37"/>
  <c r="BM18" i="37"/>
  <c r="BR22" i="37"/>
  <c r="BR26" i="37" s="1"/>
  <c r="BX40" i="37"/>
  <c r="BL3" i="37"/>
  <c r="CB36" i="21"/>
  <c r="CB10" i="21"/>
  <c r="BQ10" i="21"/>
  <c r="CB5" i="21"/>
  <c r="BQ32" i="21"/>
  <c r="CB32" i="21" s="1"/>
  <c r="BQ34" i="21"/>
  <c r="CB34" i="21"/>
  <c r="BQ7" i="21"/>
  <c r="BL7" i="37" l="1"/>
  <c r="BM20" i="37"/>
  <c r="I20" i="37"/>
  <c r="G20" i="37"/>
  <c r="I8" i="37"/>
  <c r="G8" i="37"/>
  <c r="K28" i="38"/>
  <c r="Q28" i="38"/>
  <c r="BW30" i="37"/>
  <c r="CC48" i="37"/>
  <c r="CC52" i="37" s="1"/>
  <c r="BX44" i="37"/>
  <c r="I19" i="37"/>
  <c r="G19" i="37"/>
  <c r="I7" i="37"/>
  <c r="G7" i="37"/>
  <c r="I18" i="37"/>
  <c r="G18" i="37"/>
  <c r="I6" i="37"/>
  <c r="G6" i="37"/>
  <c r="I17" i="37"/>
  <c r="G17" i="37"/>
  <c r="I5" i="37"/>
  <c r="G5" i="37"/>
  <c r="BL30" i="37"/>
  <c r="BR48" i="37"/>
  <c r="BR52" i="37" s="1"/>
  <c r="BM44" i="37"/>
  <c r="I16" i="37"/>
  <c r="G16" i="37"/>
  <c r="I4" i="37"/>
  <c r="G4" i="37"/>
  <c r="CC22" i="37"/>
  <c r="CC26" i="37" s="1"/>
  <c r="BX18" i="37"/>
  <c r="BW3" i="37"/>
  <c r="I15" i="37"/>
  <c r="G15" i="37"/>
  <c r="I31" i="37"/>
  <c r="G31" i="37"/>
  <c r="I26" i="37"/>
  <c r="G26" i="37"/>
  <c r="I14" i="37"/>
  <c r="G14" i="37"/>
  <c r="I25" i="37"/>
  <c r="G25" i="37"/>
  <c r="I13" i="37"/>
  <c r="G13" i="37"/>
  <c r="I24" i="37"/>
  <c r="G24" i="37"/>
  <c r="I12" i="37"/>
  <c r="G12" i="37"/>
  <c r="O25" i="40"/>
  <c r="C26" i="40"/>
  <c r="I23" i="37"/>
  <c r="G23" i="37"/>
  <c r="I11" i="37"/>
  <c r="G11" i="37"/>
  <c r="I22" i="37"/>
  <c r="G22" i="37"/>
  <c r="I10" i="37"/>
  <c r="G10" i="37"/>
  <c r="O29" i="38"/>
  <c r="C31" i="38"/>
  <c r="I21" i="37"/>
  <c r="G21" i="37"/>
  <c r="I9" i="37"/>
  <c r="G9" i="37"/>
  <c r="K24" i="40"/>
  <c r="Q24" i="40"/>
  <c r="R5" i="2" a="1"/>
  <c r="H6" i="2" a="1"/>
  <c r="K5" i="2" a="1"/>
  <c r="CB38" i="37" l="1"/>
  <c r="BQ38" i="37" s="1"/>
  <c r="BQ36" i="37"/>
  <c r="CB36" i="37" s="1"/>
  <c r="H6" i="2"/>
  <c r="K5" i="2"/>
  <c r="R5" i="2"/>
  <c r="BW7" i="37"/>
  <c r="BW12" i="37" s="1"/>
  <c r="BX20" i="37"/>
  <c r="BW34" i="37"/>
  <c r="BW38" i="37" s="1"/>
  <c r="BX46" i="37"/>
  <c r="BQ5" i="37"/>
  <c r="BL10" i="38"/>
  <c r="BL36" i="38"/>
  <c r="BW10" i="38"/>
  <c r="BM48" i="38"/>
  <c r="BX22" i="38"/>
  <c r="BM22" i="38"/>
  <c r="BW36" i="38"/>
  <c r="BX48" i="38"/>
  <c r="D1" i="38"/>
  <c r="K31" i="38"/>
  <c r="O26" i="40"/>
  <c r="C27" i="40"/>
  <c r="K29" i="38"/>
  <c r="Q29" i="38"/>
  <c r="K25" i="40"/>
  <c r="Q25" i="40"/>
  <c r="CB7" i="37"/>
  <c r="BL34" i="37"/>
  <c r="BL38" i="37" s="1"/>
  <c r="BM46" i="37"/>
  <c r="BL12" i="37"/>
  <c r="M6" i="2" a="1"/>
  <c r="G6" i="2" a="1"/>
  <c r="BQ10" i="37" l="1"/>
  <c r="CB12" i="37"/>
  <c r="CB10" i="37"/>
  <c r="BQ12" i="37"/>
  <c r="M6" i="2"/>
  <c r="G6" i="2"/>
  <c r="BR50" i="38"/>
  <c r="O27" i="40"/>
  <c r="C28" i="40"/>
  <c r="BR24" i="38"/>
  <c r="CC24" i="38"/>
  <c r="BQ34" i="37"/>
  <c r="BQ7" i="37"/>
  <c r="CB34" i="37"/>
  <c r="BQ32" i="37"/>
  <c r="CB32" i="37" s="1"/>
  <c r="CB5" i="37"/>
  <c r="K26" i="40"/>
  <c r="Q26" i="40"/>
  <c r="BM14" i="38"/>
  <c r="E5" i="38"/>
  <c r="E4" i="38"/>
  <c r="E6" i="38"/>
  <c r="E7" i="38"/>
  <c r="E8" i="38"/>
  <c r="E9" i="38"/>
  <c r="E10" i="38"/>
  <c r="E11" i="38"/>
  <c r="E12" i="38"/>
  <c r="E13" i="38"/>
  <c r="E14" i="38"/>
  <c r="E15" i="38"/>
  <c r="E16" i="38"/>
  <c r="E17" i="38"/>
  <c r="E18" i="38"/>
  <c r="E19" i="38"/>
  <c r="E20" i="38"/>
  <c r="E21" i="38"/>
  <c r="E22" i="38"/>
  <c r="E23" i="38"/>
  <c r="E24" i="38"/>
  <c r="E25" i="38"/>
  <c r="E26" i="38"/>
  <c r="E27" i="38"/>
  <c r="E28" i="38"/>
  <c r="E29" i="38"/>
  <c r="CC50" i="38"/>
  <c r="M5" i="38" l="1"/>
  <c r="E31" i="38"/>
  <c r="M4" i="38"/>
  <c r="M6" i="38"/>
  <c r="M7" i="38"/>
  <c r="M8" i="38"/>
  <c r="M9" i="38"/>
  <c r="M10" i="38"/>
  <c r="M11" i="38"/>
  <c r="M12" i="38"/>
  <c r="M13" i="38"/>
  <c r="M14" i="38"/>
  <c r="M15" i="38"/>
  <c r="M16" i="38"/>
  <c r="M17" i="38"/>
  <c r="M18" i="38"/>
  <c r="M19" i="38"/>
  <c r="M20" i="38"/>
  <c r="M21" i="38"/>
  <c r="M22" i="38"/>
  <c r="M23" i="38"/>
  <c r="M24" i="38"/>
  <c r="M25" i="38"/>
  <c r="M26" i="38"/>
  <c r="M27" i="38"/>
  <c r="M28" i="38"/>
  <c r="M29" i="38"/>
  <c r="BM18" i="38"/>
  <c r="BX14" i="38"/>
  <c r="BR22" i="38"/>
  <c r="BR26" i="38" s="1"/>
  <c r="BM40" i="38"/>
  <c r="BX40" i="38"/>
  <c r="BL3" i="38"/>
  <c r="O28" i="40"/>
  <c r="C29" i="40"/>
  <c r="K27" i="40"/>
  <c r="Q27" i="40"/>
  <c r="BW30" i="38" l="1"/>
  <c r="CC48" i="38"/>
  <c r="CC52" i="38" s="1"/>
  <c r="BX44" i="38"/>
  <c r="I23" i="38"/>
  <c r="G23" i="38"/>
  <c r="I11" i="38"/>
  <c r="G11" i="38"/>
  <c r="BM44" i="38"/>
  <c r="BL30" i="38"/>
  <c r="BR48" i="38"/>
  <c r="BR52" i="38" s="1"/>
  <c r="I22" i="38"/>
  <c r="G22" i="38"/>
  <c r="I10" i="38"/>
  <c r="G10" i="38"/>
  <c r="I21" i="38"/>
  <c r="G21" i="38"/>
  <c r="I9" i="38"/>
  <c r="G9" i="38"/>
  <c r="BW3" i="38"/>
  <c r="BX18" i="38"/>
  <c r="CC22" i="38"/>
  <c r="CC26" i="38" s="1"/>
  <c r="I20" i="38"/>
  <c r="G20" i="38"/>
  <c r="I8" i="38"/>
  <c r="G8" i="38"/>
  <c r="I19" i="38"/>
  <c r="G19" i="38"/>
  <c r="I7" i="38"/>
  <c r="G7" i="38"/>
  <c r="O29" i="40"/>
  <c r="C31" i="40"/>
  <c r="I18" i="38"/>
  <c r="G18" i="38"/>
  <c r="I6" i="38"/>
  <c r="G6" i="38"/>
  <c r="I29" i="38"/>
  <c r="G29" i="38"/>
  <c r="I17" i="38"/>
  <c r="G17" i="38"/>
  <c r="I4" i="38"/>
  <c r="G4" i="38"/>
  <c r="I28" i="38"/>
  <c r="G28" i="38"/>
  <c r="I16" i="38"/>
  <c r="G16" i="38"/>
  <c r="I31" i="38"/>
  <c r="G31" i="38"/>
  <c r="K28" i="40"/>
  <c r="Q28" i="40"/>
  <c r="I27" i="38"/>
  <c r="G27" i="38"/>
  <c r="I15" i="38"/>
  <c r="G15" i="38"/>
  <c r="I5" i="38"/>
  <c r="G5" i="38"/>
  <c r="I26" i="38"/>
  <c r="G26" i="38"/>
  <c r="I14" i="38"/>
  <c r="G14" i="38"/>
  <c r="I25" i="38"/>
  <c r="G25" i="38"/>
  <c r="I13" i="38"/>
  <c r="G13" i="38"/>
  <c r="BL7" i="38"/>
  <c r="BM20" i="38"/>
  <c r="I24" i="38"/>
  <c r="G24" i="38"/>
  <c r="I12" i="38"/>
  <c r="G12" i="38"/>
  <c r="R6" i="2" a="1"/>
  <c r="K6" i="2" a="1"/>
  <c r="H8" i="2" a="1"/>
  <c r="BQ36" i="38" l="1"/>
  <c r="BQ10" i="38" s="1"/>
  <c r="H8" i="2"/>
  <c r="R6" i="2"/>
  <c r="K6" i="2"/>
  <c r="CB38" i="38"/>
  <c r="BM22" i="40"/>
  <c r="BL36" i="40"/>
  <c r="BX48" i="40"/>
  <c r="BW36" i="40"/>
  <c r="BL10" i="40"/>
  <c r="BM48" i="40"/>
  <c r="BX22" i="40"/>
  <c r="BW10" i="40"/>
  <c r="D1" i="40"/>
  <c r="K31" i="40"/>
  <c r="BL34" i="38"/>
  <c r="BL38" i="38" s="1"/>
  <c r="BM46" i="38"/>
  <c r="BL12" i="38"/>
  <c r="BQ5" i="38"/>
  <c r="BW7" i="38"/>
  <c r="BW12" i="38" s="1"/>
  <c r="BX20" i="38"/>
  <c r="K29" i="40"/>
  <c r="Q29" i="40"/>
  <c r="CB7" i="38"/>
  <c r="BW34" i="38"/>
  <c r="BW38" i="38" s="1"/>
  <c r="BX46" i="38"/>
  <c r="M8" i="2" a="1"/>
  <c r="G8" i="2" a="1"/>
  <c r="CB10" i="38" l="1"/>
  <c r="CB36" i="38"/>
  <c r="M8" i="2"/>
  <c r="G8" i="2"/>
  <c r="CC50" i="40"/>
  <c r="BQ32" i="38"/>
  <c r="CB32" i="38" s="1"/>
  <c r="CB5" i="38"/>
  <c r="BR24" i="40"/>
  <c r="BQ12" i="38"/>
  <c r="BQ38" i="38"/>
  <c r="CB12" i="38"/>
  <c r="BM14" i="40"/>
  <c r="E4" i="40"/>
  <c r="E5" i="40"/>
  <c r="E6" i="40"/>
  <c r="E7" i="40"/>
  <c r="E8" i="40"/>
  <c r="E9" i="40"/>
  <c r="E10" i="40"/>
  <c r="E11" i="40"/>
  <c r="E12" i="40"/>
  <c r="E13" i="40"/>
  <c r="E14" i="40"/>
  <c r="E15" i="40"/>
  <c r="E16" i="40"/>
  <c r="E17" i="40"/>
  <c r="E18" i="40"/>
  <c r="E19" i="40"/>
  <c r="E20" i="40"/>
  <c r="E21" i="40"/>
  <c r="E22" i="40"/>
  <c r="E23" i="40"/>
  <c r="E24" i="40"/>
  <c r="E25" i="40"/>
  <c r="E26" i="40"/>
  <c r="E27" i="40"/>
  <c r="E28" i="40"/>
  <c r="E29" i="40"/>
  <c r="BQ34" i="38"/>
  <c r="CB34" i="38"/>
  <c r="BQ7" i="38"/>
  <c r="CC24" i="40"/>
  <c r="BR50" i="40"/>
  <c r="E31" i="40" l="1"/>
  <c r="M4" i="40"/>
  <c r="M5" i="40"/>
  <c r="M6" i="40"/>
  <c r="M7" i="40"/>
  <c r="M8" i="40"/>
  <c r="M9" i="40"/>
  <c r="M10" i="40"/>
  <c r="M11" i="40"/>
  <c r="M12" i="40"/>
  <c r="M13" i="40"/>
  <c r="M14" i="40"/>
  <c r="M15" i="40"/>
  <c r="M16" i="40"/>
  <c r="M17" i="40"/>
  <c r="M18" i="40"/>
  <c r="M19" i="40"/>
  <c r="M20" i="40"/>
  <c r="M21" i="40"/>
  <c r="M22" i="40"/>
  <c r="M23" i="40"/>
  <c r="M24" i="40"/>
  <c r="M25" i="40"/>
  <c r="M26" i="40"/>
  <c r="M27" i="40"/>
  <c r="M28" i="40"/>
  <c r="M29" i="40"/>
  <c r="BM18" i="40"/>
  <c r="BL3" i="40"/>
  <c r="BX40" i="40"/>
  <c r="BX14" i="40"/>
  <c r="BR22" i="40"/>
  <c r="BR26" i="40" s="1"/>
  <c r="BM40" i="40"/>
  <c r="CC48" i="40" l="1"/>
  <c r="CC52" i="40" s="1"/>
  <c r="BW30" i="40"/>
  <c r="BX44" i="40"/>
  <c r="I8" i="40"/>
  <c r="G8" i="40"/>
  <c r="I19" i="40"/>
  <c r="G19" i="40"/>
  <c r="I6" i="40"/>
  <c r="G6" i="40"/>
  <c r="I17" i="40"/>
  <c r="G17" i="40"/>
  <c r="I5" i="40"/>
  <c r="G5" i="40"/>
  <c r="I28" i="40"/>
  <c r="G28" i="40"/>
  <c r="I16" i="40"/>
  <c r="G16" i="40"/>
  <c r="I4" i="40"/>
  <c r="G4" i="40"/>
  <c r="I27" i="40"/>
  <c r="G27" i="40"/>
  <c r="I15" i="40"/>
  <c r="G15" i="40"/>
  <c r="I31" i="40"/>
  <c r="G31" i="40"/>
  <c r="I26" i="40"/>
  <c r="G26" i="40"/>
  <c r="I14" i="40"/>
  <c r="G14" i="40"/>
  <c r="I20" i="40"/>
  <c r="G20" i="40"/>
  <c r="BL7" i="40"/>
  <c r="BM20" i="40"/>
  <c r="I7" i="40"/>
  <c r="G7" i="40"/>
  <c r="I18" i="40"/>
  <c r="G18" i="40"/>
  <c r="I29" i="40"/>
  <c r="G29" i="40"/>
  <c r="I25" i="40"/>
  <c r="G25" i="40"/>
  <c r="I13" i="40"/>
  <c r="G13" i="40"/>
  <c r="I24" i="40"/>
  <c r="G24" i="40"/>
  <c r="I12" i="40"/>
  <c r="G12" i="40"/>
  <c r="BL30" i="40"/>
  <c r="BM44" i="40"/>
  <c r="BR48" i="40"/>
  <c r="BR52" i="40" s="1"/>
  <c r="I23" i="40"/>
  <c r="G23" i="40"/>
  <c r="I11" i="40"/>
  <c r="G11" i="40"/>
  <c r="I22" i="40"/>
  <c r="G22" i="40"/>
  <c r="I10" i="40"/>
  <c r="G10" i="40"/>
  <c r="BW3" i="40"/>
  <c r="CC22" i="40"/>
  <c r="CC26" i="40" s="1"/>
  <c r="BX18" i="40"/>
  <c r="I21" i="40"/>
  <c r="G21" i="40"/>
  <c r="I9" i="40"/>
  <c r="G9" i="40"/>
  <c r="K8" i="2" a="1"/>
  <c r="R8" i="2" a="1"/>
  <c r="K8" i="2" l="1"/>
  <c r="R8" i="2"/>
  <c r="BW34" i="40"/>
  <c r="BW38" i="40" s="1"/>
  <c r="BX46" i="40"/>
  <c r="BL34" i="40"/>
  <c r="BL38" i="40" s="1"/>
  <c r="BM46" i="40"/>
  <c r="CB38" i="40"/>
  <c r="BL12" i="40"/>
  <c r="BQ5" i="40"/>
  <c r="BW7" i="40"/>
  <c r="BW12" i="40" s="1"/>
  <c r="BX20" i="40"/>
  <c r="CB7" i="40"/>
  <c r="BQ36" i="40"/>
  <c r="BQ10" i="40" l="1"/>
  <c r="CB36" i="40"/>
  <c r="CB10" i="40"/>
  <c r="BQ34" i="40"/>
  <c r="BQ7" i="40"/>
  <c r="CB34" i="40"/>
  <c r="BQ38" i="40"/>
  <c r="CB12" i="40"/>
  <c r="BQ12" i="40"/>
  <c r="CB5" i="40"/>
  <c r="BQ32" i="40"/>
  <c r="CB32" i="40" s="1"/>
  <c r="A32" i="47" l="1"/>
  <c r="A32" i="42"/>
  <c r="A32" i="43"/>
  <c r="A32" i="41"/>
  <c r="A18" i="39" a="1"/>
  <c r="A6" i="39" a="1"/>
  <c r="A10" i="39" a="1"/>
  <c r="A30" i="39" a="1"/>
  <c r="A14" i="39" a="1"/>
  <c r="A6" i="41" a="1"/>
  <c r="A22" i="39" a="1"/>
  <c r="A10" i="47" a="1"/>
  <c r="A30" i="43" a="1"/>
  <c r="A26" i="39" a="1"/>
  <c r="A30" i="42" a="1"/>
  <c r="A1" i="39" l="1"/>
  <c r="A6" i="41"/>
  <c r="A10" i="47"/>
  <c r="A30" i="42"/>
  <c r="C30" i="42" s="1"/>
  <c r="A30" i="43"/>
  <c r="C30" i="43" s="1"/>
  <c r="A30" i="39"/>
  <c r="A26" i="39"/>
  <c r="A22" i="39"/>
  <c r="A18" i="39"/>
  <c r="A14" i="39"/>
  <c r="A10" i="39"/>
  <c r="A6" i="39"/>
  <c r="A7" i="47" a="1"/>
  <c r="A19" i="47" a="1"/>
  <c r="A25" i="42" a="1"/>
  <c r="A17" i="47" a="1"/>
  <c r="A14" i="42" a="1"/>
  <c r="A18" i="43" a="1"/>
  <c r="A18" i="47" a="1"/>
  <c r="A8" i="42" a="1"/>
  <c r="A6" i="47" a="1"/>
  <c r="A23" i="39" a="1"/>
  <c r="A8" i="41" a="1"/>
  <c r="A5" i="42" a="1"/>
  <c r="A7" i="42" a="1"/>
  <c r="A28" i="47" a="1"/>
  <c r="A9" i="41" a="1"/>
  <c r="A21" i="43" a="1"/>
  <c r="A5" i="43" a="1"/>
  <c r="A13" i="41" a="1"/>
  <c r="A23" i="47" a="1"/>
  <c r="A26" i="42" a="1"/>
  <c r="A17" i="42" a="1"/>
  <c r="A12" i="47" a="1"/>
  <c r="A27" i="43" a="1"/>
  <c r="A16" i="42" a="1"/>
  <c r="A16" i="39" a="1"/>
  <c r="A24" i="47" a="1"/>
  <c r="A24" i="39" a="1"/>
  <c r="A4" i="41" a="1"/>
  <c r="A29" i="39" a="1"/>
  <c r="A15" i="41" a="1"/>
  <c r="A16" i="43" a="1"/>
  <c r="A16" i="41" a="1"/>
  <c r="A20" i="43" a="1"/>
  <c r="A17" i="41" a="1"/>
  <c r="A10" i="42" a="1"/>
  <c r="A12" i="42" a="1"/>
  <c r="A7" i="41" a="1"/>
  <c r="A28" i="43" a="1"/>
  <c r="A15" i="47" a="1"/>
  <c r="A11" i="41" a="1"/>
  <c r="A19" i="39" a="1"/>
  <c r="A18" i="41" a="1"/>
  <c r="A14" i="41" a="1"/>
  <c r="A22" i="47" a="1"/>
  <c r="A30" i="41" a="1"/>
  <c r="A19" i="43" a="1"/>
  <c r="A27" i="39" a="1"/>
  <c r="A19" i="41" a="1"/>
  <c r="A21" i="47" a="1"/>
  <c r="A21" i="41" a="1"/>
  <c r="A9" i="42" a="1"/>
  <c r="A11" i="39" a="1"/>
  <c r="A5" i="41" a="1"/>
  <c r="A11" i="43" a="1"/>
  <c r="A14" i="47" a="1"/>
  <c r="A15" i="39" a="1"/>
  <c r="A4" i="47" a="1"/>
  <c r="A22" i="42" a="1"/>
  <c r="A23" i="43" a="1"/>
  <c r="A20" i="39" a="1"/>
  <c r="A29" i="41" a="1"/>
  <c r="A6" i="42" a="1"/>
  <c r="A12" i="39" a="1"/>
  <c r="A28" i="42" a="1"/>
  <c r="A15" i="43" a="1"/>
  <c r="A20" i="42" a="1"/>
  <c r="A13" i="43" a="1"/>
  <c r="A9" i="43" a="1"/>
  <c r="A7" i="39" a="1"/>
  <c r="A10" i="41" a="1"/>
  <c r="A20" i="47" a="1"/>
  <c r="A26" i="47" a="1"/>
  <c r="A16" i="47" a="1"/>
  <c r="A14" i="43" a="1"/>
  <c r="A10" i="43" a="1"/>
  <c r="A22" i="41" a="1"/>
  <c r="A26" i="43" a="1"/>
  <c r="A28" i="41" a="1"/>
  <c r="A25" i="47" a="1"/>
  <c r="A29" i="42" a="1"/>
  <c r="A29" i="47" a="1"/>
  <c r="A22" i="43" a="1"/>
  <c r="A12" i="43" a="1"/>
  <c r="A29" i="43" a="1"/>
  <c r="A24" i="41" a="1"/>
  <c r="A8" i="39" a="1"/>
  <c r="A9" i="39" a="1"/>
  <c r="A11" i="42" a="1"/>
  <c r="A23" i="41" a="1"/>
  <c r="A27" i="41" a="1"/>
  <c r="A4" i="43" a="1"/>
  <c r="A24" i="43" a="1"/>
  <c r="A6" i="43" a="1"/>
  <c r="A15" i="42" a="1"/>
  <c r="A23" i="42" a="1"/>
  <c r="A4" i="42" a="1"/>
  <c r="A13" i="39" a="1"/>
  <c r="A9" i="47" a="1"/>
  <c r="A25" i="43" a="1"/>
  <c r="A25" i="41" a="1"/>
  <c r="A20" i="41" a="1"/>
  <c r="A25" i="39" a="1"/>
  <c r="A17" i="39" a="1"/>
  <c r="A21" i="39" a="1"/>
  <c r="A21" i="42" a="1"/>
  <c r="A28" i="39" a="1"/>
  <c r="A13" i="42" a="1"/>
  <c r="A8" i="47" a="1"/>
  <c r="A8" i="43" a="1"/>
  <c r="A11" i="47" a="1"/>
  <c r="A7" i="43" a="1"/>
  <c r="A5" i="47" a="1"/>
  <c r="A26" i="41" a="1"/>
  <c r="A17" i="43" a="1"/>
  <c r="A12" i="41" a="1"/>
  <c r="A19" i="42" a="1"/>
  <c r="A5" i="39" a="1"/>
  <c r="A27" i="47" a="1"/>
  <c r="A24" i="42" a="1"/>
  <c r="A18" i="42" a="1"/>
  <c r="A30" i="47" a="1"/>
  <c r="A27" i="42" a="1"/>
  <c r="A13" i="47" a="1"/>
  <c r="A22" i="43" l="1"/>
  <c r="AN34" i="43" s="1"/>
  <c r="A18" i="43"/>
  <c r="AF34" i="43" s="1"/>
  <c r="A12" i="43"/>
  <c r="T34" i="43" s="1"/>
  <c r="A14" i="42"/>
  <c r="X34" i="42" s="1"/>
  <c r="A26" i="42"/>
  <c r="AV34" i="42" s="1"/>
  <c r="A29" i="47"/>
  <c r="BB34" i="47" s="1"/>
  <c r="A30" i="47"/>
  <c r="BD34" i="47" s="1"/>
  <c r="A18" i="42"/>
  <c r="AF34" i="42" s="1"/>
  <c r="A13" i="47"/>
  <c r="V34" i="47" s="1"/>
  <c r="A5" i="47"/>
  <c r="F34" i="47" s="1"/>
  <c r="A14" i="47"/>
  <c r="X34" i="47" s="1"/>
  <c r="A17" i="47"/>
  <c r="AD34" i="47" s="1"/>
  <c r="A26" i="47"/>
  <c r="AV34" i="47" s="1"/>
  <c r="A28" i="47"/>
  <c r="AZ34" i="47" s="1"/>
  <c r="A25" i="47"/>
  <c r="AT34" i="47" s="1"/>
  <c r="A22" i="41"/>
  <c r="AN34" i="41" s="1"/>
  <c r="A14" i="41"/>
  <c r="X34" i="41" s="1"/>
  <c r="A8" i="41"/>
  <c r="L34" i="41" s="1"/>
  <c r="A26" i="41"/>
  <c r="AV34" i="41" s="1"/>
  <c r="A18" i="41"/>
  <c r="AF34" i="41" s="1"/>
  <c r="A22" i="42"/>
  <c r="AN34" i="42" s="1"/>
  <c r="A8" i="42"/>
  <c r="L34" i="42" s="1"/>
  <c r="A26" i="43"/>
  <c r="AV34" i="43" s="1"/>
  <c r="A21" i="47"/>
  <c r="AL34" i="47" s="1"/>
  <c r="A30" i="41"/>
  <c r="C30" i="41" s="1"/>
  <c r="A10" i="41"/>
  <c r="P34" i="41" s="1"/>
  <c r="A18" i="47"/>
  <c r="AF34" i="47" s="1"/>
  <c r="A22" i="47"/>
  <c r="AN34" i="47" s="1"/>
  <c r="A24" i="47"/>
  <c r="A23" i="43"/>
  <c r="A4" i="42"/>
  <c r="A9" i="42"/>
  <c r="A14" i="43"/>
  <c r="A11" i="42"/>
  <c r="A28" i="41"/>
  <c r="A4" i="41"/>
  <c r="A8" i="43"/>
  <c r="A15" i="42"/>
  <c r="A7" i="42"/>
  <c r="A11" i="43"/>
  <c r="A5" i="43"/>
  <c r="A21" i="42"/>
  <c r="A16" i="39"/>
  <c r="AB34" i="39" s="1"/>
  <c r="A6" i="47"/>
  <c r="A7" i="41"/>
  <c r="A19" i="42"/>
  <c r="A24" i="41"/>
  <c r="A17" i="43"/>
  <c r="A19" i="47"/>
  <c r="A5" i="41"/>
  <c r="A25" i="42"/>
  <c r="A20" i="39"/>
  <c r="AJ34" i="39" s="1"/>
  <c r="A5" i="39"/>
  <c r="F34" i="39" s="1"/>
  <c r="A11" i="41"/>
  <c r="A23" i="42"/>
  <c r="A13" i="42"/>
  <c r="A21" i="43"/>
  <c r="A27" i="42"/>
  <c r="A6" i="42"/>
  <c r="A12" i="39"/>
  <c r="T34" i="39" s="1"/>
  <c r="A9" i="41"/>
  <c r="A27" i="47"/>
  <c r="A16" i="43"/>
  <c r="A28" i="39"/>
  <c r="AZ34" i="39" s="1"/>
  <c r="A13" i="39"/>
  <c r="V34" i="39" s="1"/>
  <c r="A19" i="41"/>
  <c r="A13" i="43"/>
  <c r="A28" i="42"/>
  <c r="A17" i="42"/>
  <c r="A17" i="41"/>
  <c r="A7" i="47"/>
  <c r="A23" i="41"/>
  <c r="A7" i="43"/>
  <c r="A27" i="39"/>
  <c r="AX34" i="39" s="1"/>
  <c r="A4" i="47"/>
  <c r="A9" i="39"/>
  <c r="A17" i="39"/>
  <c r="AD34" i="39" s="1"/>
  <c r="A12" i="42"/>
  <c r="A11" i="39"/>
  <c r="R34" i="39" s="1"/>
  <c r="A21" i="41"/>
  <c r="A4" i="43"/>
  <c r="A5" i="42"/>
  <c r="A21" i="39"/>
  <c r="AL34" i="39" s="1"/>
  <c r="A27" i="41"/>
  <c r="A8" i="39"/>
  <c r="L34" i="39" s="1"/>
  <c r="A6" i="43"/>
  <c r="A29" i="42"/>
  <c r="BB34" i="42" s="1"/>
  <c r="A13" i="41"/>
  <c r="A16" i="42"/>
  <c r="A15" i="39"/>
  <c r="Z34" i="39" s="1"/>
  <c r="A25" i="41"/>
  <c r="A12" i="47"/>
  <c r="A15" i="43"/>
  <c r="A25" i="39"/>
  <c r="AT34" i="39" s="1"/>
  <c r="A20" i="43"/>
  <c r="A27" i="43"/>
  <c r="A15" i="47"/>
  <c r="A24" i="39"/>
  <c r="AR34" i="39" s="1"/>
  <c r="A25" i="43"/>
  <c r="A7" i="39"/>
  <c r="J34" i="39" s="1"/>
  <c r="A12" i="41"/>
  <c r="A16" i="41"/>
  <c r="A20" i="42"/>
  <c r="A19" i="39"/>
  <c r="AH34" i="39" s="1"/>
  <c r="A29" i="41"/>
  <c r="A16" i="47"/>
  <c r="A9" i="43"/>
  <c r="A29" i="39"/>
  <c r="BB34" i="39" s="1"/>
  <c r="A24" i="43"/>
  <c r="A9" i="47"/>
  <c r="A11" i="47"/>
  <c r="A23" i="47"/>
  <c r="A15" i="41"/>
  <c r="A29" i="43"/>
  <c r="A10" i="43"/>
  <c r="A20" i="41"/>
  <c r="A24" i="42"/>
  <c r="A23" i="39"/>
  <c r="AP34" i="39" s="1"/>
  <c r="A8" i="47"/>
  <c r="A20" i="47"/>
  <c r="A19" i="43"/>
  <c r="A10" i="42"/>
  <c r="A28" i="43"/>
  <c r="P34" i="47"/>
  <c r="C4" i="39"/>
  <c r="D34" i="39"/>
  <c r="F4" i="39" s="1"/>
  <c r="J1" i="39"/>
  <c r="H34" i="41"/>
  <c r="H34" i="39"/>
  <c r="P34" i="39"/>
  <c r="X34" i="39"/>
  <c r="AF34" i="39"/>
  <c r="AN34" i="39"/>
  <c r="AV34" i="39"/>
  <c r="BD34" i="39"/>
  <c r="F30" i="42"/>
  <c r="E30" i="42"/>
  <c r="AP34" i="47" l="1"/>
  <c r="V34" i="41"/>
  <c r="R34" i="43"/>
  <c r="O4" i="39"/>
  <c r="AZ34" i="43"/>
  <c r="R34" i="47"/>
  <c r="AT34" i="43"/>
  <c r="A1" i="47"/>
  <c r="J1" i="47" s="1"/>
  <c r="C4" i="47"/>
  <c r="D34" i="47"/>
  <c r="F4" i="47" s="1"/>
  <c r="AB34" i="43"/>
  <c r="AT34" i="42"/>
  <c r="J34" i="42"/>
  <c r="P34" i="42"/>
  <c r="N34" i="47"/>
  <c r="H34" i="43"/>
  <c r="AX34" i="47"/>
  <c r="F34" i="41"/>
  <c r="Z34" i="42"/>
  <c r="AH34" i="43"/>
  <c r="AR34" i="43"/>
  <c r="Z34" i="47"/>
  <c r="J34" i="43"/>
  <c r="N34" i="41"/>
  <c r="AH34" i="47"/>
  <c r="L34" i="43"/>
  <c r="AJ34" i="47"/>
  <c r="AX34" i="43"/>
  <c r="AX34" i="41"/>
  <c r="AP34" i="41"/>
  <c r="AD34" i="43"/>
  <c r="A1" i="41"/>
  <c r="J1" i="41" s="1"/>
  <c r="C4" i="41"/>
  <c r="C5" i="41" s="1"/>
  <c r="D34" i="41"/>
  <c r="F4" i="41" s="1"/>
  <c r="L34" i="47"/>
  <c r="N34" i="43"/>
  <c r="AJ34" i="43"/>
  <c r="J34" i="47"/>
  <c r="H34" i="42"/>
  <c r="AR34" i="41"/>
  <c r="AZ34" i="41"/>
  <c r="AB34" i="47"/>
  <c r="F34" i="42"/>
  <c r="AD34" i="41"/>
  <c r="AX34" i="42"/>
  <c r="AH34" i="42"/>
  <c r="R34" i="42"/>
  <c r="AR34" i="42"/>
  <c r="Z34" i="43"/>
  <c r="C4" i="43"/>
  <c r="C5" i="43" s="1"/>
  <c r="D34" i="43"/>
  <c r="A1" i="43"/>
  <c r="J1" i="43" s="1"/>
  <c r="AD34" i="42"/>
  <c r="AL34" i="43"/>
  <c r="J34" i="41"/>
  <c r="X34" i="43"/>
  <c r="AJ34" i="41"/>
  <c r="T34" i="47"/>
  <c r="AL34" i="41"/>
  <c r="AZ34" i="42"/>
  <c r="V34" i="42"/>
  <c r="H34" i="47"/>
  <c r="N34" i="42"/>
  <c r="P34" i="43"/>
  <c r="AJ34" i="42"/>
  <c r="AT34" i="41"/>
  <c r="V34" i="43"/>
  <c r="AP34" i="42"/>
  <c r="D34" i="42"/>
  <c r="A1" i="42"/>
  <c r="J1" i="42" s="1"/>
  <c r="C4" i="42"/>
  <c r="C5" i="42" s="1"/>
  <c r="AB34" i="41"/>
  <c r="T34" i="42"/>
  <c r="AH34" i="41"/>
  <c r="R34" i="41"/>
  <c r="AL34" i="42"/>
  <c r="AP34" i="43"/>
  <c r="N34" i="39"/>
  <c r="F22" i="39" s="1"/>
  <c r="Z34" i="41"/>
  <c r="T34" i="41"/>
  <c r="AB34" i="42"/>
  <c r="C5" i="39"/>
  <c r="F34" i="43"/>
  <c r="AR34" i="47"/>
  <c r="F19" i="42" l="1"/>
  <c r="F9" i="42"/>
  <c r="F16" i="43"/>
  <c r="F6" i="47"/>
  <c r="F16" i="41"/>
  <c r="F12" i="41"/>
  <c r="F12" i="42"/>
  <c r="F13" i="43"/>
  <c r="F21" i="41"/>
  <c r="F9" i="47"/>
  <c r="F15" i="41"/>
  <c r="F24" i="47"/>
  <c r="F11" i="41"/>
  <c r="F8" i="47"/>
  <c r="F19" i="47"/>
  <c r="F7" i="42"/>
  <c r="F19" i="41"/>
  <c r="F7" i="41"/>
  <c r="F4" i="43"/>
  <c r="F6" i="42"/>
  <c r="F23" i="41"/>
  <c r="F11" i="47"/>
  <c r="F26" i="43"/>
  <c r="F12" i="43"/>
  <c r="F18" i="43"/>
  <c r="F22" i="43"/>
  <c r="C6" i="42"/>
  <c r="F8" i="43"/>
  <c r="C6" i="41"/>
  <c r="F5" i="43"/>
  <c r="F15" i="43"/>
  <c r="F16" i="47"/>
  <c r="F27" i="41"/>
  <c r="F15" i="47"/>
  <c r="F5" i="41"/>
  <c r="O5" i="41" s="1"/>
  <c r="F28" i="43"/>
  <c r="F25" i="41"/>
  <c r="F12" i="47"/>
  <c r="F27" i="42"/>
  <c r="F7" i="47"/>
  <c r="F10" i="42"/>
  <c r="F22" i="41"/>
  <c r="F26" i="41"/>
  <c r="F6" i="41"/>
  <c r="F18" i="41"/>
  <c r="F14" i="41"/>
  <c r="F8" i="41"/>
  <c r="F10" i="41"/>
  <c r="F24" i="43"/>
  <c r="F29" i="47"/>
  <c r="F30" i="47"/>
  <c r="F17" i="47"/>
  <c r="F25" i="47"/>
  <c r="F28" i="47"/>
  <c r="F21" i="47"/>
  <c r="F26" i="47"/>
  <c r="F22" i="47"/>
  <c r="F5" i="47"/>
  <c r="F10" i="47"/>
  <c r="F13" i="47"/>
  <c r="F14" i="47"/>
  <c r="F18" i="47"/>
  <c r="F13" i="41"/>
  <c r="F16" i="39"/>
  <c r="F4" i="42"/>
  <c r="F21" i="43"/>
  <c r="F28" i="41"/>
  <c r="O4" i="41"/>
  <c r="F27" i="47"/>
  <c r="O4" i="47"/>
  <c r="C5" i="47"/>
  <c r="F13" i="42"/>
  <c r="F24" i="42"/>
  <c r="F27" i="43"/>
  <c r="F23" i="43"/>
  <c r="F20" i="42"/>
  <c r="F20" i="41"/>
  <c r="F17" i="42"/>
  <c r="F17" i="41"/>
  <c r="F9" i="41"/>
  <c r="C6" i="39"/>
  <c r="F29" i="42"/>
  <c r="F8" i="42"/>
  <c r="F18" i="42"/>
  <c r="F26" i="42"/>
  <c r="F14" i="42"/>
  <c r="F22" i="42"/>
  <c r="F20" i="43"/>
  <c r="F23" i="42"/>
  <c r="F24" i="41"/>
  <c r="F17" i="43"/>
  <c r="F19" i="43"/>
  <c r="C6" i="43"/>
  <c r="F25" i="43"/>
  <c r="F23" i="47"/>
  <c r="F16" i="42"/>
  <c r="F10" i="43"/>
  <c r="F28" i="42"/>
  <c r="F11" i="42"/>
  <c r="F5" i="42"/>
  <c r="F9" i="43"/>
  <c r="F20" i="47"/>
  <c r="F6" i="43"/>
  <c r="F11" i="43"/>
  <c r="F21" i="42"/>
  <c r="F14" i="43"/>
  <c r="F7" i="43"/>
  <c r="F15" i="42"/>
  <c r="F25" i="42"/>
  <c r="F10" i="39"/>
  <c r="BL5" i="47" l="1"/>
  <c r="O5" i="43"/>
  <c r="BL5" i="41"/>
  <c r="BL32" i="41"/>
  <c r="O4" i="43"/>
  <c r="BL32" i="43"/>
  <c r="BW32" i="41"/>
  <c r="O5" i="47"/>
  <c r="C6" i="47"/>
  <c r="F31" i="42"/>
  <c r="BW5" i="42"/>
  <c r="O6" i="42"/>
  <c r="C7" i="42"/>
  <c r="O6" i="43"/>
  <c r="C7" i="43"/>
  <c r="O5" i="42"/>
  <c r="BL5" i="43"/>
  <c r="BW5" i="41"/>
  <c r="BL32" i="47"/>
  <c r="BW5" i="43"/>
  <c r="BW5" i="47"/>
  <c r="BW32" i="43"/>
  <c r="F31" i="47"/>
  <c r="BL32" i="42"/>
  <c r="O4" i="42"/>
  <c r="C7" i="39"/>
  <c r="BW32" i="42"/>
  <c r="BW32" i="47"/>
  <c r="O6" i="41"/>
  <c r="C7" i="41"/>
  <c r="O7" i="43" l="1"/>
  <c r="C8" i="43"/>
  <c r="O7" i="41"/>
  <c r="C8" i="41"/>
  <c r="O6" i="47"/>
  <c r="C7" i="47"/>
  <c r="O7" i="42"/>
  <c r="C8" i="42"/>
  <c r="C8" i="39"/>
  <c r="BB34" i="41"/>
  <c r="F29" i="41" s="1"/>
  <c r="F30" i="41"/>
  <c r="E30" i="41"/>
  <c r="F31" i="41" l="1"/>
  <c r="O8" i="41"/>
  <c r="C9" i="41"/>
  <c r="C9" i="39"/>
  <c r="O8" i="43"/>
  <c r="C9" i="43"/>
  <c r="O7" i="47"/>
  <c r="C8" i="47"/>
  <c r="O8" i="42"/>
  <c r="C9" i="42"/>
  <c r="C10" i="39" l="1"/>
  <c r="O8" i="47"/>
  <c r="C9" i="47"/>
  <c r="O9" i="41"/>
  <c r="C10" i="41"/>
  <c r="O9" i="43"/>
  <c r="C10" i="43"/>
  <c r="O9" i="42"/>
  <c r="C10" i="42"/>
  <c r="BL5" i="42"/>
  <c r="O10" i="43" l="1"/>
  <c r="C11" i="43"/>
  <c r="O9" i="47"/>
  <c r="C10" i="47"/>
  <c r="O10" i="42"/>
  <c r="C11" i="42"/>
  <c r="C11" i="39"/>
  <c r="O10" i="41"/>
  <c r="C11" i="41"/>
  <c r="BB34" i="43"/>
  <c r="F29" i="43" s="1"/>
  <c r="F30" i="43"/>
  <c r="E30" i="43"/>
  <c r="F31" i="43" l="1"/>
  <c r="C12" i="39"/>
  <c r="O11" i="43"/>
  <c r="C12" i="43"/>
  <c r="O10" i="47"/>
  <c r="C11" i="47"/>
  <c r="O11" i="41"/>
  <c r="C12" i="41"/>
  <c r="O11" i="42"/>
  <c r="C12" i="42"/>
  <c r="A32" i="44"/>
  <c r="A32" i="45"/>
  <c r="A32" i="46"/>
  <c r="A6" i="45" a="1"/>
  <c r="A14" i="46" a="1"/>
  <c r="A26" i="44" a="1"/>
  <c r="A14" i="46" l="1"/>
  <c r="A26" i="44"/>
  <c r="A6" i="45"/>
  <c r="O12" i="41"/>
  <c r="C13" i="41"/>
  <c r="O12" i="43"/>
  <c r="C13" i="43"/>
  <c r="C13" i="39"/>
  <c r="O12" i="42"/>
  <c r="C13" i="42"/>
  <c r="O11" i="47"/>
  <c r="C12" i="47"/>
  <c r="A19" i="46" a="1"/>
  <c r="A30" i="44" a="1"/>
  <c r="A7" i="46" a="1"/>
  <c r="A24" i="45" a="1"/>
  <c r="A30" i="45" a="1"/>
  <c r="A8" i="45" a="1"/>
  <c r="A14" i="44" a="1"/>
  <c r="A29" i="46" a="1"/>
  <c r="A5" i="46" a="1"/>
  <c r="A8" i="46" a="1"/>
  <c r="A5" i="44" a="1"/>
  <c r="A18" i="44" a="1"/>
  <c r="A4" i="46" a="1"/>
  <c r="A13" i="44" a="1"/>
  <c r="A29" i="44" a="1"/>
  <c r="A12" i="44" a="1"/>
  <c r="A21" i="46" a="1"/>
  <c r="A15" i="45" a="1"/>
  <c r="A20" i="44" a="1"/>
  <c r="A4" i="45" a="1"/>
  <c r="A27" i="45" a="1"/>
  <c r="A20" i="45" a="1"/>
  <c r="A11" i="46" a="1"/>
  <c r="A12" i="45" a="1"/>
  <c r="A25" i="45" a="1"/>
  <c r="A20" i="46" a="1"/>
  <c r="A9" i="45" a="1"/>
  <c r="A26" i="45" a="1"/>
  <c r="A8" i="44" a="1"/>
  <c r="A27" i="46" a="1"/>
  <c r="A11" i="44" a="1"/>
  <c r="A22" i="45" a="1"/>
  <c r="A28" i="44" a="1"/>
  <c r="A29" i="45" a="1"/>
  <c r="A21" i="44" a="1"/>
  <c r="A10" i="46" a="1"/>
  <c r="A18" i="45" a="1"/>
  <c r="A30" i="46" a="1"/>
  <c r="A10" i="44" a="1"/>
  <c r="A14" i="45" a="1"/>
  <c r="A19" i="44" a="1"/>
  <c r="A12" i="46" a="1"/>
  <c r="A4" i="44" a="1"/>
  <c r="A23" i="44" a="1"/>
  <c r="A13" i="46" a="1"/>
  <c r="A25" i="44" a="1"/>
  <c r="A24" i="44" a="1"/>
  <c r="A21" i="45" a="1"/>
  <c r="A17" i="44" a="1"/>
  <c r="A27" i="44" a="1"/>
  <c r="A16" i="46" a="1"/>
  <c r="A17" i="45" a="1"/>
  <c r="A7" i="45" a="1"/>
  <c r="A25" i="46" a="1"/>
  <c r="A10" i="45" a="1"/>
  <c r="A11" i="45" a="1"/>
  <c r="A24" i="46" a="1"/>
  <c r="A6" i="46" a="1"/>
  <c r="A16" i="45" a="1"/>
  <c r="A22" i="46" a="1"/>
  <c r="A23" i="45" a="1"/>
  <c r="A26" i="46" a="1"/>
  <c r="A17" i="46" a="1"/>
  <c r="A7" i="44" a="1"/>
  <c r="A15" i="44" a="1"/>
  <c r="A19" i="45" a="1"/>
  <c r="A6" i="44" a="1"/>
  <c r="A13" i="45" a="1"/>
  <c r="A16" i="44" a="1"/>
  <c r="A9" i="46" a="1"/>
  <c r="A23" i="46" a="1"/>
  <c r="A15" i="46" a="1"/>
  <c r="A28" i="45" a="1"/>
  <c r="A22" i="44" a="1"/>
  <c r="A5" i="45" a="1"/>
  <c r="A9" i="44" a="1"/>
  <c r="A18" i="46" a="1"/>
  <c r="A28" i="46" a="1"/>
  <c r="A22" i="46" l="1"/>
  <c r="AN34" i="46" s="1"/>
  <c r="A27" i="45"/>
  <c r="AX34" i="45" s="1"/>
  <c r="A21" i="45"/>
  <c r="AL34" i="45" s="1"/>
  <c r="A19" i="45"/>
  <c r="AH34" i="45" s="1"/>
  <c r="A4" i="45"/>
  <c r="D34" i="45" s="1"/>
  <c r="A5" i="45"/>
  <c r="F34" i="45" s="1"/>
  <c r="A13" i="45"/>
  <c r="V34" i="45" s="1"/>
  <c r="A30" i="46"/>
  <c r="C30" i="46" s="1"/>
  <c r="A28" i="45"/>
  <c r="C28" i="45" s="1"/>
  <c r="E28" i="45" s="1"/>
  <c r="A30" i="45"/>
  <c r="C30" i="45" s="1"/>
  <c r="E30" i="45" s="1"/>
  <c r="A18" i="45"/>
  <c r="AF34" i="45" s="1"/>
  <c r="A15" i="45"/>
  <c r="Z34" i="45" s="1"/>
  <c r="A26" i="46"/>
  <c r="AV34" i="46" s="1"/>
  <c r="A7" i="46"/>
  <c r="J34" i="46" s="1"/>
  <c r="A29" i="45"/>
  <c r="C29" i="45" s="1"/>
  <c r="E29" i="45" s="1"/>
  <c r="A10" i="45"/>
  <c r="P34" i="45" s="1"/>
  <c r="A9" i="45"/>
  <c r="N34" i="45" s="1"/>
  <c r="A18" i="46"/>
  <c r="AF34" i="46" s="1"/>
  <c r="A18" i="44"/>
  <c r="AF34" i="44" s="1"/>
  <c r="A23" i="45"/>
  <c r="AP34" i="45" s="1"/>
  <c r="A11" i="45"/>
  <c r="R34" i="45" s="1"/>
  <c r="A30" i="44"/>
  <c r="C30" i="44" s="1"/>
  <c r="E30" i="44" s="1"/>
  <c r="A13" i="46"/>
  <c r="V34" i="46" s="1"/>
  <c r="A17" i="45"/>
  <c r="AD34" i="45" s="1"/>
  <c r="A14" i="45"/>
  <c r="X34" i="45" s="1"/>
  <c r="A7" i="45"/>
  <c r="J34" i="45" s="1"/>
  <c r="A22" i="45"/>
  <c r="AN34" i="45" s="1"/>
  <c r="A25" i="45"/>
  <c r="AT34" i="45" s="1"/>
  <c r="A26" i="45"/>
  <c r="AV34" i="45" s="1"/>
  <c r="A24" i="45"/>
  <c r="AR34" i="45" s="1"/>
  <c r="A19" i="46"/>
  <c r="A23" i="46"/>
  <c r="A22" i="44"/>
  <c r="A6" i="44"/>
  <c r="A27" i="46"/>
  <c r="A5" i="46"/>
  <c r="A7" i="44"/>
  <c r="A4" i="44"/>
  <c r="A15" i="44"/>
  <c r="A14" i="44"/>
  <c r="A25" i="46"/>
  <c r="A16" i="44"/>
  <c r="A20" i="44"/>
  <c r="A9" i="44"/>
  <c r="A8" i="44"/>
  <c r="A24" i="44"/>
  <c r="A27" i="44"/>
  <c r="A28" i="44"/>
  <c r="A29" i="46"/>
  <c r="C29" i="46" s="1"/>
  <c r="A23" i="44"/>
  <c r="A16" i="46"/>
  <c r="A21" i="44"/>
  <c r="A8" i="46"/>
  <c r="A12" i="46"/>
  <c r="A12" i="45"/>
  <c r="A10" i="46"/>
  <c r="A13" i="44"/>
  <c r="A17" i="44"/>
  <c r="A11" i="44"/>
  <c r="A6" i="46"/>
  <c r="A16" i="45"/>
  <c r="A4" i="46"/>
  <c r="A24" i="46"/>
  <c r="A28" i="46"/>
  <c r="C28" i="46" s="1"/>
  <c r="A10" i="44"/>
  <c r="A29" i="44"/>
  <c r="A8" i="45"/>
  <c r="A5" i="44"/>
  <c r="A17" i="46"/>
  <c r="A20" i="45"/>
  <c r="A15" i="46"/>
  <c r="A12" i="44"/>
  <c r="A25" i="44"/>
  <c r="A20" i="46"/>
  <c r="A21" i="46"/>
  <c r="A11" i="46"/>
  <c r="A19" i="44"/>
  <c r="A9" i="46"/>
  <c r="H34" i="45"/>
  <c r="C14" i="39"/>
  <c r="O13" i="41"/>
  <c r="C14" i="41"/>
  <c r="O12" i="47"/>
  <c r="C13" i="47"/>
  <c r="O13" i="42"/>
  <c r="C14" i="42"/>
  <c r="O13" i="43"/>
  <c r="C14" i="43"/>
  <c r="X34" i="46"/>
  <c r="AV34" i="44"/>
  <c r="C4" i="45" l="1"/>
  <c r="C5" i="45" s="1"/>
  <c r="F29" i="45"/>
  <c r="A1" i="45"/>
  <c r="J1" i="45" s="1"/>
  <c r="F4" i="45"/>
  <c r="F30" i="44"/>
  <c r="F30" i="45"/>
  <c r="F28" i="45"/>
  <c r="N34" i="46"/>
  <c r="C29" i="44"/>
  <c r="E29" i="44" s="1"/>
  <c r="F29" i="44"/>
  <c r="T34" i="46"/>
  <c r="AB34" i="44"/>
  <c r="AH34" i="44"/>
  <c r="P34" i="44"/>
  <c r="L34" i="46"/>
  <c r="AT34" i="46"/>
  <c r="R34" i="46"/>
  <c r="O28" i="46"/>
  <c r="M28" i="46"/>
  <c r="AL34" i="44"/>
  <c r="X34" i="44"/>
  <c r="AL34" i="46"/>
  <c r="AR34" i="46"/>
  <c r="AB34" i="46"/>
  <c r="Z34" i="44"/>
  <c r="O28" i="45"/>
  <c r="M28" i="45"/>
  <c r="AJ34" i="46"/>
  <c r="D34" i="46"/>
  <c r="F4" i="46" s="1"/>
  <c r="A1" i="46"/>
  <c r="J1" i="46" s="1"/>
  <c r="C4" i="46"/>
  <c r="AP34" i="44"/>
  <c r="D34" i="44"/>
  <c r="F4" i="44" s="1"/>
  <c r="A1" i="44"/>
  <c r="J1" i="44" s="1"/>
  <c r="C4" i="44"/>
  <c r="C5" i="44" s="1"/>
  <c r="C6" i="44" s="1"/>
  <c r="AT34" i="44"/>
  <c r="AB34" i="45"/>
  <c r="J34" i="44"/>
  <c r="F6" i="45"/>
  <c r="F7" i="45"/>
  <c r="T34" i="44"/>
  <c r="H34" i="46"/>
  <c r="F28" i="44"/>
  <c r="C28" i="44"/>
  <c r="F34" i="46"/>
  <c r="O14" i="43"/>
  <c r="C15" i="43"/>
  <c r="O13" i="47"/>
  <c r="C14" i="47"/>
  <c r="Z34" i="46"/>
  <c r="R34" i="44"/>
  <c r="AX34" i="44"/>
  <c r="AX34" i="46"/>
  <c r="O14" i="41"/>
  <c r="C15" i="41"/>
  <c r="C15" i="39"/>
  <c r="AJ34" i="45"/>
  <c r="AD34" i="44"/>
  <c r="AR34" i="44"/>
  <c r="H34" i="44"/>
  <c r="O14" i="42"/>
  <c r="C15" i="42"/>
  <c r="AD34" i="46"/>
  <c r="V34" i="44"/>
  <c r="L34" i="44"/>
  <c r="AN34" i="44"/>
  <c r="F5" i="45"/>
  <c r="F34" i="44"/>
  <c r="P34" i="46"/>
  <c r="N34" i="44"/>
  <c r="AP34" i="46"/>
  <c r="L34" i="45"/>
  <c r="T34" i="45"/>
  <c r="AJ34" i="44"/>
  <c r="AH34" i="46"/>
  <c r="O4" i="45" l="1"/>
  <c r="F10" i="46"/>
  <c r="F27" i="45"/>
  <c r="F15" i="46"/>
  <c r="F17" i="44"/>
  <c r="G28" i="46"/>
  <c r="F24" i="44"/>
  <c r="F12" i="45"/>
  <c r="F11" i="44"/>
  <c r="F8" i="45"/>
  <c r="F8" i="44"/>
  <c r="F16" i="45"/>
  <c r="F17" i="46"/>
  <c r="F6" i="44"/>
  <c r="F9" i="44"/>
  <c r="F12" i="44"/>
  <c r="C7" i="44"/>
  <c r="F27" i="44"/>
  <c r="O15" i="43"/>
  <c r="C16" i="43"/>
  <c r="F14" i="44"/>
  <c r="F16" i="44"/>
  <c r="O4" i="46"/>
  <c r="F15" i="44"/>
  <c r="F25" i="44"/>
  <c r="F16" i="46"/>
  <c r="F8" i="46"/>
  <c r="F12" i="46"/>
  <c r="F20" i="45"/>
  <c r="F13" i="44"/>
  <c r="F18" i="46"/>
  <c r="F7" i="46"/>
  <c r="F13" i="46"/>
  <c r="F26" i="46"/>
  <c r="F14" i="46"/>
  <c r="F22" i="46"/>
  <c r="F20" i="46"/>
  <c r="F24" i="46"/>
  <c r="F21" i="44"/>
  <c r="F10" i="44"/>
  <c r="F5" i="44"/>
  <c r="C16" i="39"/>
  <c r="F5" i="46"/>
  <c r="F23" i="45"/>
  <c r="O4" i="44"/>
  <c r="F9" i="46"/>
  <c r="F27" i="46"/>
  <c r="O14" i="47"/>
  <c r="C15" i="47"/>
  <c r="M28" i="44"/>
  <c r="O28" i="44"/>
  <c r="E28" i="44"/>
  <c r="F10" i="45"/>
  <c r="F11" i="46"/>
  <c r="O15" i="42"/>
  <c r="C16" i="42"/>
  <c r="F17" i="45"/>
  <c r="F21" i="45"/>
  <c r="F26" i="45"/>
  <c r="F18" i="45"/>
  <c r="F19" i="45"/>
  <c r="F24" i="45"/>
  <c r="F25" i="45"/>
  <c r="F9" i="45"/>
  <c r="F11" i="45"/>
  <c r="F18" i="44"/>
  <c r="F26" i="44"/>
  <c r="F21" i="46"/>
  <c r="F19" i="44"/>
  <c r="F22" i="45"/>
  <c r="F23" i="46"/>
  <c r="O5" i="45"/>
  <c r="C6" i="45"/>
  <c r="F14" i="45"/>
  <c r="F6" i="46"/>
  <c r="F7" i="44"/>
  <c r="G28" i="45"/>
  <c r="C5" i="46"/>
  <c r="F19" i="46"/>
  <c r="F22" i="44"/>
  <c r="F20" i="44"/>
  <c r="O15" i="41"/>
  <c r="C16" i="41"/>
  <c r="F23" i="44"/>
  <c r="F15" i="45"/>
  <c r="F25" i="46"/>
  <c r="F13" i="45"/>
  <c r="BL5" i="45" l="1"/>
  <c r="G28" i="44"/>
  <c r="BL5" i="44"/>
  <c r="O6" i="44"/>
  <c r="O5" i="44"/>
  <c r="BW5" i="44"/>
  <c r="BL32" i="45"/>
  <c r="O16" i="43"/>
  <c r="C17" i="43"/>
  <c r="O5" i="46"/>
  <c r="C6" i="46"/>
  <c r="O15" i="47"/>
  <c r="C16" i="47"/>
  <c r="O6" i="45"/>
  <c r="C7" i="45"/>
  <c r="C17" i="39"/>
  <c r="O7" i="44"/>
  <c r="C8" i="44"/>
  <c r="O16" i="41"/>
  <c r="C17" i="41"/>
  <c r="BW32" i="44"/>
  <c r="F31" i="44"/>
  <c r="F31" i="45"/>
  <c r="O16" i="42"/>
  <c r="C17" i="42"/>
  <c r="BW32" i="45"/>
  <c r="BW5" i="45"/>
  <c r="BL32" i="44"/>
  <c r="O17" i="41" l="1"/>
  <c r="C18" i="41"/>
  <c r="O6" i="46"/>
  <c r="C7" i="46"/>
  <c r="O17" i="43"/>
  <c r="C18" i="43"/>
  <c r="O7" i="45"/>
  <c r="C8" i="45"/>
  <c r="O8" i="44"/>
  <c r="C9" i="44"/>
  <c r="O17" i="42"/>
  <c r="C18" i="42"/>
  <c r="C18" i="39"/>
  <c r="O16" i="47"/>
  <c r="C17" i="47"/>
  <c r="BW5" i="46"/>
  <c r="F28" i="46"/>
  <c r="BW32" i="46" s="1"/>
  <c r="BL32" i="46"/>
  <c r="O7" i="46" l="1"/>
  <c r="C8" i="46"/>
  <c r="O17" i="47"/>
  <c r="C18" i="47"/>
  <c r="O8" i="45"/>
  <c r="C9" i="45"/>
  <c r="O18" i="42"/>
  <c r="C19" i="42"/>
  <c r="O18" i="41"/>
  <c r="C19" i="41"/>
  <c r="O9" i="44"/>
  <c r="C10" i="44"/>
  <c r="C19" i="39"/>
  <c r="O18" i="43"/>
  <c r="C19" i="43"/>
  <c r="O8" i="46" l="1"/>
  <c r="C9" i="46"/>
  <c r="O19" i="42"/>
  <c r="C20" i="42"/>
  <c r="O10" i="44"/>
  <c r="C11" i="44"/>
  <c r="O19" i="43"/>
  <c r="C20" i="43"/>
  <c r="O19" i="41"/>
  <c r="C20" i="41"/>
  <c r="C20" i="39"/>
  <c r="O18" i="47"/>
  <c r="C19" i="47"/>
  <c r="O9" i="45"/>
  <c r="C10" i="45"/>
  <c r="O19" i="47" l="1"/>
  <c r="C20" i="47"/>
  <c r="O20" i="42"/>
  <c r="C21" i="42"/>
  <c r="O20" i="43"/>
  <c r="C21" i="43"/>
  <c r="O9" i="46"/>
  <c r="C10" i="46"/>
  <c r="O20" i="41"/>
  <c r="C21" i="41"/>
  <c r="C21" i="39"/>
  <c r="O11" i="44"/>
  <c r="C12" i="44"/>
  <c r="O10" i="45"/>
  <c r="C11" i="45"/>
  <c r="F29" i="46"/>
  <c r="F30" i="46"/>
  <c r="E28" i="46"/>
  <c r="E29" i="46"/>
  <c r="E30" i="46"/>
  <c r="F31" i="46" l="1"/>
  <c r="O12" i="44"/>
  <c r="C13" i="44"/>
  <c r="O21" i="42"/>
  <c r="C22" i="42"/>
  <c r="C11" i="46"/>
  <c r="O10" i="46"/>
  <c r="O20" i="47"/>
  <c r="C21" i="47"/>
  <c r="O11" i="45"/>
  <c r="C12" i="45"/>
  <c r="O21" i="43"/>
  <c r="C22" i="43"/>
  <c r="C22" i="39"/>
  <c r="O21" i="41"/>
  <c r="C22" i="41"/>
  <c r="C23" i="39" l="1"/>
  <c r="O22" i="41"/>
  <c r="C23" i="41"/>
  <c r="O22" i="43"/>
  <c r="C23" i="43"/>
  <c r="O21" i="47"/>
  <c r="C22" i="47"/>
  <c r="O22" i="42"/>
  <c r="C23" i="42"/>
  <c r="O13" i="44"/>
  <c r="C14" i="44"/>
  <c r="O12" i="45"/>
  <c r="C13" i="45"/>
  <c r="C12" i="46"/>
  <c r="O11" i="46"/>
  <c r="O13" i="45" l="1"/>
  <c r="C14" i="45"/>
  <c r="O14" i="44"/>
  <c r="C15" i="44"/>
  <c r="O23" i="41"/>
  <c r="C24" i="41"/>
  <c r="C24" i="39"/>
  <c r="O23" i="42"/>
  <c r="C24" i="42"/>
  <c r="O22" i="47"/>
  <c r="C23" i="47"/>
  <c r="C13" i="46"/>
  <c r="O12" i="46"/>
  <c r="O23" i="43"/>
  <c r="C24" i="43"/>
  <c r="O24" i="42" l="1"/>
  <c r="C25" i="42"/>
  <c r="C25" i="39"/>
  <c r="O14" i="45"/>
  <c r="C15" i="45"/>
  <c r="C14" i="46"/>
  <c r="O13" i="46"/>
  <c r="O15" i="44"/>
  <c r="C16" i="44"/>
  <c r="O23" i="47"/>
  <c r="C24" i="47"/>
  <c r="O24" i="41"/>
  <c r="C25" i="41"/>
  <c r="O24" i="43"/>
  <c r="C25" i="43"/>
  <c r="BL5" i="46"/>
  <c r="O16" i="44" l="1"/>
  <c r="C17" i="44"/>
  <c r="C15" i="46"/>
  <c r="O14" i="46"/>
  <c r="O25" i="42"/>
  <c r="C26" i="42"/>
  <c r="O15" i="45"/>
  <c r="C16" i="45"/>
  <c r="C26" i="39"/>
  <c r="O25" i="41"/>
  <c r="C26" i="41"/>
  <c r="O24" i="47"/>
  <c r="C25" i="47"/>
  <c r="O25" i="43"/>
  <c r="C26" i="43"/>
  <c r="C27" i="39" l="1"/>
  <c r="C16" i="46"/>
  <c r="O15" i="46"/>
  <c r="O26" i="41"/>
  <c r="C27" i="41"/>
  <c r="O16" i="45"/>
  <c r="C17" i="45"/>
  <c r="O17" i="44"/>
  <c r="C18" i="44"/>
  <c r="O25" i="47"/>
  <c r="C26" i="47"/>
  <c r="O26" i="42"/>
  <c r="C27" i="42"/>
  <c r="O26" i="43"/>
  <c r="C27" i="43"/>
  <c r="O18" i="44" l="1"/>
  <c r="C19" i="44"/>
  <c r="O17" i="45"/>
  <c r="C18" i="45"/>
  <c r="O26" i="47"/>
  <c r="C27" i="47"/>
  <c r="C28" i="39"/>
  <c r="O27" i="42"/>
  <c r="C28" i="42"/>
  <c r="O16" i="46"/>
  <c r="C17" i="46"/>
  <c r="O27" i="43"/>
  <c r="C28" i="43"/>
  <c r="O27" i="41"/>
  <c r="C28" i="41"/>
  <c r="O28" i="43" l="1"/>
  <c r="C29" i="43"/>
  <c r="O29" i="43" s="1"/>
  <c r="K29" i="43" s="1"/>
  <c r="O17" i="46"/>
  <c r="C18" i="46"/>
  <c r="O19" i="44"/>
  <c r="C20" i="44"/>
  <c r="C29" i="39"/>
  <c r="O27" i="47"/>
  <c r="C28" i="47"/>
  <c r="O28" i="41"/>
  <c r="C29" i="41"/>
  <c r="O28" i="42"/>
  <c r="C29" i="42"/>
  <c r="O29" i="42" s="1"/>
  <c r="O18" i="45"/>
  <c r="C19" i="45"/>
  <c r="K29" i="42" l="1"/>
  <c r="O18" i="46"/>
  <c r="C19" i="46"/>
  <c r="C31" i="43"/>
  <c r="C31" i="41"/>
  <c r="C31" i="42"/>
  <c r="C30" i="39"/>
  <c r="O20" i="44"/>
  <c r="C21" i="44"/>
  <c r="O28" i="47"/>
  <c r="C29" i="47"/>
  <c r="O19" i="45"/>
  <c r="C20" i="45"/>
  <c r="O29" i="41"/>
  <c r="H11" i="2" a="1"/>
  <c r="H9" i="2" a="1"/>
  <c r="H11" i="2" l="1"/>
  <c r="BX22" i="43"/>
  <c r="BM48" i="43"/>
  <c r="BX48" i="43"/>
  <c r="BW10" i="43"/>
  <c r="BL36" i="43"/>
  <c r="BW36" i="43"/>
  <c r="BM22" i="43"/>
  <c r="BL10" i="43"/>
  <c r="D1" i="43"/>
  <c r="K31" i="43"/>
  <c r="C30" i="47"/>
  <c r="O29" i="47"/>
  <c r="C31" i="39"/>
  <c r="BX22" i="42"/>
  <c r="BW36" i="42"/>
  <c r="BW10" i="42"/>
  <c r="BM48" i="42"/>
  <c r="BL36" i="42"/>
  <c r="BX48" i="42"/>
  <c r="D1" i="42"/>
  <c r="BM22" i="42"/>
  <c r="BL10" i="42"/>
  <c r="K31" i="42"/>
  <c r="O20" i="45"/>
  <c r="C21" i="45"/>
  <c r="O19" i="46"/>
  <c r="C20" i="46"/>
  <c r="K29" i="41"/>
  <c r="O21" i="44"/>
  <c r="C22" i="44"/>
  <c r="BM48" i="41"/>
  <c r="BW36" i="41"/>
  <c r="BX22" i="41"/>
  <c r="BL36" i="41"/>
  <c r="BW10" i="41"/>
  <c r="BX48" i="41"/>
  <c r="D1" i="41"/>
  <c r="BL10" i="41"/>
  <c r="BM22" i="41"/>
  <c r="K31" i="41"/>
  <c r="H9" i="2"/>
  <c r="G9" i="2" a="1"/>
  <c r="G11" i="2" a="1"/>
  <c r="H10" i="2" a="1"/>
  <c r="M10" i="2" a="1"/>
  <c r="M9" i="2" a="1"/>
  <c r="M11" i="2" a="1"/>
  <c r="G10" i="2" a="1"/>
  <c r="G11" i="2" l="1"/>
  <c r="M9" i="2"/>
  <c r="M11" i="2"/>
  <c r="M10" i="2"/>
  <c r="G9" i="2"/>
  <c r="G10" i="2"/>
  <c r="BR50" i="41"/>
  <c r="CC24" i="42"/>
  <c r="BM14" i="43"/>
  <c r="E4" i="43"/>
  <c r="E5" i="43"/>
  <c r="E6" i="43"/>
  <c r="E7" i="43"/>
  <c r="E8" i="43"/>
  <c r="E9" i="43"/>
  <c r="E10" i="43"/>
  <c r="E11" i="43"/>
  <c r="E12" i="43"/>
  <c r="E13" i="43"/>
  <c r="E14" i="43"/>
  <c r="E15" i="43"/>
  <c r="E16" i="43"/>
  <c r="E17" i="43"/>
  <c r="E18" i="43"/>
  <c r="E19" i="43"/>
  <c r="E20" i="43"/>
  <c r="E21" i="43"/>
  <c r="E22" i="43"/>
  <c r="E23" i="43"/>
  <c r="E24" i="43"/>
  <c r="E25" i="43"/>
  <c r="E26" i="43"/>
  <c r="E27" i="43"/>
  <c r="E28" i="43"/>
  <c r="E29" i="43"/>
  <c r="CC50" i="42"/>
  <c r="BR50" i="43"/>
  <c r="BR24" i="43"/>
  <c r="BR24" i="41"/>
  <c r="BR24" i="42"/>
  <c r="K29" i="47"/>
  <c r="CC24" i="43"/>
  <c r="BW10" i="39"/>
  <c r="BW36" i="39"/>
  <c r="BX22" i="39"/>
  <c r="BL36" i="39"/>
  <c r="BX48" i="39"/>
  <c r="BM48" i="39"/>
  <c r="D1" i="39"/>
  <c r="BL10" i="39"/>
  <c r="BM22" i="39"/>
  <c r="BM14" i="41"/>
  <c r="E4" i="41"/>
  <c r="E5" i="41"/>
  <c r="E6" i="41"/>
  <c r="E7" i="41"/>
  <c r="E8" i="41"/>
  <c r="E9" i="41"/>
  <c r="E10" i="41"/>
  <c r="E11" i="41"/>
  <c r="E12" i="41"/>
  <c r="E13" i="41"/>
  <c r="E14" i="41"/>
  <c r="E15" i="41"/>
  <c r="E16" i="41"/>
  <c r="E17" i="41"/>
  <c r="E18" i="41"/>
  <c r="E19" i="41"/>
  <c r="E20" i="41"/>
  <c r="E21" i="41"/>
  <c r="E22" i="41"/>
  <c r="E23" i="41"/>
  <c r="E24" i="41"/>
  <c r="E25" i="41"/>
  <c r="E26" i="41"/>
  <c r="E27" i="41"/>
  <c r="E28" i="41"/>
  <c r="E29" i="41"/>
  <c r="BM14" i="42"/>
  <c r="E5" i="42"/>
  <c r="E4" i="42"/>
  <c r="E6" i="42"/>
  <c r="E7" i="42"/>
  <c r="E8" i="42"/>
  <c r="E9" i="42"/>
  <c r="E10" i="42"/>
  <c r="E11" i="42"/>
  <c r="E12" i="42"/>
  <c r="E13" i="42"/>
  <c r="E14" i="42"/>
  <c r="E15" i="42"/>
  <c r="E16" i="42"/>
  <c r="E17" i="42"/>
  <c r="E18" i="42"/>
  <c r="E19" i="42"/>
  <c r="E20" i="42"/>
  <c r="E21" i="42"/>
  <c r="E22" i="42"/>
  <c r="E23" i="42"/>
  <c r="E24" i="42"/>
  <c r="E25" i="42"/>
  <c r="E26" i="42"/>
  <c r="E27" i="42"/>
  <c r="E28" i="42"/>
  <c r="E29" i="42"/>
  <c r="CC50" i="41"/>
  <c r="CC50" i="43"/>
  <c r="CC24" i="41"/>
  <c r="O22" i="44"/>
  <c r="C23" i="44"/>
  <c r="O20" i="46"/>
  <c r="C21" i="46"/>
  <c r="C31" i="47"/>
  <c r="O30" i="47"/>
  <c r="BR50" i="42"/>
  <c r="O21" i="45"/>
  <c r="C22" i="45"/>
  <c r="H10" i="2"/>
  <c r="H15" i="2" a="1"/>
  <c r="H7" i="2" a="1"/>
  <c r="G7" i="2" a="1"/>
  <c r="H15" i="2" l="1"/>
  <c r="G7" i="2"/>
  <c r="CC50" i="39"/>
  <c r="M4" i="43"/>
  <c r="M5" i="43"/>
  <c r="M6" i="43"/>
  <c r="M7" i="43"/>
  <c r="M8" i="43"/>
  <c r="M9" i="43"/>
  <c r="E31" i="43"/>
  <c r="M10" i="43"/>
  <c r="M11" i="43"/>
  <c r="M12" i="43"/>
  <c r="M13" i="43"/>
  <c r="M14" i="43"/>
  <c r="M15" i="43"/>
  <c r="M16" i="43"/>
  <c r="M17" i="43"/>
  <c r="M18" i="43"/>
  <c r="M19" i="43"/>
  <c r="M20" i="43"/>
  <c r="M21" i="43"/>
  <c r="M22" i="43"/>
  <c r="M23" i="43"/>
  <c r="M24" i="43"/>
  <c r="M25" i="43"/>
  <c r="M26" i="43"/>
  <c r="M27" i="43"/>
  <c r="M28" i="43"/>
  <c r="M29" i="43"/>
  <c r="BX14" i="43"/>
  <c r="BM40" i="43"/>
  <c r="BX40" i="43"/>
  <c r="BL3" i="43"/>
  <c r="BR22" i="43"/>
  <c r="BR26" i="43" s="1"/>
  <c r="BM18" i="43"/>
  <c r="BX40" i="42"/>
  <c r="BM40" i="42"/>
  <c r="BX14" i="42"/>
  <c r="BL3" i="42"/>
  <c r="BM18" i="42"/>
  <c r="BR22" i="42"/>
  <c r="BR26" i="42" s="1"/>
  <c r="O23" i="44"/>
  <c r="C24" i="44"/>
  <c r="BM40" i="41"/>
  <c r="BX14" i="41"/>
  <c r="BX40" i="41"/>
  <c r="BL3" i="41"/>
  <c r="BR22" i="41"/>
  <c r="BR26" i="41" s="1"/>
  <c r="BM18" i="41"/>
  <c r="K30" i="47"/>
  <c r="BR24" i="39"/>
  <c r="CC24" i="39"/>
  <c r="BW36" i="47"/>
  <c r="BX48" i="47"/>
  <c r="BL36" i="47"/>
  <c r="BX22" i="47"/>
  <c r="BM22" i="47"/>
  <c r="BW10" i="47"/>
  <c r="BL10" i="47"/>
  <c r="BM48" i="47"/>
  <c r="D1" i="47"/>
  <c r="K31" i="47"/>
  <c r="O22" i="45"/>
  <c r="C23" i="45"/>
  <c r="M4" i="41"/>
  <c r="M5" i="41"/>
  <c r="M6" i="41"/>
  <c r="E31" i="41"/>
  <c r="M7" i="41"/>
  <c r="M8" i="41"/>
  <c r="M9" i="41"/>
  <c r="M10" i="41"/>
  <c r="M11" i="41"/>
  <c r="M12" i="41"/>
  <c r="M13" i="41"/>
  <c r="M14" i="41"/>
  <c r="M15" i="41"/>
  <c r="M16" i="41"/>
  <c r="M17" i="41"/>
  <c r="M18" i="41"/>
  <c r="M19" i="41"/>
  <c r="M20" i="41"/>
  <c r="M21" i="41"/>
  <c r="M22" i="41"/>
  <c r="M23" i="41"/>
  <c r="M24" i="41"/>
  <c r="M25" i="41"/>
  <c r="M26" i="41"/>
  <c r="M27" i="41"/>
  <c r="M28" i="41"/>
  <c r="M29" i="41"/>
  <c r="BM14" i="39"/>
  <c r="E4" i="39"/>
  <c r="E5" i="39"/>
  <c r="E6" i="39"/>
  <c r="E7" i="39"/>
  <c r="E8" i="39"/>
  <c r="E9" i="39"/>
  <c r="E10" i="39"/>
  <c r="E11" i="39"/>
  <c r="E12" i="39"/>
  <c r="E13" i="39"/>
  <c r="E14" i="39"/>
  <c r="E15" i="39"/>
  <c r="E16" i="39"/>
  <c r="E17" i="39"/>
  <c r="E18" i="39"/>
  <c r="E19" i="39"/>
  <c r="E20" i="39"/>
  <c r="E21" i="39"/>
  <c r="E22" i="39"/>
  <c r="E23" i="39"/>
  <c r="E24" i="39"/>
  <c r="E25" i="39"/>
  <c r="E26" i="39"/>
  <c r="E27" i="39"/>
  <c r="E28" i="39"/>
  <c r="E29" i="39"/>
  <c r="E30" i="39"/>
  <c r="E31" i="42"/>
  <c r="M4" i="42"/>
  <c r="M5" i="42"/>
  <c r="M6" i="42"/>
  <c r="M7" i="42"/>
  <c r="M8" i="42"/>
  <c r="M9" i="42"/>
  <c r="M10" i="42"/>
  <c r="M11" i="42"/>
  <c r="M12" i="42"/>
  <c r="M13" i="42"/>
  <c r="M14" i="42"/>
  <c r="M15" i="42"/>
  <c r="M16" i="42"/>
  <c r="M17" i="42"/>
  <c r="M18" i="42"/>
  <c r="M19" i="42"/>
  <c r="M20" i="42"/>
  <c r="M21" i="42"/>
  <c r="M22" i="42"/>
  <c r="M23" i="42"/>
  <c r="M24" i="42"/>
  <c r="M25" i="42"/>
  <c r="M26" i="42"/>
  <c r="M27" i="42"/>
  <c r="M28" i="42"/>
  <c r="M29" i="42"/>
  <c r="O21" i="46"/>
  <c r="C22" i="46"/>
  <c r="BR50" i="39"/>
  <c r="H7" i="2"/>
  <c r="K28" i="42"/>
  <c r="K28" i="41"/>
  <c r="K28" i="43"/>
  <c r="K28" i="47"/>
  <c r="G15" i="2" a="1"/>
  <c r="M15" i="2" a="1"/>
  <c r="M15" i="2" l="1"/>
  <c r="G15" i="2"/>
  <c r="I25" i="41"/>
  <c r="G25" i="41"/>
  <c r="I13" i="41"/>
  <c r="G13" i="41"/>
  <c r="CC50" i="47"/>
  <c r="BW30" i="43"/>
  <c r="CC48" i="43"/>
  <c r="CC52" i="43" s="1"/>
  <c r="BX44" i="43"/>
  <c r="I20" i="43"/>
  <c r="G20" i="43"/>
  <c r="G9" i="43"/>
  <c r="I9" i="43"/>
  <c r="BL30" i="43"/>
  <c r="BR48" i="43"/>
  <c r="BR52" i="43" s="1"/>
  <c r="BM44" i="43"/>
  <c r="I19" i="43"/>
  <c r="G19" i="43"/>
  <c r="G8" i="43"/>
  <c r="I8" i="43"/>
  <c r="G4" i="42"/>
  <c r="I4" i="42"/>
  <c r="BL7" i="41"/>
  <c r="BM20" i="41"/>
  <c r="BL7" i="42"/>
  <c r="BM20" i="42"/>
  <c r="BW3" i="43"/>
  <c r="BX18" i="43"/>
  <c r="CC22" i="43"/>
  <c r="CC26" i="43" s="1"/>
  <c r="I18" i="43"/>
  <c r="G18" i="43"/>
  <c r="G7" i="43"/>
  <c r="I7" i="43"/>
  <c r="I12" i="41"/>
  <c r="G12" i="41"/>
  <c r="I13" i="42"/>
  <c r="G13" i="42"/>
  <c r="I22" i="41"/>
  <c r="G22" i="41"/>
  <c r="G10" i="41"/>
  <c r="I10" i="41"/>
  <c r="BW30" i="41"/>
  <c r="BX44" i="41"/>
  <c r="CC48" i="41"/>
  <c r="CC52" i="41" s="1"/>
  <c r="BW3" i="42"/>
  <c r="BX18" i="42"/>
  <c r="CC22" i="42"/>
  <c r="CC26" i="42" s="1"/>
  <c r="I29" i="43"/>
  <c r="G29" i="43"/>
  <c r="I17" i="43"/>
  <c r="G17" i="43"/>
  <c r="G6" i="43"/>
  <c r="I6" i="43"/>
  <c r="I24" i="42"/>
  <c r="G24" i="42"/>
  <c r="I12" i="42"/>
  <c r="G12" i="42"/>
  <c r="I21" i="41"/>
  <c r="G21" i="41"/>
  <c r="G9" i="41"/>
  <c r="I9" i="41"/>
  <c r="BW3" i="41"/>
  <c r="CC22" i="41"/>
  <c r="CC26" i="41" s="1"/>
  <c r="BX18" i="41"/>
  <c r="BL30" i="42"/>
  <c r="BM44" i="42"/>
  <c r="BR48" i="42"/>
  <c r="BR52" i="42" s="1"/>
  <c r="I28" i="43"/>
  <c r="G28" i="43"/>
  <c r="I16" i="43"/>
  <c r="G16" i="43"/>
  <c r="G5" i="43"/>
  <c r="I5" i="43"/>
  <c r="I24" i="41"/>
  <c r="G24" i="41"/>
  <c r="O22" i="46"/>
  <c r="C23" i="46"/>
  <c r="G8" i="41"/>
  <c r="I8" i="41"/>
  <c r="BM14" i="47"/>
  <c r="E4" i="47"/>
  <c r="E5" i="47"/>
  <c r="E6" i="47"/>
  <c r="E7" i="47"/>
  <c r="E8" i="47"/>
  <c r="E9" i="47"/>
  <c r="E10" i="47"/>
  <c r="E11" i="47"/>
  <c r="E12" i="47"/>
  <c r="E13" i="47"/>
  <c r="E14" i="47"/>
  <c r="E15" i="47"/>
  <c r="E16" i="47"/>
  <c r="E17" i="47"/>
  <c r="E18" i="47"/>
  <c r="E19" i="47"/>
  <c r="E20" i="47"/>
  <c r="E21" i="47"/>
  <c r="E22" i="47"/>
  <c r="E23" i="47"/>
  <c r="E24" i="47"/>
  <c r="E25" i="47"/>
  <c r="E26" i="47"/>
  <c r="E27" i="47"/>
  <c r="E28" i="47"/>
  <c r="E29" i="47"/>
  <c r="E30" i="47"/>
  <c r="BL30" i="41"/>
  <c r="BR48" i="41"/>
  <c r="BR52" i="41" s="1"/>
  <c r="BM44" i="41"/>
  <c r="BW30" i="42"/>
  <c r="BX44" i="42"/>
  <c r="CC48" i="42"/>
  <c r="CC52" i="42" s="1"/>
  <c r="I27" i="43"/>
  <c r="G27" i="43"/>
  <c r="I15" i="43"/>
  <c r="G15" i="43"/>
  <c r="G4" i="43"/>
  <c r="I4" i="43"/>
  <c r="I27" i="42"/>
  <c r="G27" i="42"/>
  <c r="I23" i="41"/>
  <c r="G23" i="41"/>
  <c r="I23" i="42"/>
  <c r="G23" i="42"/>
  <c r="G10" i="42"/>
  <c r="I10" i="42"/>
  <c r="BM40" i="39"/>
  <c r="BX40" i="39"/>
  <c r="BX14" i="39"/>
  <c r="BL3" i="39"/>
  <c r="BR22" i="39"/>
  <c r="BR26" i="39" s="1"/>
  <c r="BM18" i="39"/>
  <c r="I19" i="41"/>
  <c r="G19" i="41"/>
  <c r="G7" i="41"/>
  <c r="I7" i="41"/>
  <c r="BR50" i="47"/>
  <c r="I26" i="43"/>
  <c r="G26" i="43"/>
  <c r="I14" i="43"/>
  <c r="G14" i="43"/>
  <c r="I15" i="42"/>
  <c r="G15" i="42"/>
  <c r="I11" i="41"/>
  <c r="G11" i="41"/>
  <c r="G9" i="42"/>
  <c r="I9" i="42"/>
  <c r="I18" i="41"/>
  <c r="G18" i="41"/>
  <c r="G31" i="41"/>
  <c r="I31" i="41"/>
  <c r="O24" i="44"/>
  <c r="C25" i="44"/>
  <c r="I25" i="43"/>
  <c r="G25" i="43"/>
  <c r="I13" i="43"/>
  <c r="G13" i="43"/>
  <c r="M4" i="39"/>
  <c r="M5" i="39"/>
  <c r="E31" i="39"/>
  <c r="M6" i="39"/>
  <c r="M7" i="39"/>
  <c r="M8" i="39"/>
  <c r="M9" i="39"/>
  <c r="M10" i="39"/>
  <c r="M11" i="39"/>
  <c r="M12" i="39"/>
  <c r="M13" i="39"/>
  <c r="M14" i="39"/>
  <c r="M15" i="39"/>
  <c r="M16" i="39"/>
  <c r="M17" i="39"/>
  <c r="M18" i="39"/>
  <c r="M19" i="39"/>
  <c r="M20" i="39"/>
  <c r="M21" i="39"/>
  <c r="M22" i="39"/>
  <c r="M23" i="39"/>
  <c r="M24" i="39"/>
  <c r="M25" i="39"/>
  <c r="M26" i="39"/>
  <c r="M27" i="39"/>
  <c r="M28" i="39"/>
  <c r="M29" i="39"/>
  <c r="I29" i="39" s="1"/>
  <c r="M30" i="39"/>
  <c r="I20" i="42"/>
  <c r="G20" i="42"/>
  <c r="G8" i="42"/>
  <c r="I8" i="42"/>
  <c r="I29" i="41"/>
  <c r="G29" i="41"/>
  <c r="I17" i="41"/>
  <c r="G17" i="41"/>
  <c r="G6" i="41"/>
  <c r="I6" i="41"/>
  <c r="I24" i="43"/>
  <c r="G24" i="43"/>
  <c r="I12" i="43"/>
  <c r="G12" i="43"/>
  <c r="I28" i="42"/>
  <c r="G28" i="42"/>
  <c r="I14" i="42"/>
  <c r="G14" i="42"/>
  <c r="I11" i="42"/>
  <c r="G11" i="42"/>
  <c r="I19" i="42"/>
  <c r="G19" i="42"/>
  <c r="G7" i="42"/>
  <c r="I7" i="42"/>
  <c r="I28" i="41"/>
  <c r="G28" i="41"/>
  <c r="I16" i="41"/>
  <c r="G16" i="41"/>
  <c r="G5" i="41"/>
  <c r="I5" i="41"/>
  <c r="BR24" i="47"/>
  <c r="I23" i="43"/>
  <c r="G23" i="43"/>
  <c r="I11" i="43"/>
  <c r="G11" i="43"/>
  <c r="G31" i="42"/>
  <c r="I31" i="42"/>
  <c r="I26" i="42"/>
  <c r="G26" i="42"/>
  <c r="I25" i="42"/>
  <c r="G25" i="42"/>
  <c r="I20" i="41"/>
  <c r="G20" i="41"/>
  <c r="I22" i="42"/>
  <c r="G22" i="42"/>
  <c r="I21" i="42"/>
  <c r="G21" i="42"/>
  <c r="I18" i="42"/>
  <c r="G18" i="42"/>
  <c r="G6" i="42"/>
  <c r="I6" i="42"/>
  <c r="I27" i="41"/>
  <c r="G27" i="41"/>
  <c r="I15" i="41"/>
  <c r="G15" i="41"/>
  <c r="G4" i="41"/>
  <c r="I4" i="41"/>
  <c r="CC24" i="47"/>
  <c r="I22" i="43"/>
  <c r="G22" i="43"/>
  <c r="G10" i="43"/>
  <c r="I10" i="43"/>
  <c r="I16" i="42"/>
  <c r="G16" i="42"/>
  <c r="I29" i="42"/>
  <c r="G29" i="42"/>
  <c r="I17" i="42"/>
  <c r="G17" i="42"/>
  <c r="G5" i="42"/>
  <c r="I5" i="42"/>
  <c r="I26" i="41"/>
  <c r="G26" i="41"/>
  <c r="I14" i="41"/>
  <c r="G14" i="41"/>
  <c r="O23" i="45"/>
  <c r="C24" i="45"/>
  <c r="BL7" i="43"/>
  <c r="BM20" i="43"/>
  <c r="I21" i="43"/>
  <c r="G21" i="43"/>
  <c r="G31" i="43"/>
  <c r="I31" i="43"/>
  <c r="K9" i="2" a="1"/>
  <c r="K11" i="2" a="1"/>
  <c r="R10" i="2" a="1"/>
  <c r="K10" i="2" a="1"/>
  <c r="R11" i="2" a="1"/>
  <c r="R9" i="2" a="1"/>
  <c r="BQ36" i="41" l="1"/>
  <c r="CB10" i="41" s="1"/>
  <c r="CB7" i="43"/>
  <c r="CB34" i="43" s="1"/>
  <c r="K11" i="2"/>
  <c r="K10" i="2"/>
  <c r="R11" i="2"/>
  <c r="R10" i="2"/>
  <c r="K9" i="2"/>
  <c r="R9" i="2"/>
  <c r="I25" i="39"/>
  <c r="I13" i="39"/>
  <c r="O23" i="46"/>
  <c r="C24" i="46"/>
  <c r="BQ5" i="42"/>
  <c r="I12" i="39"/>
  <c r="BW34" i="41"/>
  <c r="BW38" i="41" s="1"/>
  <c r="BX46" i="41"/>
  <c r="I23" i="39"/>
  <c r="I11" i="39"/>
  <c r="BW34" i="42"/>
  <c r="BW38" i="42" s="1"/>
  <c r="BX46" i="42"/>
  <c r="BL34" i="42"/>
  <c r="BL38" i="42" s="1"/>
  <c r="BM46" i="42"/>
  <c r="BW34" i="43"/>
  <c r="BW38" i="43" s="1"/>
  <c r="BX46" i="43"/>
  <c r="I22" i="39"/>
  <c r="I10" i="39"/>
  <c r="O25" i="44"/>
  <c r="C26" i="44"/>
  <c r="I21" i="39"/>
  <c r="I9" i="39"/>
  <c r="CB7" i="41"/>
  <c r="I24" i="39"/>
  <c r="I20" i="39"/>
  <c r="I8" i="39"/>
  <c r="BL34" i="41"/>
  <c r="BL38" i="41" s="1"/>
  <c r="BM46" i="41"/>
  <c r="BW7" i="41"/>
  <c r="BW12" i="41" s="1"/>
  <c r="BX20" i="41"/>
  <c r="CB38" i="41"/>
  <c r="BW7" i="43"/>
  <c r="BW12" i="43" s="1"/>
  <c r="BX20" i="43"/>
  <c r="BL12" i="43"/>
  <c r="I19" i="39"/>
  <c r="I7" i="39"/>
  <c r="BM20" i="39"/>
  <c r="CB38" i="42"/>
  <c r="I30" i="39"/>
  <c r="I18" i="39"/>
  <c r="I6" i="39"/>
  <c r="BW3" i="39"/>
  <c r="BX18" i="39"/>
  <c r="CC22" i="39"/>
  <c r="CC26" i="39" s="1"/>
  <c r="BQ5" i="43"/>
  <c r="BL12" i="42"/>
  <c r="BL34" i="43"/>
  <c r="BL38" i="43" s="1"/>
  <c r="BM46" i="43"/>
  <c r="BQ5" i="41"/>
  <c r="I17" i="39"/>
  <c r="BW30" i="39"/>
  <c r="CC48" i="39"/>
  <c r="CC52" i="39" s="1"/>
  <c r="BX44" i="39"/>
  <c r="E31" i="47"/>
  <c r="M4" i="47"/>
  <c r="M5" i="47"/>
  <c r="M6" i="47"/>
  <c r="M7" i="47"/>
  <c r="M8" i="47"/>
  <c r="M9" i="47"/>
  <c r="M10" i="47"/>
  <c r="M11" i="47"/>
  <c r="M12" i="47"/>
  <c r="M13" i="47"/>
  <c r="M14" i="47"/>
  <c r="M15" i="47"/>
  <c r="M16" i="47"/>
  <c r="M17" i="47"/>
  <c r="M18" i="47"/>
  <c r="M19" i="47"/>
  <c r="M20" i="47"/>
  <c r="M21" i="47"/>
  <c r="M22" i="47"/>
  <c r="M23" i="47"/>
  <c r="M24" i="47"/>
  <c r="M25" i="47"/>
  <c r="M26" i="47"/>
  <c r="M27" i="47"/>
  <c r="M28" i="47"/>
  <c r="M29" i="47"/>
  <c r="M30" i="47"/>
  <c r="BQ36" i="43"/>
  <c r="I16" i="39"/>
  <c r="I5" i="39"/>
  <c r="BL30" i="39"/>
  <c r="BR48" i="39"/>
  <c r="BR52" i="39" s="1"/>
  <c r="BM44" i="39"/>
  <c r="BX40" i="47"/>
  <c r="BX14" i="47"/>
  <c r="BM40" i="47"/>
  <c r="BL3" i="47"/>
  <c r="BM18" i="47"/>
  <c r="BR22" i="47"/>
  <c r="BR26" i="47" s="1"/>
  <c r="BL12" i="41"/>
  <c r="CB38" i="43"/>
  <c r="O24" i="45"/>
  <c r="C25" i="45"/>
  <c r="I28" i="39"/>
  <c r="BQ36" i="42"/>
  <c r="I27" i="39"/>
  <c r="I15" i="39"/>
  <c r="G4" i="39"/>
  <c r="I4" i="39"/>
  <c r="BW7" i="42"/>
  <c r="BW12" i="42" s="1"/>
  <c r="BX20" i="42"/>
  <c r="I26" i="39"/>
  <c r="I14" i="39"/>
  <c r="CB7" i="42"/>
  <c r="BD113" i="49" a="1"/>
  <c r="F91" i="49" a="1"/>
  <c r="AF124" i="49" a="1"/>
  <c r="AT124" i="49" a="1"/>
  <c r="Z102" i="49" a="1"/>
  <c r="BB124" i="49" a="1"/>
  <c r="AF102" i="49" a="1"/>
  <c r="AN91" i="49" a="1"/>
  <c r="AJ102" i="49" a="1"/>
  <c r="AP124" i="49" a="1"/>
  <c r="D80" i="49" a="1"/>
  <c r="AT113" i="49" a="1"/>
  <c r="R102" i="49" a="1"/>
  <c r="N113" i="49" a="1"/>
  <c r="F102" i="49" a="1"/>
  <c r="AB91" i="49" a="1"/>
  <c r="V102" i="49" a="1"/>
  <c r="J91" i="49" a="1"/>
  <c r="D113" i="49" a="1"/>
  <c r="N124" i="49" a="1"/>
  <c r="J113" i="49" a="1"/>
  <c r="P91" i="49" a="1"/>
  <c r="T124" i="49" a="1"/>
  <c r="X102" i="49" a="1"/>
  <c r="AH102" i="49" a="1"/>
  <c r="V113" i="49" a="1"/>
  <c r="AJ91" i="49" a="1"/>
  <c r="AL102" i="49" a="1"/>
  <c r="AX102" i="49" a="1"/>
  <c r="AR113" i="49" a="1"/>
  <c r="AJ124" i="49" a="1"/>
  <c r="Z80" i="49" a="1"/>
  <c r="AH91" i="49" a="1"/>
  <c r="AZ102" i="49" a="1"/>
  <c r="AT102" i="49" a="1"/>
  <c r="AJ80" i="49" a="1"/>
  <c r="AN124" i="49" a="1"/>
  <c r="H124" i="49" a="1"/>
  <c r="P124" i="49" a="1"/>
  <c r="R91" i="49" a="1"/>
  <c r="F113" i="49" a="1"/>
  <c r="P113" i="49" a="1"/>
  <c r="V80" i="49" a="1"/>
  <c r="AP91" i="49" a="1"/>
  <c r="N102" i="49" a="1"/>
  <c r="J102" i="49" a="1"/>
  <c r="H80" i="49" a="1"/>
  <c r="AX113" i="49" a="1"/>
  <c r="AP102" i="49" a="1"/>
  <c r="AZ80" i="49" a="1"/>
  <c r="BB91" i="49" a="1"/>
  <c r="H91" i="49" a="1"/>
  <c r="H113" i="49" a="1"/>
  <c r="AD113" i="49" a="1"/>
  <c r="AT80" i="49" a="1"/>
  <c r="L124" i="49" a="1"/>
  <c r="AB113" i="49" a="1"/>
  <c r="Z91" i="49" a="1"/>
  <c r="AL113" i="49" a="1"/>
  <c r="AN113" i="49" a="1"/>
  <c r="AH124" i="49" a="1"/>
  <c r="AR102" i="49" a="1"/>
  <c r="AZ91" i="49" a="1"/>
  <c r="BD102" i="49" a="1"/>
  <c r="AJ113" i="49" a="1"/>
  <c r="AL124" i="49" a="1"/>
  <c r="AN102" i="49" a="1"/>
  <c r="N69" i="49" a="1"/>
  <c r="L91" i="49" a="1"/>
  <c r="AN80" i="49" a="1"/>
  <c r="BB102" i="49" a="1"/>
  <c r="H102" i="49" a="1"/>
  <c r="D102" i="49" a="1"/>
  <c r="AZ113" i="49" a="1"/>
  <c r="T113" i="49" a="1"/>
  <c r="AF91" i="49" a="1"/>
  <c r="AV113" i="49" a="1"/>
  <c r="J80" i="49" a="1"/>
  <c r="AP113" i="49" a="1"/>
  <c r="X113" i="49" a="1"/>
  <c r="R124" i="49" a="1"/>
  <c r="Z124" i="49" a="1"/>
  <c r="J124" i="49" a="1"/>
  <c r="AV102" i="49" a="1"/>
  <c r="AF113" i="49" a="1"/>
  <c r="L113" i="49" a="1"/>
  <c r="AL91" i="49" a="1"/>
  <c r="L102" i="49" a="1"/>
  <c r="AB124" i="49" a="1"/>
  <c r="X91" i="49" a="1"/>
  <c r="AZ124" i="49" a="1"/>
  <c r="AB80" i="49" a="1"/>
  <c r="AR124" i="49" a="1"/>
  <c r="X124" i="49" a="1"/>
  <c r="D124" i="49" a="1"/>
  <c r="AH113" i="49" a="1"/>
  <c r="R113" i="49" a="1"/>
  <c r="BD124" i="49" a="1"/>
  <c r="Z113" i="49" a="1"/>
  <c r="AR91" i="49" a="1"/>
  <c r="P80" i="49" a="1"/>
  <c r="N91" i="49" a="1"/>
  <c r="T91" i="49" a="1"/>
  <c r="AX91" i="49" a="1"/>
  <c r="AV124" i="49" a="1"/>
  <c r="N80" i="49" a="1"/>
  <c r="P102" i="49" a="1"/>
  <c r="F124" i="49" a="1"/>
  <c r="AD102" i="49" a="1"/>
  <c r="BB113" i="49" a="1"/>
  <c r="V124" i="49" a="1"/>
  <c r="L80" i="49" a="1"/>
  <c r="AD124" i="49" a="1"/>
  <c r="AX80" i="49" a="1"/>
  <c r="AT91" i="49" a="1"/>
  <c r="BD91" i="49" a="1"/>
  <c r="AB102" i="49" a="1"/>
  <c r="T102" i="49" a="1"/>
  <c r="V91" i="49" a="1"/>
  <c r="AX124" i="49" a="1"/>
  <c r="AH124" i="49" l="1"/>
  <c r="AD124" i="49"/>
  <c r="AN102" i="49"/>
  <c r="AZ124" i="49"/>
  <c r="L124" i="49"/>
  <c r="F102" i="49"/>
  <c r="AL124" i="49"/>
  <c r="AX91" i="49"/>
  <c r="R102" i="49"/>
  <c r="V102" i="49"/>
  <c r="AB80" i="49"/>
  <c r="AB102" i="49"/>
  <c r="AP124" i="49"/>
  <c r="Z80" i="49"/>
  <c r="AB113" i="49"/>
  <c r="L102" i="49"/>
  <c r="L91" i="49"/>
  <c r="N80" i="49"/>
  <c r="AL102" i="49"/>
  <c r="AP113" i="49"/>
  <c r="D113" i="49"/>
  <c r="J91" i="49"/>
  <c r="AH113" i="49"/>
  <c r="AV124" i="49"/>
  <c r="AZ113" i="49"/>
  <c r="F124" i="49"/>
  <c r="P124" i="49"/>
  <c r="AT91" i="49"/>
  <c r="BB91" i="49"/>
  <c r="N124" i="49"/>
  <c r="T124" i="49"/>
  <c r="V80" i="49"/>
  <c r="AT80" i="49"/>
  <c r="AT113" i="49"/>
  <c r="X124" i="49"/>
  <c r="AR113" i="49"/>
  <c r="Z91" i="49"/>
  <c r="AB124" i="49"/>
  <c r="AJ91" i="49"/>
  <c r="BB113" i="49"/>
  <c r="BD91" i="49"/>
  <c r="J80" i="49"/>
  <c r="AJ80" i="49"/>
  <c r="AR91" i="49"/>
  <c r="N91" i="49"/>
  <c r="AN113" i="49"/>
  <c r="AN80" i="49"/>
  <c r="X113" i="49"/>
  <c r="P91" i="49"/>
  <c r="P80" i="49"/>
  <c r="AP91" i="49"/>
  <c r="X91" i="49"/>
  <c r="AL113" i="49"/>
  <c r="AF113" i="49"/>
  <c r="AF91" i="49"/>
  <c r="H91" i="49"/>
  <c r="N113" i="49"/>
  <c r="AT124" i="49"/>
  <c r="N102" i="49"/>
  <c r="P102" i="49"/>
  <c r="AX113" i="49"/>
  <c r="AX124" i="49"/>
  <c r="Z113" i="49"/>
  <c r="AB91" i="49"/>
  <c r="AZ80" i="49"/>
  <c r="R124" i="49"/>
  <c r="Z124" i="49"/>
  <c r="AH91" i="49"/>
  <c r="H102" i="49"/>
  <c r="T113" i="49"/>
  <c r="AX102" i="49"/>
  <c r="AZ102" i="49"/>
  <c r="T91" i="49"/>
  <c r="AJ113" i="49"/>
  <c r="L113" i="49"/>
  <c r="AF124" i="49"/>
  <c r="BB102" i="49"/>
  <c r="AT102" i="49"/>
  <c r="AF102" i="49"/>
  <c r="D102" i="49"/>
  <c r="BB124" i="49"/>
  <c r="AP102" i="49"/>
  <c r="F113" i="49"/>
  <c r="AD113" i="49"/>
  <c r="V91" i="49"/>
  <c r="BD113" i="49"/>
  <c r="D80" i="49"/>
  <c r="H113" i="49"/>
  <c r="J124" i="49"/>
  <c r="AN91" i="49"/>
  <c r="AH102" i="49"/>
  <c r="AZ91" i="49"/>
  <c r="Z102" i="49"/>
  <c r="AN124" i="49"/>
  <c r="J113" i="49"/>
  <c r="AD102" i="49"/>
  <c r="H80" i="49"/>
  <c r="V124" i="49"/>
  <c r="F91" i="49"/>
  <c r="AL91" i="49"/>
  <c r="BD102" i="49"/>
  <c r="P113" i="49"/>
  <c r="AV113" i="49"/>
  <c r="N69" i="49"/>
  <c r="AJ102" i="49"/>
  <c r="J102" i="49"/>
  <c r="AV102" i="49"/>
  <c r="R113" i="49"/>
  <c r="AR124" i="49"/>
  <c r="T102" i="49"/>
  <c r="AJ124" i="49"/>
  <c r="H124" i="49"/>
  <c r="X102" i="49"/>
  <c r="AX80" i="49"/>
  <c r="D124" i="49"/>
  <c r="R91" i="49"/>
  <c r="BD124" i="49"/>
  <c r="V113" i="49"/>
  <c r="AR102" i="49"/>
  <c r="L80" i="49"/>
  <c r="BQ10" i="41"/>
  <c r="BQ7" i="43"/>
  <c r="BQ34" i="43"/>
  <c r="CB36" i="41"/>
  <c r="CB10" i="43"/>
  <c r="CB36" i="43"/>
  <c r="BQ10" i="43"/>
  <c r="I19" i="47"/>
  <c r="G19" i="47"/>
  <c r="I7" i="47"/>
  <c r="G7" i="47"/>
  <c r="CB5" i="41"/>
  <c r="BQ32" i="41"/>
  <c r="CB32" i="41" s="1"/>
  <c r="I5" i="47"/>
  <c r="G5" i="47"/>
  <c r="CB12" i="43"/>
  <c r="BQ12" i="43"/>
  <c r="BQ38" i="43"/>
  <c r="I28" i="47"/>
  <c r="G28" i="47"/>
  <c r="I16" i="47"/>
  <c r="G16" i="47"/>
  <c r="I4" i="47"/>
  <c r="G4" i="47"/>
  <c r="I27" i="47"/>
  <c r="G27" i="47"/>
  <c r="I15" i="47"/>
  <c r="G15" i="47"/>
  <c r="I31" i="47"/>
  <c r="G31" i="47"/>
  <c r="BL30" i="47"/>
  <c r="BR48" i="47"/>
  <c r="BR52" i="47" s="1"/>
  <c r="BM44" i="47"/>
  <c r="BW3" i="47"/>
  <c r="BX18" i="47"/>
  <c r="CC22" i="47"/>
  <c r="CC26" i="47" s="1"/>
  <c r="I6" i="47"/>
  <c r="G6" i="47"/>
  <c r="BW30" i="47"/>
  <c r="CC48" i="47"/>
  <c r="CC52" i="47" s="1"/>
  <c r="BX44" i="47"/>
  <c r="I17" i="47"/>
  <c r="G17" i="47"/>
  <c r="BM46" i="39"/>
  <c r="I14" i="47"/>
  <c r="G14" i="47"/>
  <c r="BQ12" i="41"/>
  <c r="CB12" i="41"/>
  <c r="BQ38" i="41"/>
  <c r="BQ34" i="41"/>
  <c r="CB34" i="41"/>
  <c r="BQ7" i="41"/>
  <c r="I30" i="47"/>
  <c r="G30" i="47"/>
  <c r="I18" i="47"/>
  <c r="G18" i="47"/>
  <c r="I29" i="47"/>
  <c r="G29" i="47"/>
  <c r="I26" i="47"/>
  <c r="G26" i="47"/>
  <c r="BQ12" i="42"/>
  <c r="BQ38" i="42"/>
  <c r="CB12" i="42"/>
  <c r="BQ7" i="42"/>
  <c r="BQ34" i="42"/>
  <c r="CB34" i="42"/>
  <c r="I25" i="47"/>
  <c r="G25" i="47"/>
  <c r="I13" i="47"/>
  <c r="G13" i="47"/>
  <c r="I12" i="47"/>
  <c r="G12" i="47"/>
  <c r="BX46" i="39"/>
  <c r="BQ10" i="42"/>
  <c r="CB36" i="42"/>
  <c r="CB10" i="42"/>
  <c r="I22" i="47"/>
  <c r="G22" i="47"/>
  <c r="I10" i="47"/>
  <c r="G10" i="47"/>
  <c r="BQ32" i="42"/>
  <c r="CB32" i="42" s="1"/>
  <c r="CB5" i="42"/>
  <c r="I24" i="47"/>
  <c r="G24" i="47"/>
  <c r="CB5" i="43"/>
  <c r="BQ32" i="43"/>
  <c r="CB32" i="43" s="1"/>
  <c r="I21" i="47"/>
  <c r="G21" i="47"/>
  <c r="I9" i="47"/>
  <c r="G9" i="47"/>
  <c r="BX20" i="39"/>
  <c r="O24" i="46"/>
  <c r="C25" i="46"/>
  <c r="I23" i="47"/>
  <c r="G23" i="47"/>
  <c r="I11" i="47"/>
  <c r="G11" i="47"/>
  <c r="O25" i="45"/>
  <c r="C26" i="45"/>
  <c r="BL7" i="47"/>
  <c r="BM20" i="47"/>
  <c r="I20" i="47"/>
  <c r="G20" i="47"/>
  <c r="I8" i="47"/>
  <c r="G8" i="47"/>
  <c r="O26" i="44"/>
  <c r="C27" i="44"/>
  <c r="K15" i="2" a="1"/>
  <c r="R15" i="2" a="1"/>
  <c r="K15" i="2" l="1"/>
  <c r="R15" i="2"/>
  <c r="BL34" i="47"/>
  <c r="BL38" i="47" s="1"/>
  <c r="BM46" i="47"/>
  <c r="BW34" i="47"/>
  <c r="BW38" i="47" s="1"/>
  <c r="BX46" i="47"/>
  <c r="CB7" i="47"/>
  <c r="BQ5" i="47"/>
  <c r="O27" i="44"/>
  <c r="K27" i="44" s="1"/>
  <c r="C31" i="44"/>
  <c r="CB38" i="47"/>
  <c r="BW7" i="47"/>
  <c r="BW12" i="47" s="1"/>
  <c r="BX20" i="47"/>
  <c r="O25" i="46"/>
  <c r="C26" i="46"/>
  <c r="BL12" i="47"/>
  <c r="O26" i="45"/>
  <c r="C27" i="45"/>
  <c r="BQ36" i="47"/>
  <c r="K27" i="41"/>
  <c r="K27" i="43"/>
  <c r="K27" i="42"/>
  <c r="K27" i="47"/>
  <c r="H12" i="2" a="1"/>
  <c r="BQ38" i="47" l="1"/>
  <c r="BQ12" i="47"/>
  <c r="CB12" i="47"/>
  <c r="BL36" i="44"/>
  <c r="BX22" i="44"/>
  <c r="BX48" i="44"/>
  <c r="BW10" i="44"/>
  <c r="BM48" i="44"/>
  <c r="BW36" i="44"/>
  <c r="D1" i="44"/>
  <c r="BM22" i="44"/>
  <c r="BL10" i="44"/>
  <c r="K31" i="44"/>
  <c r="O27" i="45"/>
  <c r="C31" i="45"/>
  <c r="CB34" i="47"/>
  <c r="BQ7" i="47"/>
  <c r="BQ34" i="47"/>
  <c r="O26" i="46"/>
  <c r="C27" i="46"/>
  <c r="CB5" i="47"/>
  <c r="BQ32" i="47"/>
  <c r="CB32" i="47" s="1"/>
  <c r="BQ10" i="47"/>
  <c r="CB10" i="47"/>
  <c r="CB36" i="47"/>
  <c r="H12" i="2"/>
  <c r="G12" i="2" a="1"/>
  <c r="M12" i="2" a="1"/>
  <c r="G12" i="2" l="1"/>
  <c r="M12" i="2"/>
  <c r="BM14" i="44"/>
  <c r="E6" i="44"/>
  <c r="E5" i="44"/>
  <c r="E4" i="44"/>
  <c r="E7" i="44"/>
  <c r="E8" i="44"/>
  <c r="E9" i="44"/>
  <c r="E10" i="44"/>
  <c r="E11" i="44"/>
  <c r="E12" i="44"/>
  <c r="E13" i="44"/>
  <c r="E14" i="44"/>
  <c r="E15" i="44"/>
  <c r="E16" i="44"/>
  <c r="E17" i="44"/>
  <c r="E18" i="44"/>
  <c r="E19" i="44"/>
  <c r="E20" i="44"/>
  <c r="E21" i="44"/>
  <c r="E22" i="44"/>
  <c r="E23" i="44"/>
  <c r="E24" i="44"/>
  <c r="E25" i="44"/>
  <c r="E26" i="44"/>
  <c r="E27" i="44"/>
  <c r="BR50" i="44"/>
  <c r="CC50" i="44"/>
  <c r="BX48" i="45"/>
  <c r="BW10" i="45"/>
  <c r="BL36" i="45"/>
  <c r="BX22" i="45"/>
  <c r="BW36" i="45"/>
  <c r="BM48" i="45"/>
  <c r="BL10" i="45"/>
  <c r="BM22" i="45"/>
  <c r="D1" i="45"/>
  <c r="K31" i="45"/>
  <c r="K27" i="45"/>
  <c r="BR24" i="44"/>
  <c r="CC24" i="44"/>
  <c r="O27" i="46"/>
  <c r="C31" i="46"/>
  <c r="G13" i="2" a="1"/>
  <c r="M13" i="2" a="1"/>
  <c r="M13" i="2" l="1"/>
  <c r="G13" i="2"/>
  <c r="CC24" i="45"/>
  <c r="CC50" i="45"/>
  <c r="E31" i="44"/>
  <c r="M6" i="44"/>
  <c r="M4" i="44"/>
  <c r="M5" i="44"/>
  <c r="M7" i="44"/>
  <c r="M8" i="44"/>
  <c r="M9" i="44"/>
  <c r="M10" i="44"/>
  <c r="M11" i="44"/>
  <c r="M12" i="44"/>
  <c r="M13" i="44"/>
  <c r="M14" i="44"/>
  <c r="M15" i="44"/>
  <c r="M16" i="44"/>
  <c r="M17" i="44"/>
  <c r="M18" i="44"/>
  <c r="M19" i="44"/>
  <c r="M20" i="44"/>
  <c r="M21" i="44"/>
  <c r="M22" i="44"/>
  <c r="M23" i="44"/>
  <c r="M24" i="44"/>
  <c r="M25" i="44"/>
  <c r="M26" i="44"/>
  <c r="M27" i="44"/>
  <c r="D1" i="46"/>
  <c r="BW36" i="46"/>
  <c r="BM48" i="46"/>
  <c r="BX22" i="46"/>
  <c r="BL36" i="46"/>
  <c r="BW10" i="46"/>
  <c r="BX48" i="46"/>
  <c r="BM22" i="46"/>
  <c r="BL10" i="46"/>
  <c r="K31" i="46"/>
  <c r="BR24" i="45"/>
  <c r="BX14" i="44"/>
  <c r="BX40" i="44"/>
  <c r="BM40" i="44"/>
  <c r="BL3" i="44"/>
  <c r="BR22" i="44"/>
  <c r="BR26" i="44" s="1"/>
  <c r="BM18" i="44"/>
  <c r="BM14" i="45"/>
  <c r="E4" i="45"/>
  <c r="E5" i="45"/>
  <c r="E6" i="45"/>
  <c r="E7" i="45"/>
  <c r="E8" i="45"/>
  <c r="E9" i="45"/>
  <c r="E10" i="45"/>
  <c r="E11" i="45"/>
  <c r="E12" i="45"/>
  <c r="E13" i="45"/>
  <c r="E14" i="45"/>
  <c r="E15" i="45"/>
  <c r="E16" i="45"/>
  <c r="E17" i="45"/>
  <c r="E18" i="45"/>
  <c r="E19" i="45"/>
  <c r="E20" i="45"/>
  <c r="E21" i="45"/>
  <c r="E22" i="45"/>
  <c r="E23" i="45"/>
  <c r="E24" i="45"/>
  <c r="E25" i="45"/>
  <c r="E26" i="45"/>
  <c r="E27" i="45"/>
  <c r="BR50" i="45"/>
  <c r="M14" i="2" a="1"/>
  <c r="H13" i="2" a="1"/>
  <c r="G14" i="2" a="1"/>
  <c r="M14" i="2" l="1"/>
  <c r="G14" i="2"/>
  <c r="BL30" i="44"/>
  <c r="BM44" i="44"/>
  <c r="BR48" i="44"/>
  <c r="BR52" i="44" s="1"/>
  <c r="BR50" i="46"/>
  <c r="BW30" i="44"/>
  <c r="BX44" i="44"/>
  <c r="CC48" i="44"/>
  <c r="CC52" i="44" s="1"/>
  <c r="BW3" i="44"/>
  <c r="BX18" i="44"/>
  <c r="CC22" i="44"/>
  <c r="CC26" i="44" s="1"/>
  <c r="G4" i="44"/>
  <c r="I4" i="44"/>
  <c r="G5" i="44"/>
  <c r="I5" i="44"/>
  <c r="I31" i="44"/>
  <c r="G31" i="44"/>
  <c r="I15" i="44"/>
  <c r="G15" i="44"/>
  <c r="I18" i="44"/>
  <c r="G18" i="44"/>
  <c r="G6" i="44"/>
  <c r="I6" i="44"/>
  <c r="I27" i="44"/>
  <c r="G27" i="44"/>
  <c r="I14" i="44"/>
  <c r="G14" i="44"/>
  <c r="I11" i="44"/>
  <c r="G11" i="44"/>
  <c r="E4" i="46"/>
  <c r="E5" i="46"/>
  <c r="BM14" i="46"/>
  <c r="E6" i="46"/>
  <c r="E7" i="46"/>
  <c r="E8" i="46"/>
  <c r="E9" i="46"/>
  <c r="E10" i="46"/>
  <c r="E11" i="46"/>
  <c r="E12" i="46"/>
  <c r="E13" i="46"/>
  <c r="E14" i="46"/>
  <c r="E15" i="46"/>
  <c r="E16" i="46"/>
  <c r="E17" i="46"/>
  <c r="E18" i="46"/>
  <c r="E19" i="46"/>
  <c r="E20" i="46"/>
  <c r="E21" i="46"/>
  <c r="E22" i="46"/>
  <c r="E23" i="46"/>
  <c r="E24" i="46"/>
  <c r="E25" i="46"/>
  <c r="E26" i="46"/>
  <c r="E27" i="46"/>
  <c r="E31" i="45"/>
  <c r="M4" i="45"/>
  <c r="M5" i="45"/>
  <c r="M6" i="45"/>
  <c r="M7" i="45"/>
  <c r="M8" i="45"/>
  <c r="M9" i="45"/>
  <c r="M10" i="45"/>
  <c r="M11" i="45"/>
  <c r="M12" i="45"/>
  <c r="M13" i="45"/>
  <c r="M14" i="45"/>
  <c r="M15" i="45"/>
  <c r="M16" i="45"/>
  <c r="M17" i="45"/>
  <c r="M18" i="45"/>
  <c r="M19" i="45"/>
  <c r="M20" i="45"/>
  <c r="M21" i="45"/>
  <c r="M22" i="45"/>
  <c r="M23" i="45"/>
  <c r="M24" i="45"/>
  <c r="M25" i="45"/>
  <c r="M26" i="45"/>
  <c r="M27" i="45"/>
  <c r="BX14" i="45"/>
  <c r="BM40" i="45"/>
  <c r="BX40" i="45"/>
  <c r="BL3" i="45"/>
  <c r="BR22" i="45"/>
  <c r="BR26" i="45" s="1"/>
  <c r="BM18" i="45"/>
  <c r="I12" i="44"/>
  <c r="G12" i="44"/>
  <c r="I10" i="44"/>
  <c r="G10" i="44"/>
  <c r="I19" i="44"/>
  <c r="G19" i="44"/>
  <c r="I17" i="44"/>
  <c r="G17" i="44"/>
  <c r="I26" i="44"/>
  <c r="G26" i="44"/>
  <c r="I13" i="44"/>
  <c r="G13" i="44"/>
  <c r="I24" i="44"/>
  <c r="G24" i="44"/>
  <c r="CC50" i="46"/>
  <c r="I21" i="44"/>
  <c r="G21" i="44"/>
  <c r="I9" i="44"/>
  <c r="G9" i="44"/>
  <c r="I7" i="44"/>
  <c r="G7" i="44"/>
  <c r="I16" i="44"/>
  <c r="G16" i="44"/>
  <c r="I25" i="44"/>
  <c r="G25" i="44"/>
  <c r="BR24" i="46"/>
  <c r="I23" i="44"/>
  <c r="G23" i="44"/>
  <c r="I22" i="44"/>
  <c r="G22" i="44"/>
  <c r="BL7" i="44"/>
  <c r="BM20" i="44"/>
  <c r="CC24" i="46"/>
  <c r="I20" i="44"/>
  <c r="G20" i="44"/>
  <c r="I8" i="44"/>
  <c r="G8" i="44"/>
  <c r="H13" i="2"/>
  <c r="K26" i="41"/>
  <c r="K26" i="47"/>
  <c r="K26" i="43"/>
  <c r="K26" i="44"/>
  <c r="K26" i="42"/>
  <c r="K27" i="46"/>
  <c r="K26" i="45"/>
  <c r="R12" i="2" a="1"/>
  <c r="H14" i="2" a="1"/>
  <c r="K12" i="2" a="1"/>
  <c r="CB7" i="44" l="1"/>
  <c r="BQ34" i="44" s="1"/>
  <c r="K12" i="2"/>
  <c r="R12" i="2"/>
  <c r="BM40" i="46"/>
  <c r="BX14" i="46"/>
  <c r="BX40" i="46"/>
  <c r="BL3" i="46"/>
  <c r="BM18" i="46"/>
  <c r="BR22" i="46"/>
  <c r="BR26" i="46" s="1"/>
  <c r="BW7" i="44"/>
  <c r="BW12" i="44" s="1"/>
  <c r="BX20" i="44"/>
  <c r="I13" i="45"/>
  <c r="G13" i="45"/>
  <c r="I24" i="45"/>
  <c r="G24" i="45"/>
  <c r="I12" i="45"/>
  <c r="G12" i="45"/>
  <c r="M4" i="46"/>
  <c r="M5" i="46"/>
  <c r="M6" i="46"/>
  <c r="M7" i="46"/>
  <c r="M8" i="46"/>
  <c r="E31" i="46"/>
  <c r="M9" i="46"/>
  <c r="M10" i="46"/>
  <c r="M11" i="46"/>
  <c r="M12" i="46"/>
  <c r="M13" i="46"/>
  <c r="M14" i="46"/>
  <c r="M15" i="46"/>
  <c r="M16" i="46"/>
  <c r="M17" i="46"/>
  <c r="M18" i="46"/>
  <c r="M19" i="46"/>
  <c r="M20" i="46"/>
  <c r="M21" i="46"/>
  <c r="M22" i="46"/>
  <c r="M23" i="46"/>
  <c r="M24" i="46"/>
  <c r="M25" i="46"/>
  <c r="M26" i="46"/>
  <c r="M27" i="46"/>
  <c r="BW34" i="44"/>
  <c r="BW38" i="44" s="1"/>
  <c r="BX46" i="44"/>
  <c r="I22" i="45"/>
  <c r="G22" i="45"/>
  <c r="I31" i="45"/>
  <c r="G31" i="45"/>
  <c r="I25" i="45"/>
  <c r="G25" i="45"/>
  <c r="I9" i="45"/>
  <c r="G9" i="45"/>
  <c r="I11" i="45"/>
  <c r="G11" i="45"/>
  <c r="I10" i="45"/>
  <c r="G10" i="45"/>
  <c r="I20" i="45"/>
  <c r="G20" i="45"/>
  <c r="I8" i="45"/>
  <c r="G8" i="45"/>
  <c r="I27" i="45"/>
  <c r="G27" i="45"/>
  <c r="I26" i="45"/>
  <c r="G26" i="45"/>
  <c r="I23" i="45"/>
  <c r="G23" i="45"/>
  <c r="I21" i="45"/>
  <c r="G21" i="45"/>
  <c r="I7" i="45"/>
  <c r="G7" i="45"/>
  <c r="I19" i="45"/>
  <c r="G19" i="45"/>
  <c r="I18" i="45"/>
  <c r="G18" i="45"/>
  <c r="BL34" i="44"/>
  <c r="BL38" i="44" s="1"/>
  <c r="BM46" i="44"/>
  <c r="I15" i="45"/>
  <c r="G15" i="45"/>
  <c r="I14" i="45"/>
  <c r="G14" i="45"/>
  <c r="BQ36" i="44"/>
  <c r="CB38" i="44"/>
  <c r="BL30" i="45"/>
  <c r="BR48" i="45"/>
  <c r="BR52" i="45" s="1"/>
  <c r="BM44" i="45"/>
  <c r="G5" i="45"/>
  <c r="I5" i="45"/>
  <c r="BQ5" i="44"/>
  <c r="BL12" i="44"/>
  <c r="BL7" i="45"/>
  <c r="BM20" i="45"/>
  <c r="BW30" i="45"/>
  <c r="BX44" i="45"/>
  <c r="CC48" i="45"/>
  <c r="CC52" i="45" s="1"/>
  <c r="G6" i="45"/>
  <c r="I6" i="45"/>
  <c r="I17" i="45"/>
  <c r="G17" i="45"/>
  <c r="BW3" i="45"/>
  <c r="BX18" i="45"/>
  <c r="CC22" i="45"/>
  <c r="CC26" i="45" s="1"/>
  <c r="I16" i="45"/>
  <c r="G16" i="45"/>
  <c r="G4" i="45"/>
  <c r="I4" i="45"/>
  <c r="H14" i="2"/>
  <c r="K25" i="42"/>
  <c r="K25" i="44"/>
  <c r="K26" i="46"/>
  <c r="K25" i="45"/>
  <c r="K25" i="43"/>
  <c r="K25" i="47"/>
  <c r="K25" i="41"/>
  <c r="K24" i="44"/>
  <c r="K24" i="42"/>
  <c r="K24" i="43"/>
  <c r="K24" i="45"/>
  <c r="K25" i="46"/>
  <c r="K24" i="41"/>
  <c r="K24" i="47"/>
  <c r="K23" i="47"/>
  <c r="K23" i="41"/>
  <c r="K23" i="42"/>
  <c r="K23" i="44"/>
  <c r="K23" i="45"/>
  <c r="K24" i="46"/>
  <c r="K23" i="43"/>
  <c r="K22" i="47"/>
  <c r="K22" i="41"/>
  <c r="K22" i="45"/>
  <c r="K22" i="44"/>
  <c r="K22" i="42"/>
  <c r="K22" i="43"/>
  <c r="K23" i="46"/>
  <c r="K21" i="43"/>
  <c r="K21" i="42"/>
  <c r="K21" i="44"/>
  <c r="K21" i="45"/>
  <c r="K21" i="47"/>
  <c r="K21" i="41"/>
  <c r="K22" i="46"/>
  <c r="K20" i="41"/>
  <c r="K20" i="47"/>
  <c r="K20" i="43"/>
  <c r="K20" i="45"/>
  <c r="K20" i="44"/>
  <c r="K20" i="42"/>
  <c r="K21" i="46"/>
  <c r="K19" i="45"/>
  <c r="K19" i="44"/>
  <c r="K19" i="43"/>
  <c r="K19" i="47"/>
  <c r="K19" i="41"/>
  <c r="K19" i="42"/>
  <c r="K20" i="46"/>
  <c r="K19" i="46"/>
  <c r="K18" i="41"/>
  <c r="K18" i="47"/>
  <c r="K18" i="43"/>
  <c r="K18" i="45"/>
  <c r="K18" i="44"/>
  <c r="K18" i="42"/>
  <c r="K17" i="47"/>
  <c r="K17" i="41"/>
  <c r="K17" i="43"/>
  <c r="K18" i="46"/>
  <c r="K17" i="45"/>
  <c r="K17" i="42"/>
  <c r="K17" i="44"/>
  <c r="K17" i="46"/>
  <c r="K16" i="41"/>
  <c r="K16" i="47"/>
  <c r="K16" i="43"/>
  <c r="K16" i="45"/>
  <c r="K16" i="44"/>
  <c r="K16" i="42"/>
  <c r="K15" i="47"/>
  <c r="K15" i="41"/>
  <c r="K15" i="42"/>
  <c r="K15" i="44"/>
  <c r="K15" i="45"/>
  <c r="K16" i="46"/>
  <c r="K15" i="43"/>
  <c r="K14" i="45"/>
  <c r="K14" i="44"/>
  <c r="K14" i="42"/>
  <c r="K15" i="46"/>
  <c r="K14" i="41"/>
  <c r="K14" i="47"/>
  <c r="K14" i="43"/>
  <c r="K13" i="42"/>
  <c r="K13" i="44"/>
  <c r="K13" i="45"/>
  <c r="K13" i="43"/>
  <c r="K13" i="47"/>
  <c r="K13" i="41"/>
  <c r="K14" i="46"/>
  <c r="K12" i="45"/>
  <c r="K12" i="44"/>
  <c r="K12" i="42"/>
  <c r="K13" i="46"/>
  <c r="K12" i="41"/>
  <c r="K12" i="47"/>
  <c r="K12" i="43"/>
  <c r="K11" i="47"/>
  <c r="K11" i="45"/>
  <c r="K11" i="43"/>
  <c r="K11" i="41"/>
  <c r="K11" i="42"/>
  <c r="K11" i="44"/>
  <c r="K12" i="46"/>
  <c r="K10" i="45"/>
  <c r="K10" i="44"/>
  <c r="K10" i="47"/>
  <c r="K11" i="46"/>
  <c r="K10" i="41"/>
  <c r="K10" i="42"/>
  <c r="K10" i="43"/>
  <c r="J14" i="2" a="1"/>
  <c r="R13" i="2" a="1"/>
  <c r="K13" i="2" a="1"/>
  <c r="I15" i="2" a="1"/>
  <c r="J15" i="2" a="1"/>
  <c r="I14" i="2" a="1"/>
  <c r="CB34" i="44" l="1"/>
  <c r="BQ7" i="44"/>
  <c r="CB7" i="45"/>
  <c r="BQ7" i="45" s="1"/>
  <c r="R13" i="2"/>
  <c r="K13" i="2"/>
  <c r="I21" i="46"/>
  <c r="G21" i="46"/>
  <c r="G9" i="46"/>
  <c r="I9" i="46"/>
  <c r="I22" i="46"/>
  <c r="G22" i="46"/>
  <c r="CB38" i="45"/>
  <c r="I20" i="46"/>
  <c r="G20" i="46"/>
  <c r="G31" i="46"/>
  <c r="I31" i="46"/>
  <c r="G10" i="46"/>
  <c r="I10" i="46"/>
  <c r="BW7" i="45"/>
  <c r="BW12" i="45" s="1"/>
  <c r="BX20" i="45"/>
  <c r="CB5" i="44"/>
  <c r="BQ32" i="44"/>
  <c r="CB32" i="44" s="1"/>
  <c r="I19" i="46"/>
  <c r="G19" i="46"/>
  <c r="G8" i="46"/>
  <c r="I8" i="46"/>
  <c r="I18" i="46"/>
  <c r="G18" i="46"/>
  <c r="G7" i="46"/>
  <c r="I7" i="46"/>
  <c r="I17" i="46"/>
  <c r="G17" i="46"/>
  <c r="G6" i="46"/>
  <c r="I6" i="46"/>
  <c r="BL12" i="45"/>
  <c r="G16" i="46"/>
  <c r="I16" i="46"/>
  <c r="G5" i="46"/>
  <c r="I5" i="46"/>
  <c r="BL7" i="46"/>
  <c r="BM20" i="46"/>
  <c r="I27" i="46"/>
  <c r="G27" i="46"/>
  <c r="G15" i="46"/>
  <c r="I15" i="46"/>
  <c r="G4" i="46"/>
  <c r="I4" i="46"/>
  <c r="BW30" i="46"/>
  <c r="CC48" i="46"/>
  <c r="CC52" i="46" s="1"/>
  <c r="BX44" i="46"/>
  <c r="BL34" i="45"/>
  <c r="BL38" i="45" s="1"/>
  <c r="BM46" i="45"/>
  <c r="I26" i="46"/>
  <c r="G26" i="46"/>
  <c r="G14" i="46"/>
  <c r="I14" i="46"/>
  <c r="BW3" i="46"/>
  <c r="CC22" i="46"/>
  <c r="CC26" i="46" s="1"/>
  <c r="BX18" i="46"/>
  <c r="BQ12" i="44"/>
  <c r="CB12" i="44"/>
  <c r="BQ38" i="44"/>
  <c r="I25" i="46"/>
  <c r="G25" i="46"/>
  <c r="G13" i="46"/>
  <c r="I13" i="46"/>
  <c r="BL30" i="46"/>
  <c r="BR48" i="46"/>
  <c r="BR52" i="46" s="1"/>
  <c r="BM44" i="46"/>
  <c r="BQ5" i="45"/>
  <c r="BW34" i="45"/>
  <c r="BW38" i="45" s="1"/>
  <c r="BX46" i="45"/>
  <c r="I24" i="46"/>
  <c r="G24" i="46"/>
  <c r="G12" i="46"/>
  <c r="I12" i="46"/>
  <c r="BQ36" i="45"/>
  <c r="BQ10" i="44"/>
  <c r="CB36" i="44"/>
  <c r="CB10" i="44"/>
  <c r="I23" i="46"/>
  <c r="G23" i="46"/>
  <c r="G11" i="46"/>
  <c r="I11" i="46"/>
  <c r="K9" i="47"/>
  <c r="K9" i="42"/>
  <c r="K9" i="41"/>
  <c r="K10" i="46"/>
  <c r="K9" i="44"/>
  <c r="K9" i="45"/>
  <c r="K9" i="43"/>
  <c r="J13" i="2" a="1"/>
  <c r="K14" i="2" a="1"/>
  <c r="R14" i="2" a="1"/>
  <c r="I13" i="2" a="1"/>
  <c r="BQ34" i="45" l="1"/>
  <c r="CB34" i="45"/>
  <c r="BQ5" i="46"/>
  <c r="CB5" i="46" s="1"/>
  <c r="CB38" i="46"/>
  <c r="CB12" i="46" s="1"/>
  <c r="BQ36" i="46"/>
  <c r="BQ10" i="46" s="1"/>
  <c r="K14" i="2"/>
  <c r="R14" i="2"/>
  <c r="BW7" i="46"/>
  <c r="BW12" i="46" s="1"/>
  <c r="BX20" i="46"/>
  <c r="BQ32" i="45"/>
  <c r="CB32" i="45" s="1"/>
  <c r="CB5" i="45"/>
  <c r="CB7" i="46"/>
  <c r="BQ38" i="45"/>
  <c r="CB12" i="45"/>
  <c r="BQ12" i="45"/>
  <c r="CB36" i="45"/>
  <c r="BQ10" i="45"/>
  <c r="CB10" i="45"/>
  <c r="BW34" i="46"/>
  <c r="BW38" i="46" s="1"/>
  <c r="BX46" i="46"/>
  <c r="BL34" i="46"/>
  <c r="BL38" i="46" s="1"/>
  <c r="BM46" i="46"/>
  <c r="BL12" i="46"/>
  <c r="K8" i="45"/>
  <c r="K8" i="44"/>
  <c r="K8" i="42"/>
  <c r="K8" i="47"/>
  <c r="K9" i="46"/>
  <c r="K8" i="43"/>
  <c r="K8" i="41"/>
  <c r="I12" i="2" a="1"/>
  <c r="J12" i="2" a="1"/>
  <c r="BQ38" i="46" l="1"/>
  <c r="BQ32" i="46"/>
  <c r="CB32" i="46" s="1"/>
  <c r="BQ12" i="46"/>
  <c r="CB10" i="46"/>
  <c r="CB36" i="46"/>
  <c r="BQ7" i="46"/>
  <c r="BQ34" i="46"/>
  <c r="CB34" i="46"/>
  <c r="K7" i="47"/>
  <c r="K7" i="42"/>
  <c r="K7" i="45"/>
  <c r="K7" i="43"/>
  <c r="K7" i="41"/>
  <c r="K7" i="44"/>
  <c r="K8" i="46"/>
  <c r="K7" i="46"/>
  <c r="K6" i="45"/>
  <c r="K6" i="42"/>
  <c r="J12" i="2"/>
  <c r="CD38" i="41"/>
  <c r="CD12" i="41" s="1"/>
  <c r="BS36" i="46"/>
  <c r="BS10" i="46" s="1"/>
  <c r="K6" i="41"/>
  <c r="CD38" i="44"/>
  <c r="BS38" i="44" s="1"/>
  <c r="CD7" i="43"/>
  <c r="BS34" i="43" s="1"/>
  <c r="K6" i="43"/>
  <c r="BS36" i="43"/>
  <c r="CD36" i="43" s="1"/>
  <c r="K6" i="47"/>
  <c r="J13" i="2"/>
  <c r="J14" i="2"/>
  <c r="J15" i="2"/>
  <c r="CD7" i="42"/>
  <c r="CD34" i="42" s="1"/>
  <c r="CD7" i="46"/>
  <c r="BS34" i="46" s="1"/>
  <c r="CD38" i="45"/>
  <c r="BS38" i="45" s="1"/>
  <c r="CD7" i="47"/>
  <c r="BS7" i="47" s="1"/>
  <c r="BS36" i="45"/>
  <c r="CD36" i="45" s="1"/>
  <c r="K6" i="44"/>
  <c r="BS36" i="47"/>
  <c r="CD10" i="47" s="1"/>
  <c r="BS36" i="41"/>
  <c r="BS10" i="41" s="1"/>
  <c r="CD7" i="44"/>
  <c r="CD34" i="44" s="1"/>
  <c r="CD38" i="47"/>
  <c r="CD12" i="47" s="1"/>
  <c r="CD38" i="43"/>
  <c r="BS38" i="43" s="1"/>
  <c r="BS36" i="44"/>
  <c r="CD36" i="44" s="1"/>
  <c r="CD38" i="42"/>
  <c r="BS38" i="42" s="1"/>
  <c r="CD7" i="45"/>
  <c r="CD34" i="45" s="1"/>
  <c r="BS36" i="42"/>
  <c r="BS10" i="42" s="1"/>
  <c r="CD7" i="41"/>
  <c r="BS34" i="41" s="1"/>
  <c r="BO5" i="44"/>
  <c r="BZ5" i="44" s="1"/>
  <c r="K5" i="43"/>
  <c r="CC16" i="41"/>
  <c r="CC20" i="41" s="1"/>
  <c r="CC16" i="47"/>
  <c r="CC20" i="47" s="1"/>
  <c r="CD38" i="46"/>
  <c r="BS12" i="46" s="1"/>
  <c r="CC16" i="42"/>
  <c r="CC20" i="42" s="1"/>
  <c r="I9" i="2" a="1"/>
  <c r="J11" i="2" a="1"/>
  <c r="J10" i="2" a="1"/>
  <c r="I11" i="2" a="1"/>
  <c r="BS12" i="41" l="1"/>
  <c r="CD10" i="43"/>
  <c r="BS34" i="44"/>
  <c r="CD36" i="46"/>
  <c r="BS38" i="47"/>
  <c r="BS10" i="47"/>
  <c r="CD34" i="46"/>
  <c r="BS38" i="41"/>
  <c r="CD10" i="42"/>
  <c r="BS34" i="45"/>
  <c r="CD36" i="47"/>
  <c r="BS7" i="46"/>
  <c r="CD10" i="46"/>
  <c r="BS12" i="47"/>
  <c r="BS12" i="45"/>
  <c r="BS12" i="44"/>
  <c r="CD12" i="44"/>
  <c r="J11" i="2"/>
  <c r="J10" i="2"/>
  <c r="CD12" i="45"/>
  <c r="BS38" i="46"/>
  <c r="BO32" i="44"/>
  <c r="BZ32" i="44" s="1"/>
  <c r="CD10" i="44"/>
  <c r="BS7" i="45"/>
  <c r="C13" i="2"/>
  <c r="BS7" i="41"/>
  <c r="BS10" i="45"/>
  <c r="CD12" i="46"/>
  <c r="BS10" i="44"/>
  <c r="CD10" i="45"/>
  <c r="CD36" i="41"/>
  <c r="BS34" i="42"/>
  <c r="CD36" i="42"/>
  <c r="BS12" i="43"/>
  <c r="CD10" i="41"/>
  <c r="CD34" i="47"/>
  <c r="BS7" i="42"/>
  <c r="BS7" i="43"/>
  <c r="BS34" i="47"/>
  <c r="CD12" i="43"/>
  <c r="CD34" i="43"/>
  <c r="BS12" i="42"/>
  <c r="CD12" i="42"/>
  <c r="CD34" i="41"/>
  <c r="BS7" i="44"/>
  <c r="BS10" i="43"/>
  <c r="I9" i="2"/>
  <c r="L9" i="2" s="1"/>
  <c r="BO5" i="41"/>
  <c r="BZ5" i="41" s="1"/>
  <c r="BR42" i="42"/>
  <c r="BR46" i="42" s="1"/>
  <c r="BR42" i="44"/>
  <c r="BR46" i="44" s="1"/>
  <c r="CC42" i="43"/>
  <c r="CC44" i="43" s="1"/>
  <c r="BO5" i="42"/>
  <c r="BO32" i="42" s="1"/>
  <c r="BZ32" i="42" s="1"/>
  <c r="CC42" i="44"/>
  <c r="CC44" i="44" s="1"/>
  <c r="K5" i="42"/>
  <c r="BR42" i="43"/>
  <c r="BR44" i="43" s="1"/>
  <c r="BO36" i="43"/>
  <c r="BO10" i="43" s="1"/>
  <c r="BZ7" i="42"/>
  <c r="BZ34" i="42" s="1"/>
  <c r="CC16" i="44"/>
  <c r="CC20" i="44" s="1"/>
  <c r="BO5" i="46"/>
  <c r="BZ5" i="46" s="1"/>
  <c r="BO5" i="43"/>
  <c r="BZ5" i="43" s="1"/>
  <c r="BR20" i="47"/>
  <c r="BR16" i="47"/>
  <c r="BR18" i="47" s="1"/>
  <c r="BS5" i="47"/>
  <c r="CD5" i="47" s="1"/>
  <c r="CC18" i="47"/>
  <c r="BR16" i="44"/>
  <c r="BR18" i="44" s="1"/>
  <c r="BR20" i="44"/>
  <c r="BS5" i="44"/>
  <c r="CD5" i="44" s="1"/>
  <c r="CC16" i="43"/>
  <c r="CC20" i="43" s="1"/>
  <c r="CC16" i="46"/>
  <c r="CC20" i="46" s="1"/>
  <c r="BO36" i="44"/>
  <c r="BZ36" i="44" s="1"/>
  <c r="BO36" i="46"/>
  <c r="BZ36" i="46" s="1"/>
  <c r="K5" i="44"/>
  <c r="BR42" i="45"/>
  <c r="BR46" i="45" s="1"/>
  <c r="BZ7" i="43"/>
  <c r="BO34" i="43" s="1"/>
  <c r="I14" i="2"/>
  <c r="L14" i="2" s="1"/>
  <c r="I13" i="2"/>
  <c r="L13" i="2" s="1"/>
  <c r="BO36" i="47"/>
  <c r="BO10" i="47" s="1"/>
  <c r="BO36" i="45"/>
  <c r="BO10" i="45" s="1"/>
  <c r="BR42" i="47"/>
  <c r="BR46" i="47" s="1"/>
  <c r="BZ38" i="46"/>
  <c r="BZ12" i="46" s="1"/>
  <c r="K6" i="46"/>
  <c r="BZ7" i="47"/>
  <c r="BO7" i="47" s="1"/>
  <c r="BZ7" i="46"/>
  <c r="BO7" i="46" s="1"/>
  <c r="BZ38" i="47"/>
  <c r="BO12" i="47" s="1"/>
  <c r="BZ38" i="43"/>
  <c r="BZ12" i="43" s="1"/>
  <c r="I12" i="2"/>
  <c r="L12" i="2" s="1"/>
  <c r="BZ7" i="44"/>
  <c r="BZ34" i="44" s="1"/>
  <c r="K5" i="45"/>
  <c r="BZ38" i="41"/>
  <c r="BO38" i="41" s="1"/>
  <c r="BO36" i="42"/>
  <c r="BO10" i="42" s="1"/>
  <c r="CC16" i="45"/>
  <c r="CC20" i="45" s="1"/>
  <c r="BZ7" i="41"/>
  <c r="BO34" i="41" s="1"/>
  <c r="BS5" i="46"/>
  <c r="CD5" i="46" s="1"/>
  <c r="BR16" i="46"/>
  <c r="BR18" i="46" s="1"/>
  <c r="BR20" i="46"/>
  <c r="BZ38" i="44"/>
  <c r="BO12" i="44" s="1"/>
  <c r="BZ38" i="42"/>
  <c r="BO38" i="42" s="1"/>
  <c r="K5" i="41"/>
  <c r="I15" i="2"/>
  <c r="L15" i="2" s="1"/>
  <c r="BR20" i="41"/>
  <c r="BS5" i="41"/>
  <c r="CD5" i="41" s="1"/>
  <c r="CC18" i="41"/>
  <c r="BR16" i="41"/>
  <c r="BR18" i="41" s="1"/>
  <c r="BR42" i="41"/>
  <c r="BR46" i="41" s="1"/>
  <c r="CC42" i="45"/>
  <c r="CC44" i="45" s="1"/>
  <c r="BO36" i="41"/>
  <c r="BZ10" i="41" s="1"/>
  <c r="CC42" i="41"/>
  <c r="CC46" i="41" s="1"/>
  <c r="BR16" i="42"/>
  <c r="BR18" i="42" s="1"/>
  <c r="CC18" i="42"/>
  <c r="BS5" i="42"/>
  <c r="CD5" i="42" s="1"/>
  <c r="BR20" i="42"/>
  <c r="BZ7" i="45"/>
  <c r="BZ34" i="45" s="1"/>
  <c r="I11" i="2"/>
  <c r="L11" i="2" s="1"/>
  <c r="CC42" i="47"/>
  <c r="CC44" i="47" s="1"/>
  <c r="K5" i="47"/>
  <c r="BO5" i="47"/>
  <c r="BO32" i="47" s="1"/>
  <c r="BZ32" i="47" s="1"/>
  <c r="BZ38" i="45"/>
  <c r="BZ12" i="45" s="1"/>
  <c r="BS5" i="43"/>
  <c r="CD5" i="43" s="1"/>
  <c r="BR20" i="43"/>
  <c r="BR16" i="43"/>
  <c r="BR18" i="43" s="1"/>
  <c r="CC42" i="42"/>
  <c r="CC46" i="42" s="1"/>
  <c r="BR42" i="46"/>
  <c r="BR46" i="46" s="1"/>
  <c r="Q29" i="41"/>
  <c r="Q28" i="41"/>
  <c r="Q27" i="41"/>
  <c r="Q26" i="41"/>
  <c r="Q25" i="41"/>
  <c r="Q24" i="41"/>
  <c r="Q23" i="41"/>
  <c r="Q22" i="41"/>
  <c r="Q21" i="41"/>
  <c r="Q20" i="41"/>
  <c r="Q19" i="41"/>
  <c r="Q18" i="41"/>
  <c r="Q17" i="41"/>
  <c r="Q16" i="41"/>
  <c r="Q15" i="41"/>
  <c r="Q14" i="41"/>
  <c r="Q13" i="41"/>
  <c r="Q12" i="41"/>
  <c r="Q11" i="41"/>
  <c r="Q10" i="41"/>
  <c r="Q9" i="41"/>
  <c r="Q8" i="41"/>
  <c r="Q7" i="41"/>
  <c r="Q6" i="41"/>
  <c r="Q5" i="41"/>
  <c r="I10" i="2" a="1"/>
  <c r="CC18" i="44" l="1"/>
  <c r="C10" i="2"/>
  <c r="BO34" i="44"/>
  <c r="BO32" i="41"/>
  <c r="BZ32" i="41" s="1"/>
  <c r="BO7" i="43"/>
  <c r="BR46" i="43"/>
  <c r="BO32" i="43"/>
  <c r="BZ32" i="43" s="1"/>
  <c r="BO10" i="41"/>
  <c r="BO7" i="45"/>
  <c r="BO34" i="45"/>
  <c r="BO12" i="41"/>
  <c r="CC18" i="43"/>
  <c r="BO12" i="42"/>
  <c r="BZ12" i="44"/>
  <c r="BO38" i="44"/>
  <c r="BO10" i="44"/>
  <c r="CC44" i="42"/>
  <c r="BZ34" i="47"/>
  <c r="BZ34" i="43"/>
  <c r="CC18" i="46"/>
  <c r="BO32" i="46"/>
  <c r="BZ32" i="46" s="1"/>
  <c r="BZ10" i="45"/>
  <c r="BO10" i="46"/>
  <c r="CC46" i="44"/>
  <c r="BZ36" i="41"/>
  <c r="BZ12" i="42"/>
  <c r="BZ5" i="42"/>
  <c r="BZ36" i="42"/>
  <c r="BZ10" i="44"/>
  <c r="BO7" i="42"/>
  <c r="BO34" i="42"/>
  <c r="BO7" i="44"/>
  <c r="BR44" i="47"/>
  <c r="BR44" i="42"/>
  <c r="CC46" i="45"/>
  <c r="BR44" i="46"/>
  <c r="BZ5" i="47"/>
  <c r="BZ10" i="42"/>
  <c r="BZ36" i="45"/>
  <c r="BZ36" i="43"/>
  <c r="BZ12" i="41"/>
  <c r="CC46" i="47"/>
  <c r="BO34" i="47"/>
  <c r="BZ10" i="46"/>
  <c r="BZ10" i="43"/>
  <c r="CC44" i="41"/>
  <c r="BZ12" i="47"/>
  <c r="BO12" i="46"/>
  <c r="CC46" i="43"/>
  <c r="BO34" i="46"/>
  <c r="BZ34" i="46"/>
  <c r="BO12" i="43"/>
  <c r="BR44" i="44"/>
  <c r="BR44" i="41"/>
  <c r="BO38" i="43"/>
  <c r="BO7" i="41"/>
  <c r="BZ10" i="47"/>
  <c r="BR44" i="45"/>
  <c r="BO12" i="45"/>
  <c r="BZ34" i="41"/>
  <c r="BO38" i="47"/>
  <c r="BO38" i="46"/>
  <c r="BZ36" i="47"/>
  <c r="BO38" i="45"/>
  <c r="I10" i="2"/>
  <c r="L10" i="2" s="1"/>
  <c r="CC42" i="46"/>
  <c r="CC46" i="46" s="1"/>
  <c r="J9" i="2" a="1"/>
  <c r="CC44" i="46" l="1"/>
  <c r="J9" i="2"/>
  <c r="K4" i="45"/>
  <c r="BO5" i="45"/>
  <c r="BO32" i="45" s="1"/>
  <c r="BZ32" i="45" s="1"/>
  <c r="K4" i="47"/>
  <c r="K4" i="42"/>
  <c r="Q4" i="42"/>
  <c r="K28" i="46"/>
  <c r="O30" i="46"/>
  <c r="K30" i="46" s="1"/>
  <c r="M30" i="46"/>
  <c r="Q30" i="47"/>
  <c r="Q29" i="47"/>
  <c r="Q28" i="47"/>
  <c r="Q27" i="47"/>
  <c r="Q26" i="47"/>
  <c r="Q25" i="47"/>
  <c r="Q24" i="47"/>
  <c r="Q23" i="47"/>
  <c r="Q22" i="47"/>
  <c r="Q21" i="47"/>
  <c r="Q20" i="47"/>
  <c r="Q19" i="47"/>
  <c r="Q18" i="47"/>
  <c r="Q17" i="47"/>
  <c r="Q16" i="47"/>
  <c r="Q15" i="47"/>
  <c r="Q14" i="47"/>
  <c r="Q13" i="47"/>
  <c r="Q12" i="47"/>
  <c r="Q11" i="47"/>
  <c r="Q10" i="47"/>
  <c r="Q9" i="47"/>
  <c r="Q8" i="47"/>
  <c r="Q7" i="47"/>
  <c r="Q6" i="47"/>
  <c r="Q5" i="47"/>
  <c r="Q4" i="47"/>
  <c r="K4" i="44"/>
  <c r="Q4" i="44"/>
  <c r="K4" i="46"/>
  <c r="K28" i="45"/>
  <c r="K4" i="43"/>
  <c r="Q4" i="43"/>
  <c r="O30" i="43"/>
  <c r="K30" i="43" s="1"/>
  <c r="M30" i="43"/>
  <c r="Q27" i="46"/>
  <c r="Q26" i="46"/>
  <c r="Q25" i="46"/>
  <c r="Q24" i="46"/>
  <c r="Q23" i="46"/>
  <c r="Q22" i="46"/>
  <c r="Q21" i="46"/>
  <c r="Q20" i="46"/>
  <c r="Q19" i="46"/>
  <c r="Q18" i="46"/>
  <c r="Q17" i="46"/>
  <c r="Q16" i="46"/>
  <c r="Q15" i="46"/>
  <c r="Q14" i="46"/>
  <c r="Q13" i="46"/>
  <c r="Q12" i="46"/>
  <c r="Q11" i="46"/>
  <c r="Q10" i="46"/>
  <c r="Q9" i="46"/>
  <c r="Q8" i="46"/>
  <c r="Q7" i="46"/>
  <c r="Q6" i="46"/>
  <c r="Q5" i="46"/>
  <c r="Q28" i="46"/>
  <c r="Q4" i="46"/>
  <c r="Q27" i="45"/>
  <c r="Q26" i="45"/>
  <c r="Q25" i="45"/>
  <c r="Q24" i="45"/>
  <c r="Q23" i="45"/>
  <c r="Q22" i="45"/>
  <c r="Q21" i="45"/>
  <c r="Q20" i="45"/>
  <c r="Q19" i="45"/>
  <c r="Q18" i="45"/>
  <c r="Q17" i="45"/>
  <c r="Q16" i="45"/>
  <c r="Q15" i="45"/>
  <c r="Q14" i="45"/>
  <c r="Q13" i="45"/>
  <c r="Q12" i="45"/>
  <c r="Q11" i="45"/>
  <c r="Q10" i="45"/>
  <c r="Q9" i="45"/>
  <c r="Q8" i="45"/>
  <c r="Q7" i="45"/>
  <c r="Q6" i="45"/>
  <c r="Q5" i="45"/>
  <c r="Q4" i="45"/>
  <c r="O30" i="45"/>
  <c r="Q30" i="45" s="1"/>
  <c r="Q28" i="45"/>
  <c r="CC18" i="45"/>
  <c r="BR16" i="45"/>
  <c r="BR18" i="45" s="1"/>
  <c r="BR20" i="45"/>
  <c r="BS5" i="45"/>
  <c r="CD5" i="45" s="1"/>
  <c r="Q29" i="43"/>
  <c r="Q28" i="43"/>
  <c r="Q27" i="43"/>
  <c r="Q26" i="43"/>
  <c r="Q25" i="43"/>
  <c r="Q24" i="43"/>
  <c r="Q23" i="43"/>
  <c r="Q22" i="43"/>
  <c r="Q21" i="43"/>
  <c r="Q20" i="43"/>
  <c r="Q19" i="43"/>
  <c r="Q18" i="43"/>
  <c r="Q17" i="43"/>
  <c r="Q16" i="43"/>
  <c r="Q15" i="43"/>
  <c r="Q14" i="43"/>
  <c r="Q13" i="43"/>
  <c r="Q12" i="43"/>
  <c r="Q11" i="43"/>
  <c r="Q10" i="43"/>
  <c r="Q9" i="43"/>
  <c r="Q8" i="43"/>
  <c r="Q7" i="43"/>
  <c r="Q6" i="43"/>
  <c r="Q5" i="43"/>
  <c r="BZ5" i="45" l="1"/>
  <c r="G30" i="46"/>
  <c r="Q30" i="43"/>
  <c r="Q30" i="46"/>
  <c r="G30" i="43"/>
  <c r="O30" i="41"/>
  <c r="M30" i="41"/>
  <c r="O29" i="44"/>
  <c r="K29" i="44" s="1"/>
  <c r="M29" i="44"/>
  <c r="O29" i="45"/>
  <c r="K29" i="45" s="1"/>
  <c r="M29" i="45"/>
  <c r="G29" i="44" l="1"/>
  <c r="G30" i="41"/>
  <c r="Q30" i="41"/>
  <c r="K30" i="41"/>
  <c r="Q29" i="45"/>
  <c r="G29" i="45"/>
  <c r="K4" i="39"/>
  <c r="Q4" i="39"/>
  <c r="K4" i="41"/>
  <c r="Q4" i="41"/>
  <c r="O30" i="42"/>
  <c r="M30" i="42"/>
  <c r="I30" i="42" s="1"/>
  <c r="K5" i="46"/>
  <c r="O29" i="46"/>
  <c r="K29" i="46" s="1"/>
  <c r="M29" i="46"/>
  <c r="I29" i="46" s="1"/>
  <c r="K28" i="44"/>
  <c r="O30" i="44"/>
  <c r="M30" i="44"/>
  <c r="I30" i="44" s="1"/>
  <c r="Q29" i="42"/>
  <c r="Q28" i="42"/>
  <c r="Q27" i="42"/>
  <c r="Q26" i="42"/>
  <c r="Q25" i="42"/>
  <c r="Q24" i="42"/>
  <c r="Q23" i="42"/>
  <c r="Q22" i="42"/>
  <c r="Q21" i="42"/>
  <c r="Q20" i="42"/>
  <c r="Q19" i="42"/>
  <c r="Q18" i="42"/>
  <c r="Q17" i="42"/>
  <c r="Q16" i="42"/>
  <c r="Q15" i="42"/>
  <c r="Q14" i="42"/>
  <c r="Q13" i="42"/>
  <c r="Q12" i="42"/>
  <c r="Q11" i="42"/>
  <c r="Q10" i="42"/>
  <c r="Q9" i="42"/>
  <c r="Q8" i="42"/>
  <c r="Q7" i="42"/>
  <c r="Q6" i="42"/>
  <c r="Q5" i="42"/>
  <c r="M30" i="45"/>
  <c r="G30" i="45" s="1"/>
  <c r="K30" i="45"/>
  <c r="Q27" i="44"/>
  <c r="Q26" i="44"/>
  <c r="Q25" i="44"/>
  <c r="Q24" i="44"/>
  <c r="Q23" i="44"/>
  <c r="Q22" i="44"/>
  <c r="Q21" i="44"/>
  <c r="Q20" i="44"/>
  <c r="Q19" i="44"/>
  <c r="Q18" i="44"/>
  <c r="Q17" i="44"/>
  <c r="Q16" i="44"/>
  <c r="Q15" i="44"/>
  <c r="Q14" i="44"/>
  <c r="Q13" i="44"/>
  <c r="Q12" i="44"/>
  <c r="Q11" i="44"/>
  <c r="Q10" i="44"/>
  <c r="Q9" i="44"/>
  <c r="Q8" i="44"/>
  <c r="Q7" i="44"/>
  <c r="Q6" i="44"/>
  <c r="Q5" i="44"/>
  <c r="Q29" i="44"/>
  <c r="Q28" i="44"/>
  <c r="I28" i="45"/>
  <c r="I29" i="44"/>
  <c r="I28" i="44"/>
  <c r="I28" i="46"/>
  <c r="I29" i="45"/>
  <c r="I30" i="41"/>
  <c r="I30" i="46"/>
  <c r="I30" i="43"/>
  <c r="F25" i="39"/>
  <c r="F30" i="39"/>
  <c r="F11" i="39"/>
  <c r="F18" i="39"/>
  <c r="F19" i="39"/>
  <c r="BB34" i="46"/>
  <c r="F5" i="39"/>
  <c r="F26" i="39"/>
  <c r="F17" i="39"/>
  <c r="F7" i="39"/>
  <c r="F14" i="39"/>
  <c r="AZ34" i="44"/>
  <c r="F8" i="39"/>
  <c r="F27" i="39"/>
  <c r="BD34" i="46"/>
  <c r="BB34" i="45"/>
  <c r="BD34" i="41"/>
  <c r="BD34" i="43"/>
  <c r="BD34" i="42"/>
  <c r="F23" i="39"/>
  <c r="F24" i="39"/>
  <c r="F12" i="39"/>
  <c r="F9" i="39"/>
  <c r="F15" i="39"/>
  <c r="F28" i="39"/>
  <c r="F20" i="39"/>
  <c r="F29" i="39"/>
  <c r="BD34" i="44"/>
  <c r="F21" i="39"/>
  <c r="F13" i="39"/>
  <c r="AZ34" i="45"/>
  <c r="AZ34" i="46"/>
  <c r="BD34" i="45"/>
  <c r="F6" i="39"/>
  <c r="BB34" i="44"/>
  <c r="BL32" i="39" l="1"/>
  <c r="BO36" i="39"/>
  <c r="O5" i="39"/>
  <c r="O6" i="39"/>
  <c r="F31" i="39"/>
  <c r="O7" i="39"/>
  <c r="O8" i="39"/>
  <c r="BL5" i="39"/>
  <c r="O9" i="39"/>
  <c r="O10" i="39"/>
  <c r="O11" i="39"/>
  <c r="O12" i="39"/>
  <c r="O13" i="39"/>
  <c r="O14" i="39"/>
  <c r="O15" i="39"/>
  <c r="O16" i="39"/>
  <c r="O17" i="39"/>
  <c r="O18" i="39"/>
  <c r="O19" i="39"/>
  <c r="O20" i="39"/>
  <c r="O21" i="39"/>
  <c r="O22" i="39"/>
  <c r="O23" i="39"/>
  <c r="O24" i="39"/>
  <c r="O25" i="39"/>
  <c r="O26" i="39"/>
  <c r="O27" i="39"/>
  <c r="O28" i="39"/>
  <c r="O30" i="39"/>
  <c r="O29" i="39"/>
  <c r="BO5" i="39"/>
  <c r="BW32" i="39"/>
  <c r="BZ38" i="39"/>
  <c r="BW5" i="39"/>
  <c r="BZ7" i="39"/>
  <c r="G30" i="44"/>
  <c r="Q29" i="46"/>
  <c r="G29" i="46"/>
  <c r="I30" i="45"/>
  <c r="Q30" i="44"/>
  <c r="G30" i="42"/>
  <c r="K30" i="42"/>
  <c r="Q30" i="42"/>
  <c r="K30" i="44"/>
  <c r="J7" i="2" a="1"/>
  <c r="I7" i="2" a="1"/>
  <c r="I7" i="2" l="1"/>
  <c r="L7" i="2" s="1"/>
  <c r="J7" i="2"/>
  <c r="C7" i="2" s="1"/>
  <c r="G12" i="39"/>
  <c r="K12" i="39"/>
  <c r="Q12" i="39"/>
  <c r="G24" i="39"/>
  <c r="K24" i="39"/>
  <c r="Q24" i="39"/>
  <c r="G10" i="39"/>
  <c r="K10" i="39"/>
  <c r="Q10" i="39"/>
  <c r="BZ12" i="39"/>
  <c r="BO12" i="39"/>
  <c r="BO38" i="39"/>
  <c r="G21" i="39"/>
  <c r="K21" i="39"/>
  <c r="Q21" i="39"/>
  <c r="G9" i="39"/>
  <c r="K9" i="39"/>
  <c r="Q9" i="39"/>
  <c r="BW7" i="39"/>
  <c r="BW12" i="39" s="1"/>
  <c r="CD7" i="39"/>
  <c r="BW34" i="39"/>
  <c r="BW38" i="39" s="1"/>
  <c r="CD38" i="39"/>
  <c r="CC42" i="39"/>
  <c r="G20" i="39"/>
  <c r="K20" i="39"/>
  <c r="Q20" i="39"/>
  <c r="BL7" i="39"/>
  <c r="CC16" i="39"/>
  <c r="BR20" i="39"/>
  <c r="BS5" i="39"/>
  <c r="CD5" i="39" s="1"/>
  <c r="BR16" i="39"/>
  <c r="BR18" i="39" s="1"/>
  <c r="G8" i="39"/>
  <c r="K8" i="39"/>
  <c r="Q8" i="39"/>
  <c r="G11" i="39"/>
  <c r="K11" i="39"/>
  <c r="Q11" i="39"/>
  <c r="BZ5" i="39"/>
  <c r="BO32" i="39"/>
  <c r="BZ32" i="39" s="1"/>
  <c r="K29" i="39"/>
  <c r="G29" i="39"/>
  <c r="Q29" i="39"/>
  <c r="G18" i="39"/>
  <c r="K18" i="39"/>
  <c r="Q18" i="39"/>
  <c r="G7" i="39"/>
  <c r="K7" i="39"/>
  <c r="Q7" i="39"/>
  <c r="K30" i="39"/>
  <c r="G30" i="39"/>
  <c r="Q30" i="39"/>
  <c r="G17" i="39"/>
  <c r="K17" i="39"/>
  <c r="Q17" i="39"/>
  <c r="K31" i="39"/>
  <c r="G31" i="39"/>
  <c r="I31" i="39"/>
  <c r="G23" i="39"/>
  <c r="K23" i="39"/>
  <c r="Q23" i="39"/>
  <c r="G28" i="39"/>
  <c r="K28" i="39"/>
  <c r="Q28" i="39"/>
  <c r="G16" i="39"/>
  <c r="K16" i="39"/>
  <c r="Q16" i="39"/>
  <c r="G6" i="39"/>
  <c r="Q6" i="39"/>
  <c r="K6" i="39"/>
  <c r="BO34" i="39"/>
  <c r="BZ34" i="39"/>
  <c r="BO7" i="39"/>
  <c r="G19" i="39"/>
  <c r="K19" i="39"/>
  <c r="Q19" i="39"/>
  <c r="G27" i="39"/>
  <c r="K27" i="39"/>
  <c r="Q27" i="39"/>
  <c r="G15" i="39"/>
  <c r="K15" i="39"/>
  <c r="Q15" i="39"/>
  <c r="G5" i="39"/>
  <c r="K5" i="39"/>
  <c r="Q5" i="39"/>
  <c r="G26" i="39"/>
  <c r="K26" i="39"/>
  <c r="Q26" i="39"/>
  <c r="G14" i="39"/>
  <c r="K14" i="39"/>
  <c r="Q14" i="39"/>
  <c r="BZ36" i="39"/>
  <c r="BO10" i="39"/>
  <c r="BZ10" i="39"/>
  <c r="G22" i="39"/>
  <c r="K22" i="39"/>
  <c r="Q22" i="39"/>
  <c r="G25" i="39"/>
  <c r="K25" i="39"/>
  <c r="Q25" i="39"/>
  <c r="G13" i="39"/>
  <c r="K13" i="39"/>
  <c r="Q13" i="39"/>
  <c r="BL34" i="39"/>
  <c r="BL38" i="39" s="1"/>
  <c r="BS36" i="39"/>
  <c r="BR42" i="39"/>
  <c r="R7" i="2" a="1"/>
  <c r="M7" i="2" a="1"/>
  <c r="K7" i="2" a="1"/>
  <c r="CB38" i="39" l="1"/>
  <c r="CB12" i="39" s="1"/>
  <c r="BQ5" i="39"/>
  <c r="CB5" i="39" s="1"/>
  <c r="K7" i="2"/>
  <c r="M7" i="2"/>
  <c r="R7" i="2"/>
  <c r="BS34" i="39"/>
  <c r="BS7" i="39"/>
  <c r="CD34" i="39"/>
  <c r="CB7" i="39"/>
  <c r="BR46" i="39"/>
  <c r="BR44" i="39"/>
  <c r="BS10" i="39"/>
  <c r="CD36" i="39"/>
  <c r="CD10" i="39"/>
  <c r="CC20" i="39"/>
  <c r="CC18" i="39"/>
  <c r="BS38" i="39"/>
  <c r="BS12" i="39"/>
  <c r="CD12" i="39"/>
  <c r="BL12" i="39"/>
  <c r="BQ36" i="39"/>
  <c r="CC46" i="39"/>
  <c r="CC44" i="39"/>
  <c r="BQ12" i="39" l="1"/>
  <c r="BQ38" i="39"/>
  <c r="BQ32" i="39"/>
  <c r="CB32" i="39" s="1"/>
  <c r="BQ10" i="39"/>
  <c r="CB36" i="39"/>
  <c r="CB10" i="39"/>
  <c r="BQ7" i="39"/>
  <c r="CB34" i="39"/>
  <c r="BQ34" i="39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<sst xmlns="http://schemas.openxmlformats.org/spreadsheetml/2006/main" count="3649" uniqueCount="162">
  <si>
    <t>月</t>
  </si>
  <si>
    <t>日付</t>
  </si>
  <si>
    <t>営業日数</t>
  </si>
  <si>
    <t>出席率</t>
  </si>
  <si>
    <t xml:space="preserve">  平均予定</t>
  </si>
  <si>
    <t>平均実績</t>
  </si>
  <si>
    <t>予定累計</t>
  </si>
  <si>
    <t>実績累計</t>
  </si>
  <si>
    <t>稼働日数</t>
    <rPh sb="0" eb="2">
      <t>カドウ</t>
    </rPh>
    <rPh sb="2" eb="4">
      <t>ニッスウ</t>
    </rPh>
    <phoneticPr fontId="8"/>
  </si>
  <si>
    <t>対目標
不足数</t>
    <phoneticPr fontId="2"/>
  </si>
  <si>
    <t>←平均実績</t>
    <rPh sb="1" eb="5">
      <t>ヘイキン</t>
    </rPh>
    <phoneticPr fontId="2"/>
  </si>
  <si>
    <t>目標延利用者数</t>
    <rPh sb="0" eb="2">
      <t>モクヒョウ</t>
    </rPh>
    <rPh sb="2" eb="3">
      <t>ノベ</t>
    </rPh>
    <rPh sb="3" eb="6">
      <t>リヨウシャ</t>
    </rPh>
    <rPh sb="6" eb="7">
      <t>スウ</t>
    </rPh>
    <phoneticPr fontId="2"/>
  </si>
  <si>
    <t>平均実績数</t>
    <rPh sb="0" eb="2">
      <t>ヘイキン</t>
    </rPh>
    <rPh sb="2" eb="5">
      <t>ジッセキスウ</t>
    </rPh>
    <phoneticPr fontId="2"/>
  </si>
  <si>
    <t>出席率(%)</t>
    <rPh sb="0" eb="2">
      <t>シュッセキシル</t>
    </rPh>
    <rPh sb="2" eb="3">
      <t>リツ</t>
    </rPh>
    <phoneticPr fontId="2"/>
  </si>
  <si>
    <t>振替追加率(%)</t>
    <rPh sb="0" eb="2">
      <t>フリカエ</t>
    </rPh>
    <rPh sb="2" eb="5">
      <t>ツイカリツ</t>
    </rPh>
    <phoneticPr fontId="2"/>
  </si>
  <si>
    <t>実績延利用者数</t>
    <rPh sb="0" eb="2">
      <t>ジッセキ</t>
    </rPh>
    <rPh sb="2" eb="3">
      <t>ノベ</t>
    </rPh>
    <rPh sb="3" eb="6">
      <t>リヨウシャ</t>
    </rPh>
    <rPh sb="6" eb="7">
      <t>スウ</t>
    </rPh>
    <phoneticPr fontId="2"/>
  </si>
  <si>
    <t>必要延利用者数</t>
    <rPh sb="0" eb="2">
      <t>ヒツヨウ</t>
    </rPh>
    <rPh sb="2" eb="3">
      <t>ノベ</t>
    </rPh>
    <rPh sb="3" eb="7">
      <t>リヨウシャスウ</t>
    </rPh>
    <phoneticPr fontId="2"/>
  </si>
  <si>
    <t>残営業数</t>
    <rPh sb="0" eb="1">
      <t>ザン</t>
    </rPh>
    <rPh sb="1" eb="4">
      <t>ザンエイギョウスウ</t>
    </rPh>
    <phoneticPr fontId="2"/>
  </si>
  <si>
    <t>実績目標</t>
    <rPh sb="0" eb="2">
      <t>ジッセキ</t>
    </rPh>
    <rPh sb="2" eb="4">
      <t>モクヒョウ</t>
    </rPh>
    <phoneticPr fontId="2"/>
  </si>
  <si>
    <t>適正人数</t>
    <rPh sb="0" eb="2">
      <t>テキセイ</t>
    </rPh>
    <rPh sb="2" eb="4">
      <t>ニンズウ</t>
    </rPh>
    <phoneticPr fontId="2"/>
  </si>
  <si>
    <t>着地予想</t>
    <rPh sb="0" eb="4">
      <t>チャクチヨソウ</t>
    </rPh>
    <phoneticPr fontId="2"/>
  </si>
  <si>
    <t>実績人数</t>
    <rPh sb="0" eb="2">
      <t>ジッセキ</t>
    </rPh>
    <rPh sb="2" eb="4">
      <t>ニンズウ</t>
    </rPh>
    <phoneticPr fontId="2"/>
  </si>
  <si>
    <t>適正人数過不足</t>
    <rPh sb="0" eb="2">
      <t>テキセイ</t>
    </rPh>
    <rPh sb="2" eb="4">
      <t>ニンズウ</t>
    </rPh>
    <rPh sb="4" eb="7">
      <t>カブソク</t>
    </rPh>
    <phoneticPr fontId="2"/>
  </si>
  <si>
    <t>現出席率維持で
達成に必要な延人数</t>
    <rPh sb="0" eb="4">
      <t>ゲンシュッセキリツ</t>
    </rPh>
    <rPh sb="4" eb="6">
      <t>イジ</t>
    </rPh>
    <rPh sb="8" eb="10">
      <t>タッセイ</t>
    </rPh>
    <rPh sb="11" eb="13">
      <t>ヒツヨウ</t>
    </rPh>
    <rPh sb="14" eb="15">
      <t>ノベ</t>
    </rPh>
    <rPh sb="15" eb="17">
      <t>ニンズウ</t>
    </rPh>
    <phoneticPr fontId="2"/>
  </si>
  <si>
    <t>一人当たりの生産性</t>
    <rPh sb="0" eb="3">
      <t>ヒトリア</t>
    </rPh>
    <rPh sb="6" eb="9">
      <t>セイサンセイ</t>
    </rPh>
    <phoneticPr fontId="2"/>
  </si>
  <si>
    <t>稼働日数</t>
    <rPh sb="0" eb="4">
      <t>カドウニッスウ</t>
    </rPh>
    <phoneticPr fontId="2"/>
  </si>
  <si>
    <t>売上目標</t>
    <rPh sb="0" eb="2">
      <t>ウリアゲ</t>
    </rPh>
    <rPh sb="2" eb="4">
      <t>モクヒョウ</t>
    </rPh>
    <phoneticPr fontId="2"/>
  </si>
  <si>
    <t>目標単価</t>
    <rPh sb="0" eb="2">
      <t>モクヒョウ</t>
    </rPh>
    <rPh sb="2" eb="4">
      <t>タンカ</t>
    </rPh>
    <phoneticPr fontId="2"/>
  </si>
  <si>
    <t>前月単価</t>
    <rPh sb="0" eb="2">
      <t>ゼンゲツ</t>
    </rPh>
    <rPh sb="2" eb="4">
      <t>タンカ</t>
    </rPh>
    <phoneticPr fontId="2"/>
  </si>
  <si>
    <t>（第1週）</t>
    <rPh sb="1" eb="4">
      <t>ダイイッsh</t>
    </rPh>
    <phoneticPr fontId="2"/>
  </si>
  <si>
    <t>（第２週）</t>
    <rPh sb="1" eb="4">
      <t>ダイン</t>
    </rPh>
    <phoneticPr fontId="2"/>
  </si>
  <si>
    <t>（第4週）</t>
    <rPh sb="1" eb="4">
      <t>ダイヨン</t>
    </rPh>
    <phoneticPr fontId="2"/>
  </si>
  <si>
    <t>（第3週）</t>
    <rPh sb="1" eb="4">
      <t>ダイサン</t>
    </rPh>
    <phoneticPr fontId="2"/>
  </si>
  <si>
    <t>平均必要
利用者数（日）</t>
    <rPh sb="0" eb="2">
      <t>ヘイキン</t>
    </rPh>
    <rPh sb="2" eb="4">
      <t>ヒツヨウ</t>
    </rPh>
    <rPh sb="5" eb="9">
      <t>リヨウシャスウ</t>
    </rPh>
    <rPh sb="10" eb="11">
      <t>ニチ</t>
    </rPh>
    <phoneticPr fontId="2"/>
  </si>
  <si>
    <t>1週目</t>
    <rPh sb="1" eb="3">
      <t>sh</t>
    </rPh>
    <phoneticPr fontId="2"/>
  </si>
  <si>
    <t>2週目</t>
    <rPh sb="1" eb="3">
      <t>sh</t>
    </rPh>
    <phoneticPr fontId="2"/>
  </si>
  <si>
    <t>3週目</t>
    <rPh sb="1" eb="3">
      <t>sh</t>
    </rPh>
    <phoneticPr fontId="2"/>
  </si>
  <si>
    <t>4週目</t>
    <rPh sb="1" eb="3">
      <t>sh</t>
    </rPh>
    <phoneticPr fontId="2"/>
  </si>
  <si>
    <t>3週目</t>
  </si>
  <si>
    <t>←延利用目標</t>
    <phoneticPr fontId="2"/>
  </si>
  <si>
    <t>←平均利用目標</t>
    <phoneticPr fontId="2"/>
  </si>
  <si>
    <t>実績過不足予想</t>
    <rPh sb="0" eb="2">
      <t>ジッセキ</t>
    </rPh>
    <rPh sb="2" eb="5">
      <t>カブソク</t>
    </rPh>
    <rPh sb="5" eb="7">
      <t>ヨソ</t>
    </rPh>
    <phoneticPr fontId="2"/>
  </si>
  <si>
    <t>売上予想差額</t>
    <rPh sb="0" eb="2">
      <t>ウリアゲ</t>
    </rPh>
    <rPh sb="2" eb="4">
      <t>ヨソ</t>
    </rPh>
    <rPh sb="4" eb="6">
      <t>サガク</t>
    </rPh>
    <phoneticPr fontId="2"/>
  </si>
  <si>
    <t>売上着地予想</t>
    <rPh sb="0" eb="2">
      <t>ウリアg</t>
    </rPh>
    <rPh sb="2" eb="6">
      <t>チャクチヨソウ</t>
    </rPh>
    <phoneticPr fontId="2"/>
  </si>
  <si>
    <t>適正人数　実績値</t>
    <rPh sb="0" eb="4">
      <t>テキセイ</t>
    </rPh>
    <rPh sb="5" eb="8">
      <t xml:space="preserve">ジッセキチ </t>
    </rPh>
    <phoneticPr fontId="2"/>
  </si>
  <si>
    <t>適正人数　理論値</t>
    <rPh sb="0" eb="4">
      <t xml:space="preserve">テキセイニンズウ </t>
    </rPh>
    <rPh sb="5" eb="8">
      <t xml:space="preserve">リロンチ </t>
    </rPh>
    <phoneticPr fontId="2"/>
  </si>
  <si>
    <t>年</t>
    <rPh sb="0" eb="1">
      <t>ネン</t>
    </rPh>
    <phoneticPr fontId="2"/>
  </si>
  <si>
    <t>1Q</t>
    <phoneticPr fontId="2"/>
  </si>
  <si>
    <t>2Q</t>
    <phoneticPr fontId="2"/>
  </si>
  <si>
    <t>3Q</t>
    <phoneticPr fontId="2"/>
  </si>
  <si>
    <t>4Q</t>
    <phoneticPr fontId="2"/>
  </si>
  <si>
    <t>目標</t>
    <rPh sb="0" eb="2">
      <t>モクヒョウ</t>
    </rPh>
    <phoneticPr fontId="2"/>
  </si>
  <si>
    <t>達成率</t>
    <rPh sb="0" eb="3">
      <t>タッセイリツ</t>
    </rPh>
    <phoneticPr fontId="2"/>
  </si>
  <si>
    <t>出席率</t>
    <rPh sb="0" eb="2">
      <t>シュッセキ</t>
    </rPh>
    <rPh sb="2" eb="3">
      <t>リツ</t>
    </rPh>
    <phoneticPr fontId="2"/>
  </si>
  <si>
    <t>C31</t>
    <phoneticPr fontId="2"/>
  </si>
  <si>
    <t>F</t>
    <phoneticPr fontId="2"/>
  </si>
  <si>
    <t>J</t>
    <phoneticPr fontId="2"/>
  </si>
  <si>
    <t>N</t>
    <phoneticPr fontId="2"/>
  </si>
  <si>
    <t>R</t>
    <phoneticPr fontId="2"/>
  </si>
  <si>
    <t>V</t>
    <phoneticPr fontId="2"/>
  </si>
  <si>
    <t>Z</t>
    <phoneticPr fontId="2"/>
  </si>
  <si>
    <t>AD</t>
    <phoneticPr fontId="2"/>
  </si>
  <si>
    <t>AH</t>
    <phoneticPr fontId="2"/>
  </si>
  <si>
    <t>AL</t>
    <phoneticPr fontId="2"/>
  </si>
  <si>
    <t>AP</t>
    <phoneticPr fontId="2"/>
  </si>
  <si>
    <t>AT</t>
    <phoneticPr fontId="2"/>
  </si>
  <si>
    <t>AX</t>
    <phoneticPr fontId="2"/>
  </si>
  <si>
    <t>D1</t>
    <phoneticPr fontId="2"/>
  </si>
  <si>
    <t>稼働
日数</t>
    <rPh sb="0" eb="2">
      <t>カドウ</t>
    </rPh>
    <rPh sb="3" eb="5">
      <t>ニッスウ</t>
    </rPh>
    <phoneticPr fontId="2"/>
  </si>
  <si>
    <t>平均
利用
目標</t>
    <rPh sb="0" eb="2">
      <t>ヘイキン</t>
    </rPh>
    <rPh sb="3" eb="5">
      <t>リヨウ</t>
    </rPh>
    <rPh sb="6" eb="8">
      <t>モクヒョウ</t>
    </rPh>
    <phoneticPr fontId="2"/>
  </si>
  <si>
    <t>平均
実績</t>
    <rPh sb="0" eb="2">
      <t>ヘイキン</t>
    </rPh>
    <rPh sb="3" eb="5">
      <t>ジッセキ</t>
    </rPh>
    <phoneticPr fontId="2"/>
  </si>
  <si>
    <t>振替
追加率</t>
    <rPh sb="0" eb="2">
      <t>フリカエ</t>
    </rPh>
    <rPh sb="3" eb="5">
      <t>ツイカ</t>
    </rPh>
    <rPh sb="5" eb="6">
      <t>リツ</t>
    </rPh>
    <phoneticPr fontId="2"/>
  </si>
  <si>
    <t>ＢＡ5</t>
    <phoneticPr fontId="2"/>
  </si>
  <si>
    <t>ＢＥ5</t>
    <phoneticPr fontId="2"/>
  </si>
  <si>
    <t>ＢＣ5</t>
    <phoneticPr fontId="2"/>
  </si>
  <si>
    <t>BL7</t>
    <phoneticPr fontId="2"/>
  </si>
  <si>
    <t>BN7</t>
    <phoneticPr fontId="2"/>
  </si>
  <si>
    <t>BP7</t>
    <phoneticPr fontId="2"/>
  </si>
  <si>
    <t>ＢＡ35</t>
    <phoneticPr fontId="2"/>
  </si>
  <si>
    <t>ＢＣ35</t>
    <phoneticPr fontId="2"/>
  </si>
  <si>
    <t>ＢＥ35</t>
    <phoneticPr fontId="2"/>
  </si>
  <si>
    <t>BL37</t>
    <phoneticPr fontId="2"/>
  </si>
  <si>
    <t>BN37</t>
    <phoneticPr fontId="2"/>
  </si>
  <si>
    <t>BP37</t>
    <phoneticPr fontId="2"/>
  </si>
  <si>
    <t>AV1</t>
    <phoneticPr fontId="2"/>
  </si>
  <si>
    <t>BG1</t>
    <phoneticPr fontId="2"/>
  </si>
  <si>
    <t>BG27</t>
    <phoneticPr fontId="2"/>
  </si>
  <si>
    <t>AV27</t>
    <phoneticPr fontId="2"/>
  </si>
  <si>
    <t>4半期
達成率</t>
    <rPh sb="1" eb="3">
      <t>ハンキ</t>
    </rPh>
    <rPh sb="4" eb="7">
      <t>タッセイリツ</t>
    </rPh>
    <phoneticPr fontId="2"/>
  </si>
  <si>
    <t>平均
実績数</t>
    <rPh sb="0" eb="2">
      <t>ヘイキン</t>
    </rPh>
    <rPh sb="3" eb="5">
      <t>ジッセキ</t>
    </rPh>
    <rPh sb="5" eb="6">
      <t>スウ</t>
    </rPh>
    <phoneticPr fontId="2"/>
  </si>
  <si>
    <t>①</t>
    <phoneticPr fontId="2"/>
  </si>
  <si>
    <t>②</t>
    <phoneticPr fontId="2"/>
  </si>
  <si>
    <t>③</t>
    <phoneticPr fontId="2"/>
  </si>
  <si>
    <t>件</t>
    <rPh sb="0" eb="1">
      <t>ケン</t>
    </rPh>
    <phoneticPr fontId="2"/>
  </si>
  <si>
    <t>達成率
累計</t>
    <rPh sb="0" eb="3">
      <t>タッセイリツ</t>
    </rPh>
    <rPh sb="4" eb="6">
      <t>ルイケイ</t>
    </rPh>
    <phoneticPr fontId="2"/>
  </si>
  <si>
    <t>L38</t>
    <phoneticPr fontId="2"/>
  </si>
  <si>
    <t>L40</t>
    <phoneticPr fontId="2"/>
  </si>
  <si>
    <t>L42</t>
    <phoneticPr fontId="2"/>
  </si>
  <si>
    <t>計</t>
    <rPh sb="0" eb="1">
      <t>ケイ</t>
    </rPh>
    <phoneticPr fontId="2"/>
  </si>
  <si>
    <t>合計達成件数</t>
    <rPh sb="0" eb="2">
      <t>ゴウケイ</t>
    </rPh>
    <rPh sb="2" eb="4">
      <t>タッセイ</t>
    </rPh>
    <rPh sb="4" eb="6">
      <t>ケンスウ</t>
    </rPh>
    <phoneticPr fontId="2"/>
  </si>
  <si>
    <t>↑ここに入力</t>
    <rPh sb="4" eb="6">
      <t>ニュウリョク</t>
    </rPh>
    <phoneticPr fontId="2"/>
  </si>
  <si>
    <t>→ここからは自動計算</t>
    <rPh sb="6" eb="8">
      <t>ジドウ</t>
    </rPh>
    <rPh sb="8" eb="10">
      <t>ケイサン</t>
    </rPh>
    <phoneticPr fontId="2"/>
  </si>
  <si>
    <t>ここまで入力↑</t>
    <rPh sb="4" eb="6">
      <t>ニュウリョク</t>
    </rPh>
    <phoneticPr fontId="2"/>
  </si>
  <si>
    <t>改善</t>
    <rPh sb="0" eb="2">
      <t>カイゼン</t>
    </rPh>
    <phoneticPr fontId="2"/>
  </si>
  <si>
    <t>途中</t>
    <rPh sb="0" eb="2">
      <t>トチュウ</t>
    </rPh>
    <phoneticPr fontId="2"/>
  </si>
  <si>
    <t>未着手</t>
    <rPh sb="0" eb="3">
      <t>ミチャクシュ</t>
    </rPh>
    <phoneticPr fontId="2"/>
  </si>
  <si>
    <t>リスタート</t>
    <phoneticPr fontId="2"/>
  </si>
  <si>
    <t>報告</t>
    <rPh sb="0" eb="2">
      <t>ホウコク</t>
    </rPh>
    <phoneticPr fontId="2"/>
  </si>
  <si>
    <t>Ｒ39</t>
    <phoneticPr fontId="2"/>
  </si>
  <si>
    <t>Ｖ39</t>
    <phoneticPr fontId="2"/>
  </si>
  <si>
    <t>Ｙ39</t>
    <phoneticPr fontId="2"/>
  </si>
  <si>
    <t>ＡＢ39</t>
    <phoneticPr fontId="2"/>
  </si>
  <si>
    <t>Ｒ42</t>
    <phoneticPr fontId="2"/>
  </si>
  <si>
    <t>↑この欄は印刷されません。</t>
    <rPh sb="3" eb="4">
      <t>ラン</t>
    </rPh>
    <rPh sb="5" eb="7">
      <t>インサツ</t>
    </rPh>
    <phoneticPr fontId="2"/>
  </si>
  <si>
    <t>達成</t>
    <rPh sb="0" eb="2">
      <t>タッセイ</t>
    </rPh>
    <phoneticPr fontId="2"/>
  </si>
  <si>
    <t>ことば</t>
    <phoneticPr fontId="2"/>
  </si>
  <si>
    <t>数値</t>
    <rPh sb="0" eb="2">
      <t>スウチ</t>
    </rPh>
    <phoneticPr fontId="2"/>
  </si>
  <si>
    <t>実績</t>
    <rPh sb="0" eb="2">
      <t>ジッセキ</t>
    </rPh>
    <phoneticPr fontId="2"/>
  </si>
  <si>
    <t>同行</t>
    <rPh sb="0" eb="2">
      <t>ドウコウ</t>
    </rPh>
    <phoneticPr fontId="2"/>
  </si>
  <si>
    <t>R3.4</t>
    <phoneticPr fontId="2"/>
  </si>
  <si>
    <t>R3.5</t>
  </si>
  <si>
    <t>R3.6</t>
  </si>
  <si>
    <t>R3.7</t>
  </si>
  <si>
    <t>R3.8</t>
  </si>
  <si>
    <t>R3.9</t>
  </si>
  <si>
    <t>R3.10</t>
  </si>
  <si>
    <t>R3.11</t>
  </si>
  <si>
    <t>R3.12</t>
  </si>
  <si>
    <t>R4.1</t>
    <phoneticPr fontId="2"/>
  </si>
  <si>
    <t>R4.2</t>
  </si>
  <si>
    <t>R4.3</t>
  </si>
  <si>
    <t>佐野(曄)</t>
    <rPh sb="0" eb="2">
      <t>サノ</t>
    </rPh>
    <rPh sb="3" eb="4">
      <t>カガヤ</t>
    </rPh>
    <phoneticPr fontId="2"/>
  </si>
  <si>
    <t>小林</t>
    <rPh sb="0" eb="2">
      <t>コバヤシ</t>
    </rPh>
    <phoneticPr fontId="2"/>
  </si>
  <si>
    <t>成田</t>
    <rPh sb="0" eb="2">
      <t>ナリタ</t>
    </rPh>
    <phoneticPr fontId="2"/>
  </si>
  <si>
    <t>立場</t>
    <rPh sb="0" eb="2">
      <t>タテバ</t>
    </rPh>
    <phoneticPr fontId="2"/>
  </si>
  <si>
    <t>小島</t>
    <rPh sb="0" eb="2">
      <t>コジマ</t>
    </rPh>
    <phoneticPr fontId="2"/>
  </si>
  <si>
    <t>佐野(敬)</t>
    <rPh sb="0" eb="2">
      <t>サノ</t>
    </rPh>
    <rPh sb="3" eb="4">
      <t>ケイ</t>
    </rPh>
    <phoneticPr fontId="2"/>
  </si>
  <si>
    <t>川﨑</t>
    <rPh sb="0" eb="2">
      <t>カワサキ</t>
    </rPh>
    <phoneticPr fontId="2"/>
  </si>
  <si>
    <t>岡田</t>
    <rPh sb="0" eb="2">
      <t>オカダ</t>
    </rPh>
    <phoneticPr fontId="2"/>
  </si>
  <si>
    <t>三木</t>
    <rPh sb="0" eb="2">
      <t>ミキ</t>
    </rPh>
    <phoneticPr fontId="2"/>
  </si>
  <si>
    <t>長谷</t>
    <rPh sb="0" eb="2">
      <t>ハセ</t>
    </rPh>
    <phoneticPr fontId="2"/>
  </si>
  <si>
    <t>米元</t>
    <rPh sb="0" eb="2">
      <t>ヨネモト</t>
    </rPh>
    <phoneticPr fontId="2"/>
  </si>
  <si>
    <t>予定
(平均)</t>
    <rPh sb="0" eb="2">
      <t>ヨテイ</t>
    </rPh>
    <rPh sb="4" eb="6">
      <t>ヘイキン</t>
    </rPh>
    <phoneticPr fontId="2"/>
  </si>
  <si>
    <t>合計</t>
    <rPh sb="0" eb="2">
      <t>ゴウケイ</t>
    </rPh>
    <phoneticPr fontId="2"/>
  </si>
  <si>
    <t>訪問</t>
    <rPh sb="0" eb="2">
      <t xml:space="preserve">ホウモン </t>
    </rPh>
    <phoneticPr fontId="2"/>
  </si>
  <si>
    <t>g31</t>
    <phoneticPr fontId="2"/>
  </si>
  <si>
    <t>k31</t>
    <phoneticPr fontId="2"/>
  </si>
  <si>
    <r>
      <t xml:space="preserve">実績
</t>
    </r>
    <r>
      <rPr>
        <sz val="10"/>
        <color theme="1"/>
        <rFont val="UD デジタル 教科書体 N-R"/>
        <family val="1"/>
        <charset val="128"/>
      </rPr>
      <t>（4半期）</t>
    </r>
    <rPh sb="0" eb="2">
      <t>ジッセキ</t>
    </rPh>
    <rPh sb="5" eb="7">
      <t>ハンキ</t>
    </rPh>
    <phoneticPr fontId="2"/>
  </si>
  <si>
    <t>f31</t>
    <phoneticPr fontId="2"/>
  </si>
  <si>
    <t>久保</t>
    <rPh sb="0" eb="2">
      <t>クボ</t>
    </rPh>
    <phoneticPr fontId="2"/>
  </si>
  <si>
    <t>実績</t>
    <phoneticPr fontId="2"/>
  </si>
  <si>
    <t>B1</t>
    <phoneticPr fontId="2"/>
  </si>
  <si>
    <t>B2</t>
    <phoneticPr fontId="2"/>
  </si>
  <si>
    <t>B3</t>
    <phoneticPr fontId="2"/>
  </si>
  <si>
    <t>B4</t>
    <phoneticPr fontId="2"/>
  </si>
  <si>
    <t>B5</t>
    <phoneticPr fontId="2"/>
  </si>
  <si>
    <t>B6</t>
    <phoneticPr fontId="2"/>
  </si>
  <si>
    <t>楠原</t>
    <rPh sb="0" eb="2">
      <t>クスハラ</t>
    </rPh>
    <phoneticPr fontId="2"/>
  </si>
  <si>
    <t>久保</t>
    <rPh sb="0" eb="2">
      <t>クボ</t>
    </rPh>
    <phoneticPr fontId="2"/>
  </si>
  <si>
    <t>千葉由</t>
    <rPh sb="0" eb="2">
      <t>チバ</t>
    </rPh>
    <rPh sb="2" eb="3">
      <t>ユ</t>
    </rPh>
    <phoneticPr fontId="2"/>
  </si>
  <si>
    <t>同行他</t>
    <rPh sb="0" eb="2">
      <t>ドウコウ</t>
    </rPh>
    <rPh sb="2" eb="3">
      <t>ホカ</t>
    </rPh>
    <phoneticPr fontId="2"/>
  </si>
  <si>
    <t>久保</t>
    <rPh sb="0" eb="2">
      <t>クボ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</si>
</sst>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&quot;¥&quot;#,##0;[Red]\-&quot;¥&quot;#,##0"/>
    <numFmt numFmtId="177" formatCode="[$¥-411]#,##0_);\([$¥-411]#,##0\)"/>
    <numFmt numFmtId="178" formatCode="0.0%"/>
    <numFmt numFmtId="179" formatCode="0.00_ "/>
    <numFmt numFmtId="180" formatCode="0.0"/>
    <numFmt numFmtId="181" formatCode="d"/>
    <numFmt numFmtId="182" formatCode="[$-411]ge\.m"/>
    <numFmt numFmtId="183" formatCode="0_ "/>
    <numFmt numFmtId="184" formatCode="0.0_ "/>
    <numFmt numFmtId="185" formatCode="0.0_);[Red]\(0.0\)"/>
  </numFmts>
  <fonts count="37"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indexed="8"/>
      <name val="ＭＳ Ｐゴシック"/>
      <family val="2"/>
      <charset val="128"/>
    </font>
    <font>
      <sz val="10"/>
      <color indexed="8"/>
      <name val="HGPｺﾞｼｯｸM"/>
      <family val="3"/>
      <charset val="128"/>
    </font>
    <font>
      <sz val="12"/>
      <color indexed="8"/>
      <name val="HGPｺﾞｼｯｸM"/>
      <family val="3"/>
      <charset val="128"/>
    </font>
    <font>
      <sz val="8"/>
      <color indexed="8"/>
      <name val="HGPｺﾞｼｯｸM"/>
      <family val="3"/>
      <charset val="128"/>
    </font>
    <font>
      <sz val="9"/>
      <color indexed="8"/>
      <name val="HGPｺﾞｼｯｸM"/>
      <family val="3"/>
      <charset val="128"/>
    </font>
    <font>
      <sz val="6"/>
      <name val="ＭＳ Ｐゴシック"/>
      <family val="3"/>
      <charset val="128"/>
    </font>
    <font>
      <sz val="6"/>
      <color indexed="8"/>
      <name val="HGPｺﾞｼｯｸM"/>
      <family val="3"/>
      <charset val="128"/>
    </font>
    <font>
      <sz val="5"/>
      <color indexed="8"/>
      <name val="HGPｺﾞｼｯｸM"/>
      <family val="3"/>
      <charset val="128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4"/>
      <color indexed="8"/>
      <name val="HGPｺﾞｼｯｸM"/>
      <family val="3"/>
      <charset val="128"/>
    </font>
    <font>
      <sz val="8"/>
      <name val="HGPｺﾞｼｯｸM"/>
      <family val="3"/>
      <charset val="128"/>
    </font>
    <font>
      <sz val="8"/>
      <color theme="0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14"/>
      <name val="HGPｺﾞｼｯｸM"/>
      <family val="3"/>
      <charset val="128"/>
    </font>
    <font>
      <sz val="8"/>
      <color rgb="FF000000"/>
      <name val="HGPｺﾞｼｯｸM"/>
      <family val="3"/>
      <charset val="128"/>
    </font>
    <font>
      <b/>
      <sz val="14"/>
      <color indexed="8"/>
      <name val="HGPｺﾞｼｯｸM"/>
      <family val="3"/>
      <charset val="128"/>
    </font>
    <font>
      <sz val="12"/>
      <name val="HGPｺﾞｼｯｸM"/>
      <family val="3"/>
      <charset val="128"/>
    </font>
    <font>
      <sz val="8"/>
      <color rgb="FF000000"/>
      <name val="Times New Roman"/>
      <family val="1"/>
    </font>
    <font>
      <sz val="12"/>
      <color indexed="8"/>
      <name val="HGPｺﾞｼｯｸM"/>
      <family val="3"/>
      <charset val="128"/>
    </font>
    <font>
      <sz val="6"/>
      <color rgb="FF000000"/>
      <name val="Times New Roman"/>
      <family val="1"/>
    </font>
    <font>
      <sz val="8"/>
      <name val="Times New Roman"/>
      <family val="1"/>
    </font>
    <font>
      <sz val="4"/>
      <color indexed="8"/>
      <name val="HGPｺﾞｼｯｸM"/>
      <family val="3"/>
      <charset val="128"/>
    </font>
    <font>
      <sz val="12"/>
      <color theme="0"/>
      <name val="HGPｺﾞｼｯｸM"/>
      <family val="3"/>
      <charset val="128"/>
    </font>
    <font>
      <sz val="12"/>
      <color theme="0"/>
      <name val="UD デジタル 教科書体 N-R"/>
      <family val="1"/>
      <charset val="128"/>
    </font>
    <font>
      <sz val="20"/>
      <color theme="1"/>
      <name val="UD デジタル 教科書体 N-R"/>
      <family val="1"/>
      <charset val="128"/>
    </font>
    <font>
      <sz val="12"/>
      <color theme="1"/>
      <name val="UD デジタル 教科書体 N-R"/>
      <family val="1"/>
      <charset val="128"/>
    </font>
    <font>
      <sz val="10"/>
      <color theme="1"/>
      <name val="UD デジタル 教科書体 N-R"/>
      <family val="1"/>
      <charset val="128"/>
    </font>
    <font>
      <sz val="11"/>
      <color theme="1"/>
      <name val="UD デジタル 教科書体 N-R"/>
      <family val="1"/>
      <charset val="128"/>
    </font>
    <font>
      <sz val="18"/>
      <color theme="1"/>
      <name val="UD デジタル 教科書体 N-R"/>
      <family val="1"/>
      <charset val="128"/>
    </font>
    <font>
      <sz val="14"/>
      <color theme="1"/>
      <name val="UD デジタル 教科書体 N-R"/>
      <family val="1"/>
      <charset val="128"/>
    </font>
    <font>
      <sz val="9"/>
      <color theme="1"/>
      <name val="UD デジタル 教科書体 N-R"/>
      <family val="1"/>
      <charset val="128"/>
    </font>
    <font>
      <b/>
      <sz val="9"/>
      <color indexed="8"/>
      <name val="HGPｺﾞｼｯｸM"/>
      <family val="3"/>
      <charset val="128"/>
    </font>
    <font>
      <sz val="10"/>
      <color theme="0"/>
      <name val="HGPｺﾞｼｯｸM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rgb="FFCEF4C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6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 style="double">
        <color auto="1"/>
      </left>
      <right/>
      <top style="hair">
        <color auto="1"/>
      </top>
      <bottom style="medium">
        <color indexed="64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thin">
        <color indexed="64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medium">
        <color indexed="64"/>
      </right>
      <top/>
      <bottom style="hair">
        <color auto="1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indexed="64"/>
      </right>
      <top style="thin">
        <color auto="1"/>
      </top>
      <bottom/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hair">
        <color auto="1"/>
      </right>
      <top style="medium">
        <color indexed="64"/>
      </top>
      <bottom style="thin">
        <color auto="1"/>
      </bottom>
      <diagonal/>
    </border>
    <border>
      <left style="hair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94">
    <xf numFmtId="0" fontId="0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>
      <alignment vertical="center"/>
    </xf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552">
    <xf numFmtId="0" fontId="0" fillId="0" borderId="0" xfId="0"/>
    <xf numFmtId="0" fontId="4" fillId="2" borderId="3" xfId="3" applyFont="1" applyFill="1" applyBorder="1" applyAlignment="1">
      <alignment vertical="center"/>
    </xf>
    <xf numFmtId="0" fontId="5" fillId="0" borderId="0" xfId="3" applyFont="1" applyAlignment="1"/>
    <xf numFmtId="0" fontId="4" fillId="0" borderId="42" xfId="3" applyFont="1" applyFill="1" applyBorder="1" applyAlignment="1">
      <alignment vertical="center"/>
    </xf>
    <xf numFmtId="0" fontId="9" fillId="0" borderId="0" xfId="3" applyFont="1" applyBorder="1" applyAlignment="1" applyProtection="1">
      <alignment vertical="center"/>
      <protection locked="0"/>
    </xf>
    <xf numFmtId="0" fontId="7" fillId="0" borderId="0" xfId="3" applyFont="1" applyFill="1" applyAlignment="1" applyProtection="1">
      <alignment vertical="center"/>
    </xf>
    <xf numFmtId="0" fontId="5" fillId="0" borderId="0" xfId="3" applyFont="1" applyAlignment="1" applyProtection="1"/>
    <xf numFmtId="0" fontId="10" fillId="0" borderId="0" xfId="3" applyFont="1" applyFill="1" applyBorder="1" applyAlignment="1" applyProtection="1">
      <alignment vertical="center" wrapText="1"/>
    </xf>
    <xf numFmtId="0" fontId="9" fillId="0" borderId="0" xfId="3" applyFont="1" applyFill="1" applyBorder="1" applyAlignment="1" applyProtection="1">
      <alignment vertical="center" wrapText="1"/>
    </xf>
    <xf numFmtId="0" fontId="9" fillId="0" borderId="0" xfId="3" applyFont="1" applyFill="1" applyBorder="1" applyAlignment="1" applyProtection="1">
      <alignment vertical="center"/>
    </xf>
    <xf numFmtId="0" fontId="9" fillId="0" borderId="0" xfId="1" applyNumberFormat="1" applyFont="1" applyFill="1" applyBorder="1" applyAlignment="1" applyProtection="1">
      <alignment vertical="center"/>
    </xf>
    <xf numFmtId="0" fontId="5" fillId="0" borderId="0" xfId="0" applyFont="1" applyBorder="1" applyAlignment="1" applyProtection="1"/>
    <xf numFmtId="0" fontId="13" fillId="0" borderId="0" xfId="0" applyFont="1" applyBorder="1" applyAlignment="1" applyProtection="1"/>
    <xf numFmtId="0" fontId="5" fillId="0" borderId="0" xfId="0" applyFont="1" applyFill="1" applyBorder="1" applyAlignment="1" applyProtection="1"/>
    <xf numFmtId="0" fontId="5" fillId="0" borderId="0" xfId="0" applyFont="1" applyBorder="1" applyAlignment="1"/>
    <xf numFmtId="0" fontId="13" fillId="0" borderId="56" xfId="0" applyFont="1" applyBorder="1" applyAlignment="1" applyProtection="1"/>
    <xf numFmtId="0" fontId="5" fillId="0" borderId="56" xfId="0" applyFont="1" applyBorder="1" applyAlignment="1" applyProtection="1"/>
    <xf numFmtId="0" fontId="15" fillId="0" borderId="0" xfId="0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center" vertical="center"/>
    </xf>
    <xf numFmtId="2" fontId="15" fillId="0" borderId="0" xfId="0" applyNumberFormat="1" applyFont="1" applyFill="1" applyBorder="1" applyAlignment="1" applyProtection="1">
      <alignment horizontal="center" vertical="center"/>
    </xf>
    <xf numFmtId="177" fontId="15" fillId="0" borderId="0" xfId="0" applyNumberFormat="1" applyFont="1" applyFill="1" applyBorder="1" applyAlignment="1" applyProtection="1">
      <alignment horizontal="center" vertical="center"/>
    </xf>
    <xf numFmtId="0" fontId="14" fillId="0" borderId="57" xfId="0" applyFont="1" applyFill="1" applyBorder="1" applyAlignment="1" applyProtection="1">
      <alignment vertical="center"/>
    </xf>
    <xf numFmtId="177" fontId="14" fillId="0" borderId="0" xfId="1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/>
    <xf numFmtId="0" fontId="14" fillId="0" borderId="56" xfId="0" applyFont="1" applyFill="1" applyBorder="1" applyAlignment="1" applyProtection="1">
      <alignment vertical="center"/>
    </xf>
    <xf numFmtId="0" fontId="4" fillId="0" borderId="0" xfId="3" applyFont="1" applyFill="1" applyBorder="1" applyAlignment="1" applyProtection="1">
      <alignment vertical="center"/>
    </xf>
    <xf numFmtId="0" fontId="9" fillId="0" borderId="0" xfId="3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3" applyFont="1" applyFill="1" applyBorder="1" applyAlignment="1">
      <alignment vertical="center"/>
    </xf>
    <xf numFmtId="0" fontId="19" fillId="0" borderId="0" xfId="3" applyFont="1" applyFill="1" applyBorder="1" applyAlignment="1">
      <alignment vertical="center"/>
    </xf>
    <xf numFmtId="0" fontId="20" fillId="0" borderId="0" xfId="0" applyFont="1" applyFill="1" applyBorder="1" applyAlignment="1"/>
    <xf numFmtId="0" fontId="4" fillId="0" borderId="6" xfId="3" applyFont="1" applyFill="1" applyBorder="1" applyAlignment="1">
      <alignment vertical="center"/>
    </xf>
    <xf numFmtId="0" fontId="4" fillId="0" borderId="7" xfId="3" applyFont="1" applyFill="1" applyBorder="1" applyAlignment="1">
      <alignment vertical="center"/>
    </xf>
    <xf numFmtId="0" fontId="4" fillId="3" borderId="5" xfId="3" applyFont="1" applyFill="1" applyBorder="1" applyAlignment="1">
      <alignment vertical="center"/>
    </xf>
    <xf numFmtId="0" fontId="4" fillId="3" borderId="6" xfId="3" applyFont="1" applyFill="1" applyBorder="1" applyAlignment="1">
      <alignment vertical="center"/>
    </xf>
    <xf numFmtId="0" fontId="4" fillId="2" borderId="5" xfId="3" applyFont="1" applyFill="1" applyBorder="1" applyAlignment="1">
      <alignment vertical="center"/>
    </xf>
    <xf numFmtId="0" fontId="4" fillId="2" borderId="6" xfId="3" applyFont="1" applyFill="1" applyBorder="1" applyAlignment="1">
      <alignment vertical="center"/>
    </xf>
    <xf numFmtId="0" fontId="4" fillId="2" borderId="7" xfId="3" applyFont="1" applyFill="1" applyBorder="1" applyAlignment="1">
      <alignment vertical="center"/>
    </xf>
    <xf numFmtId="0" fontId="4" fillId="3" borderId="7" xfId="3" applyFont="1" applyFill="1" applyBorder="1" applyAlignment="1">
      <alignment vertical="center"/>
    </xf>
    <xf numFmtId="0" fontId="5" fillId="0" borderId="0" xfId="3" applyFont="1" applyBorder="1" applyAlignment="1"/>
    <xf numFmtId="0" fontId="0" fillId="0" borderId="0" xfId="0" applyFill="1"/>
    <xf numFmtId="0" fontId="17" fillId="0" borderId="57" xfId="0" applyFont="1" applyFill="1" applyBorder="1" applyAlignment="1" applyProtection="1">
      <alignment horizontal="left" vertical="center"/>
    </xf>
    <xf numFmtId="0" fontId="6" fillId="0" borderId="0" xfId="3" applyFont="1" applyFill="1" applyAlignment="1">
      <alignment vertical="center"/>
    </xf>
    <xf numFmtId="0" fontId="5" fillId="0" borderId="0" xfId="3" applyFont="1" applyFill="1" applyAlignment="1"/>
    <xf numFmtId="0" fontId="0" fillId="8" borderId="0" xfId="0" applyFill="1"/>
    <xf numFmtId="14" fontId="0" fillId="0" borderId="19" xfId="0" applyNumberFormat="1" applyBorder="1"/>
    <xf numFmtId="14" fontId="0" fillId="0" borderId="27" xfId="0" applyNumberFormat="1" applyBorder="1"/>
    <xf numFmtId="0" fontId="0" fillId="0" borderId="20" xfId="0" applyBorder="1"/>
    <xf numFmtId="0" fontId="0" fillId="0" borderId="28" xfId="0" applyBorder="1"/>
    <xf numFmtId="0" fontId="0" fillId="0" borderId="6" xfId="0" applyBorder="1" applyAlignment="1">
      <alignment horizontal="centerContinuous"/>
    </xf>
    <xf numFmtId="14" fontId="0" fillId="0" borderId="20" xfId="0" applyNumberFormat="1" applyBorder="1"/>
    <xf numFmtId="14" fontId="0" fillId="0" borderId="28" xfId="0" applyNumberFormat="1" applyBorder="1"/>
    <xf numFmtId="0" fontId="0" fillId="0" borderId="6" xfId="0" applyBorder="1" applyAlignment="1"/>
    <xf numFmtId="181" fontId="0" fillId="0" borderId="23" xfId="0" applyNumberFormat="1" applyBorder="1"/>
    <xf numFmtId="181" fontId="0" fillId="0" borderId="30" xfId="0" applyNumberFormat="1" applyBorder="1"/>
    <xf numFmtId="0" fontId="0" fillId="0" borderId="71" xfId="0" applyBorder="1" applyAlignment="1"/>
    <xf numFmtId="0" fontId="0" fillId="0" borderId="72" xfId="0" applyBorder="1" applyAlignment="1">
      <alignment horizontal="centerContinuous"/>
    </xf>
    <xf numFmtId="14" fontId="0" fillId="0" borderId="73" xfId="0" applyNumberFormat="1" applyBorder="1"/>
    <xf numFmtId="181" fontId="0" fillId="0" borderId="74" xfId="0" applyNumberFormat="1" applyBorder="1"/>
    <xf numFmtId="14" fontId="0" fillId="0" borderId="75" xfId="0" applyNumberFormat="1" applyBorder="1"/>
    <xf numFmtId="181" fontId="0" fillId="0" borderId="76" xfId="0" applyNumberFormat="1" applyBorder="1"/>
    <xf numFmtId="0" fontId="0" fillId="0" borderId="77" xfId="0" applyFill="1" applyBorder="1" applyAlignment="1">
      <alignment horizontal="centerContinuous"/>
    </xf>
    <xf numFmtId="0" fontId="0" fillId="0" borderId="78" xfId="0" applyBorder="1" applyAlignment="1">
      <alignment horizontal="centerContinuous"/>
    </xf>
    <xf numFmtId="0" fontId="0" fillId="0" borderId="79" xfId="0" applyBorder="1" applyAlignment="1">
      <alignment horizontal="centerContinuous"/>
    </xf>
    <xf numFmtId="0" fontId="0" fillId="0" borderId="80" xfId="0" applyBorder="1" applyAlignment="1"/>
    <xf numFmtId="0" fontId="0" fillId="0" borderId="81" xfId="0" applyBorder="1" applyAlignment="1">
      <alignment horizontal="centerContinuous"/>
    </xf>
    <xf numFmtId="14" fontId="0" fillId="0" borderId="82" xfId="0" applyNumberFormat="1" applyBorder="1"/>
    <xf numFmtId="181" fontId="0" fillId="0" borderId="83" xfId="0" applyNumberFormat="1" applyBorder="1"/>
    <xf numFmtId="14" fontId="0" fillId="0" borderId="84" xfId="0" applyNumberFormat="1" applyBorder="1"/>
    <xf numFmtId="181" fontId="0" fillId="0" borderId="85" xfId="0" applyNumberFormat="1" applyBorder="1"/>
    <xf numFmtId="14" fontId="0" fillId="0" borderId="86" xfId="0" applyNumberFormat="1" applyBorder="1"/>
    <xf numFmtId="0" fontId="0" fillId="0" borderId="87" xfId="0" applyBorder="1"/>
    <xf numFmtId="14" fontId="0" fillId="0" borderId="88" xfId="0" applyNumberFormat="1" applyBorder="1"/>
    <xf numFmtId="0" fontId="0" fillId="0" borderId="89" xfId="0" applyBorder="1"/>
    <xf numFmtId="14" fontId="0" fillId="0" borderId="90" xfId="0" applyNumberFormat="1" applyBorder="1"/>
    <xf numFmtId="0" fontId="0" fillId="0" borderId="91" xfId="0" applyBorder="1"/>
    <xf numFmtId="14" fontId="0" fillId="0" borderId="87" xfId="0" applyNumberFormat="1" applyBorder="1"/>
    <xf numFmtId="0" fontId="0" fillId="0" borderId="92" xfId="0" applyBorder="1"/>
    <xf numFmtId="14" fontId="0" fillId="9" borderId="19" xfId="0" applyNumberFormat="1" applyFill="1" applyBorder="1"/>
    <xf numFmtId="14" fontId="0" fillId="9" borderId="27" xfId="0" applyNumberFormat="1" applyFill="1" applyBorder="1"/>
    <xf numFmtId="14" fontId="0" fillId="9" borderId="88" xfId="0" applyNumberFormat="1" applyFill="1" applyBorder="1"/>
    <xf numFmtId="0" fontId="26" fillId="0" borderId="0" xfId="0" applyFont="1" applyBorder="1" applyAlignment="1"/>
    <xf numFmtId="0" fontId="27" fillId="0" borderId="0" xfId="0" applyFont="1" applyAlignment="1">
      <alignment horizontal="center"/>
    </xf>
    <xf numFmtId="0" fontId="27" fillId="0" borderId="0" xfId="0" applyFont="1"/>
    <xf numFmtId="0" fontId="27" fillId="0" borderId="0" xfId="0" applyFont="1" applyFill="1"/>
    <xf numFmtId="0" fontId="29" fillId="0" borderId="0" xfId="0" applyFont="1" applyAlignment="1">
      <alignment horizontal="center"/>
    </xf>
    <xf numFmtId="0" fontId="29" fillId="0" borderId="0" xfId="0" applyFont="1"/>
    <xf numFmtId="0" fontId="27" fillId="0" borderId="17" xfId="0" applyFont="1" applyBorder="1" applyAlignment="1">
      <alignment horizontal="centerContinuous"/>
    </xf>
    <xf numFmtId="0" fontId="29" fillId="0" borderId="19" xfId="0" applyFont="1" applyBorder="1" applyAlignment="1"/>
    <xf numFmtId="0" fontId="29" fillId="0" borderId="18" xfId="0" applyFont="1" applyBorder="1" applyAlignment="1"/>
    <xf numFmtId="0" fontId="31" fillId="0" borderId="37" xfId="0" applyFont="1" applyBorder="1" applyAlignment="1">
      <alignment horizontal="center" vertical="center"/>
    </xf>
    <xf numFmtId="0" fontId="31" fillId="0" borderId="36" xfId="0" applyFont="1" applyBorder="1" applyAlignment="1">
      <alignment horizontal="center" vertical="center" wrapText="1"/>
    </xf>
    <xf numFmtId="0" fontId="29" fillId="0" borderId="0" xfId="0" applyFont="1" applyFill="1"/>
    <xf numFmtId="0" fontId="29" fillId="0" borderId="0" xfId="0" applyFont="1" applyBorder="1"/>
    <xf numFmtId="0" fontId="32" fillId="0" borderId="0" xfId="0" applyFont="1" applyAlignment="1">
      <alignment horizontal="left"/>
    </xf>
    <xf numFmtId="0" fontId="32" fillId="0" borderId="12" xfId="0" applyFont="1" applyBorder="1" applyAlignment="1">
      <alignment horizontal="center" shrinkToFit="1"/>
    </xf>
    <xf numFmtId="0" fontId="29" fillId="0" borderId="12" xfId="0" applyFont="1" applyBorder="1" applyAlignment="1">
      <alignment horizontal="center" shrinkToFit="1"/>
    </xf>
    <xf numFmtId="0" fontId="32" fillId="0" borderId="93" xfId="0" applyFont="1" applyBorder="1" applyAlignment="1">
      <alignment horizontal="center" shrinkToFit="1"/>
    </xf>
    <xf numFmtId="0" fontId="29" fillId="0" borderId="93" xfId="0" applyFont="1" applyBorder="1" applyAlignment="1">
      <alignment horizontal="center" shrinkToFit="1"/>
    </xf>
    <xf numFmtId="0" fontId="32" fillId="0" borderId="14" xfId="0" applyFont="1" applyBorder="1" applyAlignment="1">
      <alignment horizontal="center" shrinkToFit="1"/>
    </xf>
    <xf numFmtId="0" fontId="29" fillId="0" borderId="14" xfId="0" applyFont="1" applyBorder="1" applyAlignment="1">
      <alignment horizontal="center" shrinkToFit="1"/>
    </xf>
    <xf numFmtId="0" fontId="32" fillId="0" borderId="14" xfId="0" applyFont="1" applyFill="1" applyBorder="1" applyAlignment="1">
      <alignment horizontal="center" shrinkToFit="1"/>
    </xf>
    <xf numFmtId="0" fontId="29" fillId="0" borderId="14" xfId="0" applyFont="1" applyFill="1" applyBorder="1" applyAlignment="1">
      <alignment horizontal="center" shrinkToFit="1"/>
    </xf>
    <xf numFmtId="182" fontId="31" fillId="0" borderId="22" xfId="0" applyNumberFormat="1" applyFont="1" applyBorder="1" applyAlignment="1">
      <alignment shrinkToFit="1"/>
    </xf>
    <xf numFmtId="0" fontId="31" fillId="10" borderId="17" xfId="0" applyFont="1" applyFill="1" applyBorder="1" applyAlignment="1">
      <alignment shrinkToFit="1"/>
    </xf>
    <xf numFmtId="179" fontId="31" fillId="0" borderId="23" xfId="0" applyNumberFormat="1" applyFont="1" applyFill="1" applyBorder="1" applyAlignment="1">
      <alignment shrinkToFit="1"/>
    </xf>
    <xf numFmtId="183" fontId="31" fillId="0" borderId="17" xfId="0" applyNumberFormat="1" applyFont="1" applyFill="1" applyBorder="1" applyAlignment="1">
      <alignment shrinkToFit="1"/>
    </xf>
    <xf numFmtId="183" fontId="31" fillId="0" borderId="18" xfId="0" applyNumberFormat="1" applyFont="1" applyBorder="1" applyAlignment="1">
      <alignment shrinkToFit="1"/>
    </xf>
    <xf numFmtId="10" fontId="31" fillId="0" borderId="21" xfId="2" applyNumberFormat="1" applyFont="1" applyBorder="1" applyAlignment="1">
      <alignment shrinkToFit="1"/>
    </xf>
    <xf numFmtId="10" fontId="31" fillId="0" borderId="19" xfId="2" applyNumberFormat="1" applyFont="1" applyBorder="1" applyAlignment="1">
      <alignment shrinkToFit="1"/>
    </xf>
    <xf numFmtId="179" fontId="31" fillId="0" borderId="18" xfId="0" applyNumberFormat="1" applyFont="1" applyBorder="1" applyAlignment="1">
      <alignment shrinkToFit="1"/>
    </xf>
    <xf numFmtId="0" fontId="31" fillId="0" borderId="42" xfId="0" applyFont="1" applyBorder="1" applyAlignment="1">
      <alignment horizontal="center" shrinkToFit="1"/>
    </xf>
    <xf numFmtId="10" fontId="31" fillId="0" borderId="18" xfId="2" applyNumberFormat="1" applyFont="1" applyBorder="1" applyAlignment="1">
      <alignment shrinkToFit="1"/>
    </xf>
    <xf numFmtId="182" fontId="31" fillId="0" borderId="31" xfId="0" applyNumberFormat="1" applyFont="1" applyBorder="1" applyAlignment="1">
      <alignment shrinkToFit="1"/>
    </xf>
    <xf numFmtId="0" fontId="31" fillId="10" borderId="25" xfId="0" applyFont="1" applyFill="1" applyBorder="1" applyAlignment="1">
      <alignment shrinkToFit="1"/>
    </xf>
    <xf numFmtId="179" fontId="31" fillId="0" borderId="30" xfId="0" applyNumberFormat="1" applyFont="1" applyFill="1" applyBorder="1" applyAlignment="1">
      <alignment shrinkToFit="1"/>
    </xf>
    <xf numFmtId="183" fontId="31" fillId="0" borderId="25" xfId="0" applyNumberFormat="1" applyFont="1" applyFill="1" applyBorder="1" applyAlignment="1">
      <alignment shrinkToFit="1"/>
    </xf>
    <xf numFmtId="183" fontId="31" fillId="0" borderId="26" xfId="0" applyNumberFormat="1" applyFont="1" applyBorder="1" applyAlignment="1">
      <alignment shrinkToFit="1"/>
    </xf>
    <xf numFmtId="10" fontId="31" fillId="0" borderId="29" xfId="2" applyNumberFormat="1" applyFont="1" applyBorder="1" applyAlignment="1">
      <alignment shrinkToFit="1"/>
    </xf>
    <xf numFmtId="10" fontId="31" fillId="0" borderId="27" xfId="2" applyNumberFormat="1" applyFont="1" applyBorder="1" applyAlignment="1">
      <alignment shrinkToFit="1"/>
    </xf>
    <xf numFmtId="179" fontId="31" fillId="0" borderId="26" xfId="0" applyNumberFormat="1" applyFont="1" applyBorder="1" applyAlignment="1">
      <alignment shrinkToFit="1"/>
    </xf>
    <xf numFmtId="0" fontId="31" fillId="0" borderId="0" xfId="0" applyFont="1" applyBorder="1" applyAlignment="1">
      <alignment horizontal="center" shrinkToFit="1"/>
    </xf>
    <xf numFmtId="10" fontId="31" fillId="0" borderId="26" xfId="2" applyNumberFormat="1" applyFont="1" applyBorder="1" applyAlignment="1">
      <alignment shrinkToFit="1"/>
    </xf>
    <xf numFmtId="182" fontId="31" fillId="0" borderId="40" xfId="0" applyNumberFormat="1" applyFont="1" applyBorder="1" applyAlignment="1">
      <alignment shrinkToFit="1"/>
    </xf>
    <xf numFmtId="0" fontId="31" fillId="10" borderId="35" xfId="0" applyFont="1" applyFill="1" applyBorder="1" applyAlignment="1">
      <alignment shrinkToFit="1"/>
    </xf>
    <xf numFmtId="179" fontId="31" fillId="0" borderId="41" xfId="0" applyNumberFormat="1" applyFont="1" applyFill="1" applyBorder="1" applyAlignment="1">
      <alignment shrinkToFit="1"/>
    </xf>
    <xf numFmtId="183" fontId="31" fillId="0" borderId="35" xfId="0" applyNumberFormat="1" applyFont="1" applyFill="1" applyBorder="1" applyAlignment="1">
      <alignment shrinkToFit="1"/>
    </xf>
    <xf numFmtId="183" fontId="31" fillId="0" borderId="36" xfId="0" applyNumberFormat="1" applyFont="1" applyBorder="1" applyAlignment="1">
      <alignment shrinkToFit="1"/>
    </xf>
    <xf numFmtId="10" fontId="31" fillId="0" borderId="39" xfId="2" applyNumberFormat="1" applyFont="1" applyBorder="1" applyAlignment="1">
      <alignment shrinkToFit="1"/>
    </xf>
    <xf numFmtId="10" fontId="31" fillId="0" borderId="37" xfId="2" applyNumberFormat="1" applyFont="1" applyBorder="1" applyAlignment="1">
      <alignment shrinkToFit="1"/>
    </xf>
    <xf numFmtId="179" fontId="31" fillId="0" borderId="36" xfId="0" applyNumberFormat="1" applyFont="1" applyBorder="1" applyAlignment="1">
      <alignment shrinkToFit="1"/>
    </xf>
    <xf numFmtId="0" fontId="31" fillId="0" borderId="16" xfId="0" applyFont="1" applyBorder="1" applyAlignment="1">
      <alignment horizontal="center" shrinkToFit="1"/>
    </xf>
    <xf numFmtId="10" fontId="31" fillId="0" borderId="36" xfId="2" applyNumberFormat="1" applyFont="1" applyBorder="1" applyAlignment="1">
      <alignment shrinkToFit="1"/>
    </xf>
    <xf numFmtId="179" fontId="31" fillId="0" borderId="36" xfId="0" applyNumberFormat="1" applyFont="1" applyFill="1" applyBorder="1" applyAlignment="1">
      <alignment shrinkToFit="1"/>
    </xf>
    <xf numFmtId="0" fontId="31" fillId="0" borderId="16" xfId="0" applyFont="1" applyFill="1" applyBorder="1" applyAlignment="1">
      <alignment horizontal="center" shrinkToFit="1"/>
    </xf>
    <xf numFmtId="0" fontId="4" fillId="0" borderId="0" xfId="3" applyFont="1" applyFill="1" applyBorder="1" applyAlignment="1">
      <alignment horizontal="center" vertical="center"/>
    </xf>
    <xf numFmtId="0" fontId="6" fillId="0" borderId="0" xfId="3" applyFont="1" applyFill="1" applyBorder="1" applyAlignment="1" applyProtection="1">
      <alignment horizontal="center" vertical="center"/>
      <protection locked="0"/>
    </xf>
    <xf numFmtId="0" fontId="9" fillId="0" borderId="0" xfId="3" applyFont="1" applyFill="1" applyBorder="1" applyAlignment="1">
      <alignment horizontal="center" vertical="center" wrapText="1"/>
    </xf>
    <xf numFmtId="0" fontId="31" fillId="0" borderId="35" xfId="0" applyFont="1" applyBorder="1" applyAlignment="1">
      <alignment horizontal="center" vertical="center" wrapText="1"/>
    </xf>
    <xf numFmtId="184" fontId="31" fillId="0" borderId="17" xfId="0" applyNumberFormat="1" applyFont="1" applyBorder="1" applyAlignment="1">
      <alignment shrinkToFit="1"/>
    </xf>
    <xf numFmtId="184" fontId="31" fillId="0" borderId="25" xfId="0" applyNumberFormat="1" applyFont="1" applyBorder="1" applyAlignment="1">
      <alignment shrinkToFit="1"/>
    </xf>
    <xf numFmtId="184" fontId="31" fillId="0" borderId="35" xfId="0" applyNumberFormat="1" applyFont="1" applyBorder="1" applyAlignment="1">
      <alignment shrinkToFit="1"/>
    </xf>
    <xf numFmtId="0" fontId="5" fillId="0" borderId="0" xfId="0" applyFont="1" applyFill="1" applyBorder="1"/>
    <xf numFmtId="0" fontId="9" fillId="0" borderId="0" xfId="3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6" fillId="0" borderId="0" xfId="3" applyFont="1" applyFill="1" applyBorder="1" applyAlignment="1">
      <alignment vertical="center"/>
    </xf>
    <xf numFmtId="0" fontId="6" fillId="0" borderId="0" xfId="3" applyFont="1" applyFill="1" applyBorder="1" applyAlignment="1" applyProtection="1">
      <alignment horizontal="left" vertical="center"/>
      <protection locked="0"/>
    </xf>
    <xf numFmtId="0" fontId="29" fillId="0" borderId="28" xfId="0" applyFont="1" applyBorder="1" applyAlignment="1">
      <alignment horizontal="center" vertical="center"/>
    </xf>
    <xf numFmtId="0" fontId="29" fillId="0" borderId="28" xfId="0" applyFont="1" applyBorder="1" applyAlignment="1">
      <alignment horizontal="right" vertical="center"/>
    </xf>
    <xf numFmtId="0" fontId="29" fillId="0" borderId="28" xfId="0" applyFont="1" applyFill="1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178" fontId="29" fillId="0" borderId="26" xfId="2" applyNumberFormat="1" applyFont="1" applyBorder="1" applyAlignment="1">
      <alignment horizontal="center" vertical="center" shrinkToFit="1"/>
    </xf>
    <xf numFmtId="0" fontId="29" fillId="0" borderId="99" xfId="0" applyFont="1" applyBorder="1"/>
    <xf numFmtId="0" fontId="32" fillId="0" borderId="107" xfId="0" applyFont="1" applyBorder="1" applyAlignment="1">
      <alignment horizontal="center" vertical="center"/>
    </xf>
    <xf numFmtId="0" fontId="32" fillId="0" borderId="108" xfId="0" applyFont="1" applyBorder="1" applyAlignment="1">
      <alignment horizontal="center" vertical="center"/>
    </xf>
    <xf numFmtId="0" fontId="29" fillId="0" borderId="108" xfId="0" applyFont="1" applyBorder="1"/>
    <xf numFmtId="0" fontId="32" fillId="0" borderId="109" xfId="0" applyFont="1" applyBorder="1" applyAlignment="1">
      <alignment horizontal="center" vertical="center"/>
    </xf>
    <xf numFmtId="0" fontId="29" fillId="0" borderId="87" xfId="0" applyFont="1" applyBorder="1" applyAlignment="1">
      <alignment horizontal="right" vertical="center"/>
    </xf>
    <xf numFmtId="0" fontId="29" fillId="0" borderId="87" xfId="0" applyFont="1" applyBorder="1" applyAlignment="1">
      <alignment horizontal="center" vertical="center"/>
    </xf>
    <xf numFmtId="0" fontId="29" fillId="0" borderId="111" xfId="0" applyFont="1" applyBorder="1" applyAlignment="1">
      <alignment horizontal="center" vertical="center"/>
    </xf>
    <xf numFmtId="178" fontId="29" fillId="0" borderId="112" xfId="2" applyNumberFormat="1" applyFont="1" applyBorder="1" applyAlignment="1">
      <alignment horizontal="center" vertical="center" shrinkToFit="1"/>
    </xf>
    <xf numFmtId="0" fontId="32" fillId="0" borderId="107" xfId="0" applyFont="1" applyBorder="1" applyAlignment="1">
      <alignment horizontal="center"/>
    </xf>
    <xf numFmtId="0" fontId="32" fillId="0" borderId="108" xfId="0" applyFont="1" applyBorder="1" applyAlignment="1">
      <alignment horizontal="center"/>
    </xf>
    <xf numFmtId="0" fontId="32" fillId="0" borderId="109" xfId="0" applyFont="1" applyBorder="1" applyAlignment="1">
      <alignment horizontal="center"/>
    </xf>
    <xf numFmtId="0" fontId="32" fillId="0" borderId="109" xfId="0" applyFont="1" applyFill="1" applyBorder="1" applyAlignment="1">
      <alignment horizontal="center"/>
    </xf>
    <xf numFmtId="0" fontId="29" fillId="0" borderId="113" xfId="0" applyFont="1" applyBorder="1" applyAlignment="1">
      <alignment horizontal="center" vertical="center"/>
    </xf>
    <xf numFmtId="178" fontId="29" fillId="0" borderId="114" xfId="2" applyNumberFormat="1" applyFont="1" applyBorder="1" applyAlignment="1">
      <alignment horizontal="center" vertical="center" shrinkToFit="1"/>
    </xf>
    <xf numFmtId="0" fontId="34" fillId="0" borderId="115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/>
    </xf>
    <xf numFmtId="0" fontId="29" fillId="0" borderId="87" xfId="0" applyFont="1" applyBorder="1" applyAlignment="1">
      <alignment horizontal="center"/>
    </xf>
    <xf numFmtId="0" fontId="29" fillId="0" borderId="116" xfId="0" applyFont="1" applyBorder="1" applyAlignment="1">
      <alignment horizontal="left" vertical="center"/>
    </xf>
    <xf numFmtId="0" fontId="29" fillId="0" borderId="117" xfId="0" applyFont="1" applyBorder="1" applyAlignment="1">
      <alignment horizontal="center" vertical="center"/>
    </xf>
    <xf numFmtId="0" fontId="29" fillId="0" borderId="118" xfId="0" applyFont="1" applyBorder="1" applyAlignment="1">
      <alignment horizontal="center" vertical="center"/>
    </xf>
    <xf numFmtId="0" fontId="29" fillId="0" borderId="119" xfId="0" applyFont="1" applyBorder="1" applyAlignment="1">
      <alignment horizontal="left" vertical="center"/>
    </xf>
    <xf numFmtId="0" fontId="29" fillId="0" borderId="120" xfId="0" applyFont="1" applyBorder="1" applyAlignment="1">
      <alignment horizontal="center" vertical="center"/>
    </xf>
    <xf numFmtId="0" fontId="29" fillId="0" borderId="106" xfId="0" applyFont="1" applyBorder="1" applyAlignment="1">
      <alignment horizontal="center"/>
    </xf>
    <xf numFmtId="0" fontId="29" fillId="0" borderId="106" xfId="0" applyFont="1" applyBorder="1" applyAlignment="1">
      <alignment horizontal="right" vertical="center"/>
    </xf>
    <xf numFmtId="0" fontId="29" fillId="0" borderId="106" xfId="0" applyFont="1" applyBorder="1" applyAlignment="1">
      <alignment horizontal="center" vertical="center"/>
    </xf>
    <xf numFmtId="0" fontId="29" fillId="0" borderId="121" xfId="0" applyFont="1" applyBorder="1" applyAlignment="1">
      <alignment horizontal="left" vertical="center"/>
    </xf>
    <xf numFmtId="182" fontId="29" fillId="0" borderId="122" xfId="0" applyNumberFormat="1" applyFont="1" applyBorder="1" applyAlignment="1">
      <alignment horizontal="center" vertical="center"/>
    </xf>
    <xf numFmtId="182" fontId="29" fillId="0" borderId="123" xfId="0" applyNumberFormat="1" applyFont="1" applyBorder="1" applyAlignment="1">
      <alignment horizontal="center" vertical="center"/>
    </xf>
    <xf numFmtId="0" fontId="29" fillId="0" borderId="124" xfId="0" applyFont="1" applyBorder="1" applyAlignment="1">
      <alignment horizontal="center"/>
    </xf>
    <xf numFmtId="0" fontId="29" fillId="0" borderId="78" xfId="0" applyFont="1" applyBorder="1" applyAlignment="1">
      <alignment horizontal="centerContinuous" vertical="center"/>
    </xf>
    <xf numFmtId="0" fontId="29" fillId="0" borderId="79" xfId="0" applyFont="1" applyBorder="1" applyAlignment="1">
      <alignment horizontal="centerContinuous" vertical="center"/>
    </xf>
    <xf numFmtId="0" fontId="33" fillId="0" borderId="58" xfId="0" applyFont="1" applyFill="1" applyBorder="1" applyAlignment="1">
      <alignment horizontal="left" vertical="center" indent="1"/>
    </xf>
    <xf numFmtId="0" fontId="33" fillId="0" borderId="78" xfId="0" applyFont="1" applyFill="1" applyBorder="1" applyAlignment="1">
      <alignment horizontal="left" vertical="center" indent="1"/>
    </xf>
    <xf numFmtId="182" fontId="29" fillId="0" borderId="105" xfId="0" applyNumberFormat="1" applyFont="1" applyFill="1" applyBorder="1" applyAlignment="1">
      <alignment horizontal="center" vertical="center"/>
    </xf>
    <xf numFmtId="0" fontId="29" fillId="0" borderId="106" xfId="0" applyFont="1" applyFill="1" applyBorder="1" applyAlignment="1">
      <alignment horizontal="center" vertical="center"/>
    </xf>
    <xf numFmtId="182" fontId="29" fillId="0" borderId="31" xfId="0" applyNumberFormat="1" applyFont="1" applyFill="1" applyBorder="1" applyAlignment="1">
      <alignment horizontal="center" vertical="center"/>
    </xf>
    <xf numFmtId="182" fontId="29" fillId="0" borderId="110" xfId="0" applyNumberFormat="1" applyFont="1" applyFill="1" applyBorder="1" applyAlignment="1">
      <alignment horizontal="center" vertical="center"/>
    </xf>
    <xf numFmtId="0" fontId="29" fillId="0" borderId="87" xfId="0" applyFont="1" applyFill="1" applyBorder="1" applyAlignment="1">
      <alignment horizontal="center" vertical="center"/>
    </xf>
    <xf numFmtId="0" fontId="29" fillId="8" borderId="0" xfId="0" applyFont="1" applyFill="1" applyAlignment="1">
      <alignment vertical="top"/>
    </xf>
    <xf numFmtId="0" fontId="29" fillId="8" borderId="0" xfId="0" applyFont="1" applyFill="1" applyAlignment="1">
      <alignment horizontal="center"/>
    </xf>
    <xf numFmtId="0" fontId="29" fillId="8" borderId="0" xfId="0" applyFont="1" applyFill="1"/>
    <xf numFmtId="0" fontId="29" fillId="8" borderId="0" xfId="0" applyFont="1" applyFill="1" applyAlignment="1">
      <alignment horizontal="right" vertical="top"/>
    </xf>
    <xf numFmtId="0" fontId="29" fillId="0" borderId="0" xfId="0" applyFont="1" applyAlignment="1">
      <alignment vertical="center"/>
    </xf>
    <xf numFmtId="0" fontId="31" fillId="0" borderId="10" xfId="0" applyFont="1" applyBorder="1" applyAlignment="1">
      <alignment horizontal="center"/>
    </xf>
    <xf numFmtId="0" fontId="31" fillId="0" borderId="11" xfId="0" applyFont="1" applyBorder="1" applyAlignment="1">
      <alignment horizontal="center"/>
    </xf>
    <xf numFmtId="0" fontId="29" fillId="0" borderId="34" xfId="0" applyFont="1" applyBorder="1" applyAlignment="1">
      <alignment vertical="center"/>
    </xf>
    <xf numFmtId="0" fontId="29" fillId="0" borderId="101" xfId="0" applyFont="1" applyBorder="1" applyAlignment="1">
      <alignment vertical="center"/>
    </xf>
    <xf numFmtId="0" fontId="31" fillId="0" borderId="95" xfId="0" applyFont="1" applyBorder="1" applyAlignment="1">
      <alignment horizontal="center"/>
    </xf>
    <xf numFmtId="0" fontId="29" fillId="0" borderId="125" xfId="0" applyFont="1" applyBorder="1" applyAlignment="1">
      <alignment vertical="center"/>
    </xf>
    <xf numFmtId="0" fontId="31" fillId="0" borderId="51" xfId="0" applyFont="1" applyBorder="1" applyAlignment="1">
      <alignment horizontal="center"/>
    </xf>
    <xf numFmtId="0" fontId="31" fillId="0" borderId="102" xfId="0" applyFont="1" applyBorder="1" applyAlignment="1"/>
    <xf numFmtId="0" fontId="31" fillId="0" borderId="21" xfId="0" applyFont="1" applyBorder="1" applyAlignment="1"/>
    <xf numFmtId="0" fontId="31" fillId="0" borderId="19" xfId="0" applyFont="1" applyBorder="1" applyAlignment="1"/>
    <xf numFmtId="0" fontId="31" fillId="0" borderId="18" xfId="0" applyFont="1" applyBorder="1" applyAlignment="1"/>
    <xf numFmtId="0" fontId="31" fillId="0" borderId="103" xfId="0" applyFont="1" applyBorder="1" applyAlignment="1"/>
    <xf numFmtId="0" fontId="31" fillId="0" borderId="29" xfId="0" applyFont="1" applyBorder="1" applyAlignment="1"/>
    <xf numFmtId="0" fontId="31" fillId="0" borderId="27" xfId="0" applyFont="1" applyBorder="1" applyAlignment="1"/>
    <xf numFmtId="0" fontId="31" fillId="0" borderId="26" xfId="0" applyFont="1" applyBorder="1" applyAlignment="1"/>
    <xf numFmtId="0" fontId="31" fillId="0" borderId="104" xfId="0" applyFont="1" applyBorder="1" applyAlignment="1"/>
    <xf numFmtId="0" fontId="31" fillId="0" borderId="39" xfId="0" applyFont="1" applyBorder="1" applyAlignment="1"/>
    <xf numFmtId="0" fontId="31" fillId="0" borderId="37" xfId="0" applyFont="1" applyBorder="1" applyAlignment="1"/>
    <xf numFmtId="0" fontId="31" fillId="0" borderId="36" xfId="0" applyFont="1" applyBorder="1" applyAlignment="1"/>
    <xf numFmtId="178" fontId="29" fillId="0" borderId="0" xfId="0" applyNumberFormat="1" applyFont="1"/>
    <xf numFmtId="182" fontId="29" fillId="0" borderId="0" xfId="0" applyNumberFormat="1" applyFont="1"/>
    <xf numFmtId="0" fontId="29" fillId="0" borderId="78" xfId="0" applyFont="1" applyFill="1" applyBorder="1" applyAlignment="1">
      <alignment horizontal="center" vertical="center"/>
    </xf>
    <xf numFmtId="0" fontId="27" fillId="0" borderId="0" xfId="0" applyFont="1" applyBorder="1"/>
    <xf numFmtId="0" fontId="29" fillId="0" borderId="51" xfId="0" applyFont="1" applyBorder="1"/>
    <xf numFmtId="182" fontId="29" fillId="0" borderId="102" xfId="0" applyNumberFormat="1" applyFont="1" applyBorder="1" applyAlignment="1">
      <alignment horizontal="right"/>
    </xf>
    <xf numFmtId="182" fontId="29" fillId="0" borderId="103" xfId="0" applyNumberFormat="1" applyFont="1" applyBorder="1" applyAlignment="1">
      <alignment horizontal="right"/>
    </xf>
    <xf numFmtId="182" fontId="29" fillId="0" borderId="104" xfId="0" applyNumberFormat="1" applyFont="1" applyBorder="1" applyAlignment="1">
      <alignment horizontal="right"/>
    </xf>
    <xf numFmtId="0" fontId="29" fillId="0" borderId="123" xfId="0" applyFont="1" applyFill="1" applyBorder="1" applyAlignment="1">
      <alignment horizontal="center" vertical="center"/>
    </xf>
    <xf numFmtId="0" fontId="31" fillId="0" borderId="126" xfId="0" applyFont="1" applyFill="1" applyBorder="1" applyAlignment="1">
      <alignment horizontal="center" vertical="center"/>
    </xf>
    <xf numFmtId="0" fontId="29" fillId="0" borderId="113" xfId="0" applyFont="1" applyFill="1" applyBorder="1" applyAlignment="1">
      <alignment horizontal="center" vertical="center"/>
    </xf>
    <xf numFmtId="178" fontId="29" fillId="0" borderId="127" xfId="0" applyNumberFormat="1" applyFont="1" applyFill="1" applyBorder="1" applyAlignment="1">
      <alignment horizontal="center" vertical="center"/>
    </xf>
    <xf numFmtId="0" fontId="29" fillId="0" borderId="25" xfId="0" applyFont="1" applyFill="1" applyBorder="1" applyAlignment="1">
      <alignment horizontal="center" vertical="center"/>
    </xf>
    <xf numFmtId="178" fontId="29" fillId="0" borderId="85" xfId="2" applyNumberFormat="1" applyFont="1" applyFill="1" applyBorder="1" applyAlignment="1">
      <alignment horizontal="center" vertical="center"/>
    </xf>
    <xf numFmtId="0" fontId="29" fillId="0" borderId="111" xfId="0" applyFont="1" applyFill="1" applyBorder="1" applyAlignment="1">
      <alignment horizontal="center" vertical="center"/>
    </xf>
    <xf numFmtId="178" fontId="29" fillId="0" borderId="92" xfId="2" applyNumberFormat="1" applyFont="1" applyFill="1" applyBorder="1" applyAlignment="1">
      <alignment horizontal="center" vertical="center"/>
    </xf>
    <xf numFmtId="0" fontId="33" fillId="0" borderId="123" xfId="0" applyFont="1" applyFill="1" applyBorder="1" applyAlignment="1">
      <alignment horizontal="left" vertical="center" indent="1"/>
    </xf>
    <xf numFmtId="0" fontId="29" fillId="0" borderId="128" xfId="0" applyFont="1" applyBorder="1"/>
    <xf numFmtId="178" fontId="29" fillId="0" borderId="83" xfId="0" applyNumberFormat="1" applyFont="1" applyFill="1" applyBorder="1" applyAlignment="1">
      <alignment horizontal="center" vertical="center"/>
    </xf>
    <xf numFmtId="0" fontId="17" fillId="0" borderId="57" xfId="0" applyFont="1" applyFill="1" applyBorder="1" applyAlignment="1" applyProtection="1">
      <alignment horizontal="left" vertical="center"/>
    </xf>
    <xf numFmtId="0" fontId="29" fillId="0" borderId="0" xfId="0" applyFont="1" applyAlignment="1">
      <alignment horizontal="center" vertical="top"/>
    </xf>
    <xf numFmtId="0" fontId="4" fillId="0" borderId="0" xfId="3" applyFont="1" applyFill="1" applyBorder="1" applyAlignment="1"/>
    <xf numFmtId="0" fontId="5" fillId="0" borderId="0" xfId="3" applyFont="1" applyFill="1" applyBorder="1" applyAlignment="1"/>
    <xf numFmtId="0" fontId="25" fillId="0" borderId="0" xfId="3" applyFont="1" applyFill="1" applyBorder="1" applyAlignment="1" applyProtection="1">
      <alignment vertical="center" wrapText="1"/>
      <protection locked="0"/>
    </xf>
    <xf numFmtId="0" fontId="9" fillId="0" borderId="0" xfId="3" applyFont="1" applyFill="1" applyBorder="1" applyAlignment="1">
      <alignment vertical="center"/>
    </xf>
    <xf numFmtId="0" fontId="4" fillId="0" borderId="0" xfId="3" applyFont="1" applyFill="1" applyBorder="1" applyAlignment="1" applyProtection="1">
      <alignment horizontal="right" vertical="center"/>
      <protection locked="0"/>
    </xf>
    <xf numFmtId="0" fontId="9" fillId="0" borderId="0" xfId="3" applyFont="1" applyFill="1" applyBorder="1" applyAlignment="1">
      <alignment horizontal="center" vertical="center"/>
    </xf>
    <xf numFmtId="0" fontId="4" fillId="0" borderId="0" xfId="3" applyFont="1" applyFill="1" applyBorder="1" applyAlignment="1" applyProtection="1">
      <alignment vertical="top"/>
      <protection locked="0"/>
    </xf>
    <xf numFmtId="2" fontId="4" fillId="0" borderId="0" xfId="3" applyNumberFormat="1" applyFont="1" applyFill="1" applyBorder="1" applyAlignment="1">
      <alignment horizontal="center" vertical="center" shrinkToFit="1"/>
    </xf>
    <xf numFmtId="0" fontId="4" fillId="0" borderId="0" xfId="3" applyFont="1" applyFill="1" applyBorder="1" applyAlignment="1" applyProtection="1">
      <alignment horizontal="left" vertical="center"/>
      <protection locked="0"/>
    </xf>
    <xf numFmtId="0" fontId="23" fillId="0" borderId="0" xfId="3" applyFont="1" applyFill="1" applyBorder="1" applyAlignment="1">
      <alignment horizontal="center" vertical="center"/>
    </xf>
    <xf numFmtId="0" fontId="5" fillId="0" borderId="0" xfId="0" applyFont="1"/>
    <xf numFmtId="0" fontId="21" fillId="0" borderId="0" xfId="3" applyFont="1">
      <alignment vertical="center"/>
    </xf>
    <xf numFmtId="0" fontId="5" fillId="0" borderId="0" xfId="0" applyFont="1" applyAlignment="1">
      <alignment horizontal="center" vertical="center"/>
    </xf>
    <xf numFmtId="0" fontId="20" fillId="0" borderId="0" xfId="0" applyFont="1"/>
    <xf numFmtId="0" fontId="6" fillId="0" borderId="102" xfId="3" applyFont="1" applyBorder="1" applyAlignment="1" applyProtection="1">
      <alignment vertical="center"/>
      <protection locked="0"/>
    </xf>
    <xf numFmtId="0" fontId="6" fillId="0" borderId="103" xfId="3" applyFont="1" applyBorder="1" applyAlignment="1" applyProtection="1">
      <alignment vertical="center"/>
      <protection locked="0"/>
    </xf>
    <xf numFmtId="0" fontId="6" fillId="0" borderId="104" xfId="3" applyFont="1" applyBorder="1" applyAlignment="1" applyProtection="1">
      <alignment vertical="center"/>
      <protection locked="0"/>
    </xf>
    <xf numFmtId="0" fontId="21" fillId="0" borderId="0" xfId="0" applyFont="1" applyBorder="1" applyAlignment="1">
      <alignment horizontal="center" vertical="center"/>
    </xf>
    <xf numFmtId="0" fontId="6" fillId="0" borderId="0" xfId="3" applyFont="1" applyBorder="1" applyAlignment="1">
      <alignment horizontal="center" vertical="center"/>
    </xf>
    <xf numFmtId="0" fontId="6" fillId="0" borderId="0" xfId="3" applyFont="1" applyBorder="1">
      <alignment vertical="center"/>
    </xf>
    <xf numFmtId="181" fontId="4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181" fontId="4" fillId="0" borderId="17" xfId="0" applyNumberFormat="1" applyFont="1" applyBorder="1" applyAlignment="1">
      <alignment horizontal="centerContinuous" vertical="center"/>
    </xf>
    <xf numFmtId="0" fontId="5" fillId="0" borderId="18" xfId="0" applyFont="1" applyBorder="1" applyAlignment="1">
      <alignment horizontal="centerContinuous"/>
    </xf>
    <xf numFmtId="181" fontId="7" fillId="0" borderId="35" xfId="0" applyNumberFormat="1" applyFont="1" applyBorder="1" applyAlignment="1">
      <alignment vertical="center"/>
    </xf>
    <xf numFmtId="0" fontId="7" fillId="0" borderId="36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181" fontId="4" fillId="0" borderId="21" xfId="0" applyNumberFormat="1" applyFont="1" applyBorder="1" applyAlignment="1">
      <alignment horizontal="centerContinuous" vertical="center"/>
    </xf>
    <xf numFmtId="181" fontId="7" fillId="0" borderId="39" xfId="0" applyNumberFormat="1" applyFont="1" applyBorder="1" applyAlignment="1">
      <alignment vertical="center"/>
    </xf>
    <xf numFmtId="0" fontId="5" fillId="0" borderId="130" xfId="0" applyFont="1" applyBorder="1" applyAlignment="1"/>
    <xf numFmtId="0" fontId="7" fillId="0" borderId="131" xfId="0" applyFont="1" applyBorder="1" applyAlignment="1">
      <alignment vertical="center"/>
    </xf>
    <xf numFmtId="0" fontId="6" fillId="0" borderId="0" xfId="3" applyFont="1" applyFill="1" applyBorder="1" applyAlignment="1" applyProtection="1">
      <alignment horizontal="right" vertical="center"/>
      <protection locked="0"/>
    </xf>
    <xf numFmtId="0" fontId="6" fillId="0" borderId="0" xfId="3" applyFont="1" applyFill="1" applyBorder="1" applyAlignment="1" applyProtection="1">
      <alignment vertical="top"/>
      <protection locked="0"/>
    </xf>
    <xf numFmtId="0" fontId="7" fillId="0" borderId="132" xfId="0" applyNumberFormat="1" applyFont="1" applyBorder="1" applyAlignment="1">
      <alignment horizontal="right" vertical="center"/>
    </xf>
    <xf numFmtId="0" fontId="7" fillId="0" borderId="2" xfId="0" applyNumberFormat="1" applyFont="1" applyBorder="1" applyAlignment="1">
      <alignment horizontal="right" vertical="center"/>
    </xf>
    <xf numFmtId="0" fontId="7" fillId="0" borderId="3" xfId="0" applyNumberFormat="1" applyFont="1" applyBorder="1" applyAlignment="1">
      <alignment horizontal="right" vertical="center"/>
    </xf>
    <xf numFmtId="0" fontId="7" fillId="0" borderId="8" xfId="0" applyNumberFormat="1" applyFont="1" applyBorder="1" applyAlignment="1">
      <alignment horizontal="right" vertical="center"/>
    </xf>
    <xf numFmtId="0" fontId="7" fillId="11" borderId="132" xfId="0" applyNumberFormat="1" applyFont="1" applyFill="1" applyBorder="1" applyAlignment="1">
      <alignment horizontal="right" vertical="center"/>
    </xf>
    <xf numFmtId="0" fontId="7" fillId="11" borderId="2" xfId="0" applyNumberFormat="1" applyFont="1" applyFill="1" applyBorder="1" applyAlignment="1">
      <alignment horizontal="right" vertical="center"/>
    </xf>
    <xf numFmtId="0" fontId="7" fillId="11" borderId="3" xfId="0" applyNumberFormat="1" applyFont="1" applyFill="1" applyBorder="1" applyAlignment="1">
      <alignment horizontal="right" vertical="center"/>
    </xf>
    <xf numFmtId="0" fontId="7" fillId="11" borderId="8" xfId="0" applyNumberFormat="1" applyFont="1" applyFill="1" applyBorder="1" applyAlignment="1">
      <alignment horizontal="right" vertical="center"/>
    </xf>
    <xf numFmtId="0" fontId="7" fillId="0" borderId="3" xfId="0" applyNumberFormat="1" applyFont="1" applyBorder="1" applyAlignment="1" applyProtection="1">
      <alignment horizontal="right" vertical="center"/>
    </xf>
    <xf numFmtId="0" fontId="5" fillId="0" borderId="23" xfId="0" applyFont="1" applyBorder="1" applyAlignment="1">
      <alignment horizontal="centerContinuous"/>
    </xf>
    <xf numFmtId="0" fontId="7" fillId="0" borderId="41" xfId="0" applyFont="1" applyBorder="1" applyAlignment="1">
      <alignment vertical="center"/>
    </xf>
    <xf numFmtId="0" fontId="7" fillId="0" borderId="5" xfId="0" applyNumberFormat="1" applyFont="1" applyBorder="1" applyAlignment="1">
      <alignment horizontal="right" vertical="center"/>
    </xf>
    <xf numFmtId="0" fontId="7" fillId="11" borderId="5" xfId="0" applyNumberFormat="1" applyFont="1" applyFill="1" applyBorder="1" applyAlignment="1">
      <alignment horizontal="right" vertical="center"/>
    </xf>
    <xf numFmtId="0" fontId="7" fillId="0" borderId="5" xfId="0" applyNumberFormat="1" applyFont="1" applyBorder="1" applyAlignment="1" applyProtection="1">
      <alignment horizontal="right" vertical="center"/>
    </xf>
    <xf numFmtId="181" fontId="4" fillId="0" borderId="134" xfId="0" applyNumberFormat="1" applyFont="1" applyBorder="1" applyAlignment="1">
      <alignment horizontal="centerContinuous" vertical="center"/>
    </xf>
    <xf numFmtId="0" fontId="5" fillId="0" borderId="135" xfId="0" applyFont="1" applyBorder="1" applyAlignment="1">
      <alignment horizontal="centerContinuous"/>
    </xf>
    <xf numFmtId="181" fontId="7" fillId="0" borderId="136" xfId="0" applyNumberFormat="1" applyFont="1" applyBorder="1" applyAlignment="1">
      <alignment vertical="center"/>
    </xf>
    <xf numFmtId="0" fontId="7" fillId="0" borderId="137" xfId="0" applyFont="1" applyBorder="1" applyAlignment="1">
      <alignment vertical="center"/>
    </xf>
    <xf numFmtId="0" fontId="7" fillId="0" borderId="138" xfId="0" applyNumberFormat="1" applyFont="1" applyBorder="1" applyAlignment="1">
      <alignment horizontal="right" vertical="center"/>
    </xf>
    <xf numFmtId="0" fontId="7" fillId="0" borderId="139" xfId="0" applyNumberFormat="1" applyFont="1" applyBorder="1" applyAlignment="1">
      <alignment horizontal="right" vertical="center"/>
    </xf>
    <xf numFmtId="0" fontId="7" fillId="11" borderId="138" xfId="0" applyNumberFormat="1" applyFont="1" applyFill="1" applyBorder="1" applyAlignment="1">
      <alignment horizontal="right" vertical="center"/>
    </xf>
    <xf numFmtId="0" fontId="7" fillId="11" borderId="139" xfId="0" applyNumberFormat="1" applyFont="1" applyFill="1" applyBorder="1" applyAlignment="1">
      <alignment horizontal="right" vertical="center"/>
    </xf>
    <xf numFmtId="0" fontId="7" fillId="0" borderId="139" xfId="0" applyNumberFormat="1" applyFont="1" applyBorder="1" applyAlignment="1" applyProtection="1">
      <alignment horizontal="right" vertical="center"/>
    </xf>
    <xf numFmtId="0" fontId="7" fillId="11" borderId="133" xfId="0" applyNumberFormat="1" applyFont="1" applyFill="1" applyBorder="1" applyAlignment="1">
      <alignment horizontal="right" vertical="center"/>
    </xf>
    <xf numFmtId="0" fontId="7" fillId="11" borderId="95" xfId="0" applyNumberFormat="1" applyFont="1" applyFill="1" applyBorder="1" applyAlignment="1">
      <alignment horizontal="right" vertical="center"/>
    </xf>
    <xf numFmtId="0" fontId="7" fillId="11" borderId="11" xfId="0" applyNumberFormat="1" applyFont="1" applyFill="1" applyBorder="1" applyAlignment="1">
      <alignment horizontal="right" vertical="center"/>
    </xf>
    <xf numFmtId="0" fontId="7" fillId="11" borderId="97" xfId="0" applyNumberFormat="1" applyFont="1" applyFill="1" applyBorder="1" applyAlignment="1">
      <alignment horizontal="right" vertical="center"/>
    </xf>
    <xf numFmtId="0" fontId="7" fillId="11" borderId="94" xfId="0" applyNumberFormat="1" applyFont="1" applyFill="1" applyBorder="1" applyAlignment="1">
      <alignment horizontal="right" vertical="center"/>
    </xf>
    <xf numFmtId="0" fontId="7" fillId="11" borderId="140" xfId="0" applyNumberFormat="1" applyFont="1" applyFill="1" applyBorder="1" applyAlignment="1">
      <alignment horizontal="right" vertical="center"/>
    </xf>
    <xf numFmtId="0" fontId="7" fillId="11" borderId="141" xfId="0" applyNumberFormat="1" applyFont="1" applyFill="1" applyBorder="1" applyAlignment="1">
      <alignment horizontal="right" vertical="center"/>
    </xf>
    <xf numFmtId="0" fontId="7" fillId="0" borderId="129" xfId="0" applyNumberFormat="1" applyFont="1" applyBorder="1" applyAlignment="1">
      <alignment horizontal="right" vertical="center"/>
    </xf>
    <xf numFmtId="0" fontId="7" fillId="0" borderId="142" xfId="0" applyNumberFormat="1" applyFont="1" applyBorder="1" applyAlignment="1">
      <alignment horizontal="right" vertical="center"/>
    </xf>
    <xf numFmtId="0" fontId="7" fillId="0" borderId="143" xfId="0" applyNumberFormat="1" applyFont="1" applyBorder="1" applyAlignment="1" applyProtection="1">
      <alignment horizontal="right" vertical="center"/>
    </xf>
    <xf numFmtId="0" fontId="7" fillId="0" borderId="144" xfId="0" applyNumberFormat="1" applyFont="1" applyBorder="1" applyAlignment="1">
      <alignment horizontal="right" vertical="center"/>
    </xf>
    <xf numFmtId="0" fontId="7" fillId="0" borderId="145" xfId="0" applyNumberFormat="1" applyFont="1" applyBorder="1" applyAlignment="1" applyProtection="1">
      <alignment horizontal="right" vertical="center"/>
    </xf>
    <xf numFmtId="0" fontId="7" fillId="0" borderId="146" xfId="0" applyNumberFormat="1" applyFont="1" applyBorder="1" applyAlignment="1">
      <alignment horizontal="right" vertical="center"/>
    </xf>
    <xf numFmtId="0" fontId="7" fillId="0" borderId="147" xfId="0" applyNumberFormat="1" applyFont="1" applyBorder="1" applyAlignment="1" applyProtection="1">
      <alignment horizontal="right" vertical="center"/>
    </xf>
    <xf numFmtId="180" fontId="6" fillId="0" borderId="102" xfId="3" applyNumberFormat="1" applyFont="1" applyBorder="1" applyAlignment="1" applyProtection="1">
      <alignment vertical="center"/>
      <protection locked="0"/>
    </xf>
    <xf numFmtId="180" fontId="6" fillId="0" borderId="103" xfId="3" applyNumberFormat="1" applyFont="1" applyBorder="1" applyAlignment="1" applyProtection="1">
      <alignment vertical="center"/>
      <protection locked="0"/>
    </xf>
    <xf numFmtId="180" fontId="6" fillId="0" borderId="104" xfId="3" applyNumberFormat="1" applyFont="1" applyBorder="1" applyAlignment="1" applyProtection="1">
      <alignment vertical="center"/>
      <protection locked="0"/>
    </xf>
    <xf numFmtId="0" fontId="6" fillId="2" borderId="4" xfId="3" applyFont="1" applyFill="1" applyBorder="1" applyAlignment="1">
      <alignment horizontal="right" vertical="center"/>
    </xf>
    <xf numFmtId="14" fontId="0" fillId="4" borderId="27" xfId="0" applyNumberFormat="1" applyFill="1" applyBorder="1"/>
    <xf numFmtId="10" fontId="30" fillId="0" borderId="29" xfId="2" applyNumberFormat="1" applyFont="1" applyBorder="1" applyAlignment="1">
      <alignment shrinkToFit="1"/>
    </xf>
    <xf numFmtId="183" fontId="31" fillId="0" borderId="19" xfId="2" applyNumberFormat="1" applyFont="1" applyBorder="1" applyAlignment="1">
      <alignment shrinkToFit="1"/>
    </xf>
    <xf numFmtId="183" fontId="31" fillId="0" borderId="27" xfId="2" applyNumberFormat="1" applyFont="1" applyBorder="1" applyAlignment="1">
      <alignment shrinkToFit="1"/>
    </xf>
    <xf numFmtId="183" fontId="31" fillId="0" borderId="37" xfId="2" applyNumberFormat="1" applyFont="1" applyBorder="1" applyAlignment="1">
      <alignment shrinkToFit="1"/>
    </xf>
    <xf numFmtId="0" fontId="35" fillId="0" borderId="146" xfId="0" applyNumberFormat="1" applyFont="1" applyBorder="1" applyAlignment="1">
      <alignment horizontal="right" vertical="center"/>
    </xf>
    <xf numFmtId="0" fontId="36" fillId="0" borderId="49" xfId="0" applyFont="1" applyBorder="1" applyAlignment="1">
      <alignment horizontal="center" vertical="center"/>
    </xf>
    <xf numFmtId="181" fontId="6" fillId="0" borderId="39" xfId="0" applyNumberFormat="1" applyFont="1" applyBorder="1" applyAlignment="1">
      <alignment vertical="center"/>
    </xf>
    <xf numFmtId="0" fontId="6" fillId="0" borderId="36" xfId="0" applyFont="1" applyBorder="1" applyAlignment="1">
      <alignment vertical="center"/>
    </xf>
    <xf numFmtId="181" fontId="6" fillId="0" borderId="35" xfId="0" applyNumberFormat="1" applyFont="1" applyBorder="1" applyAlignment="1">
      <alignment vertical="center"/>
    </xf>
    <xf numFmtId="0" fontId="6" fillId="0" borderId="41" xfId="0" applyFont="1" applyBorder="1" applyAlignment="1">
      <alignment vertical="center"/>
    </xf>
    <xf numFmtId="181" fontId="6" fillId="0" borderId="136" xfId="0" applyNumberFormat="1" applyFont="1" applyBorder="1" applyAlignment="1">
      <alignment vertical="center"/>
    </xf>
    <xf numFmtId="0" fontId="6" fillId="0" borderId="137" xfId="0" applyFont="1" applyBorder="1" applyAlignment="1">
      <alignment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93" xfId="0" applyFont="1" applyFill="1" applyBorder="1" applyAlignment="1">
      <alignment horizontal="center" vertical="center"/>
    </xf>
    <xf numFmtId="0" fontId="7" fillId="0" borderId="133" xfId="0" applyNumberFormat="1" applyFont="1" applyBorder="1" applyAlignment="1">
      <alignment horizontal="right" vertical="center"/>
    </xf>
    <xf numFmtId="0" fontId="7" fillId="0" borderId="95" xfId="0" applyNumberFormat="1" applyFont="1" applyBorder="1" applyAlignment="1">
      <alignment horizontal="right" vertical="center"/>
    </xf>
    <xf numFmtId="0" fontId="7" fillId="0" borderId="11" xfId="0" applyNumberFormat="1" applyFont="1" applyBorder="1" applyAlignment="1">
      <alignment horizontal="right" vertical="center"/>
    </xf>
    <xf numFmtId="0" fontId="7" fillId="0" borderId="97" xfId="0" applyNumberFormat="1" applyFont="1" applyBorder="1" applyAlignment="1">
      <alignment horizontal="right" vertical="center"/>
    </xf>
    <xf numFmtId="0" fontId="7" fillId="0" borderId="94" xfId="0" applyNumberFormat="1" applyFont="1" applyBorder="1" applyAlignment="1">
      <alignment horizontal="right" vertical="center"/>
    </xf>
    <xf numFmtId="0" fontId="7" fillId="0" borderId="140" xfId="0" applyNumberFormat="1" applyFont="1" applyBorder="1" applyAlignment="1">
      <alignment horizontal="right" vertical="center"/>
    </xf>
    <xf numFmtId="0" fontId="7" fillId="0" borderId="141" xfId="0" applyNumberFormat="1" applyFont="1" applyBorder="1" applyAlignment="1">
      <alignment horizontal="right" vertical="center"/>
    </xf>
    <xf numFmtId="0" fontId="4" fillId="11" borderId="77" xfId="0" applyFont="1" applyFill="1" applyBorder="1" applyAlignment="1">
      <alignment horizontal="center" vertical="center"/>
    </xf>
    <xf numFmtId="0" fontId="7" fillId="11" borderId="149" xfId="0" applyNumberFormat="1" applyFont="1" applyFill="1" applyBorder="1" applyAlignment="1">
      <alignment horizontal="right" vertical="center"/>
    </xf>
    <xf numFmtId="0" fontId="7" fillId="11" borderId="150" xfId="0" applyNumberFormat="1" applyFont="1" applyFill="1" applyBorder="1" applyAlignment="1">
      <alignment horizontal="right" vertical="center"/>
    </xf>
    <xf numFmtId="0" fontId="7" fillId="11" borderId="115" xfId="0" applyNumberFormat="1" applyFont="1" applyFill="1" applyBorder="1" applyAlignment="1">
      <alignment horizontal="right" vertical="center"/>
    </xf>
    <xf numFmtId="0" fontId="7" fillId="11" borderId="123" xfId="0" applyNumberFormat="1" applyFont="1" applyFill="1" applyBorder="1" applyAlignment="1">
      <alignment horizontal="right" vertical="center"/>
    </xf>
    <xf numFmtId="0" fontId="7" fillId="11" borderId="151" xfId="0" applyNumberFormat="1" applyFont="1" applyFill="1" applyBorder="1" applyAlignment="1">
      <alignment horizontal="right" vertical="center"/>
    </xf>
    <xf numFmtId="0" fontId="7" fillId="11" borderId="122" xfId="0" applyNumberFormat="1" applyFont="1" applyFill="1" applyBorder="1" applyAlignment="1">
      <alignment horizontal="right" vertical="center"/>
    </xf>
    <xf numFmtId="0" fontId="7" fillId="11" borderId="126" xfId="0" applyNumberFormat="1" applyFont="1" applyFill="1" applyBorder="1" applyAlignment="1">
      <alignment horizontal="right" vertical="center"/>
    </xf>
    <xf numFmtId="0" fontId="4" fillId="0" borderId="80" xfId="0" applyFont="1" applyBorder="1" applyAlignment="1">
      <alignment horizontal="center" vertical="center"/>
    </xf>
    <xf numFmtId="0" fontId="4" fillId="11" borderId="80" xfId="0" applyFont="1" applyFill="1" applyBorder="1" applyAlignment="1">
      <alignment horizontal="center" vertical="center"/>
    </xf>
    <xf numFmtId="0" fontId="4" fillId="11" borderId="152" xfId="0" applyFont="1" applyFill="1" applyBorder="1" applyAlignment="1">
      <alignment horizontal="center" vertical="center"/>
    </xf>
    <xf numFmtId="0" fontId="7" fillId="11" borderId="153" xfId="0" applyNumberFormat="1" applyFont="1" applyFill="1" applyBorder="1" applyAlignment="1">
      <alignment horizontal="right" vertical="center"/>
    </xf>
    <xf numFmtId="0" fontId="7" fillId="11" borderId="154" xfId="0" applyNumberFormat="1" applyFont="1" applyFill="1" applyBorder="1" applyAlignment="1">
      <alignment horizontal="right" vertical="center"/>
    </xf>
    <xf numFmtId="0" fontId="7" fillId="11" borderId="155" xfId="0" applyNumberFormat="1" applyFont="1" applyFill="1" applyBorder="1" applyAlignment="1">
      <alignment horizontal="right" vertical="center"/>
    </xf>
    <xf numFmtId="0" fontId="7" fillId="11" borderId="156" xfId="0" applyNumberFormat="1" applyFont="1" applyFill="1" applyBorder="1" applyAlignment="1">
      <alignment horizontal="right" vertical="center"/>
    </xf>
    <xf numFmtId="0" fontId="7" fillId="11" borderId="157" xfId="0" applyNumberFormat="1" applyFont="1" applyFill="1" applyBorder="1" applyAlignment="1">
      <alignment horizontal="right" vertical="center"/>
    </xf>
    <xf numFmtId="0" fontId="7" fillId="11" borderId="158" xfId="0" applyNumberFormat="1" applyFont="1" applyFill="1" applyBorder="1" applyAlignment="1">
      <alignment horizontal="right" vertical="center"/>
    </xf>
    <xf numFmtId="0" fontId="7" fillId="11" borderId="159" xfId="0" applyNumberFormat="1" applyFont="1" applyFill="1" applyBorder="1" applyAlignment="1">
      <alignment horizontal="right" vertical="center"/>
    </xf>
    <xf numFmtId="0" fontId="7" fillId="0" borderId="8" xfId="0" applyNumberFormat="1" applyFont="1" applyBorder="1" applyAlignment="1" applyProtection="1">
      <alignment horizontal="right" vertical="center"/>
      <protection locked="0"/>
    </xf>
    <xf numFmtId="0" fontId="29" fillId="0" borderId="0" xfId="0" applyFont="1" applyAlignment="1">
      <alignment horizontal="center" vertical="top"/>
    </xf>
    <xf numFmtId="0" fontId="29" fillId="0" borderId="87" xfId="0" applyFont="1" applyFill="1" applyBorder="1" applyAlignment="1">
      <alignment vertical="center"/>
    </xf>
    <xf numFmtId="0" fontId="30" fillId="0" borderId="22" xfId="0" applyFont="1" applyBorder="1" applyAlignment="1">
      <alignment horizontal="left"/>
    </xf>
    <xf numFmtId="0" fontId="30" fillId="0" borderId="20" xfId="0" applyFont="1" applyBorder="1" applyAlignment="1">
      <alignment horizontal="left"/>
    </xf>
    <xf numFmtId="0" fontId="30" fillId="0" borderId="24" xfId="0" applyFont="1" applyBorder="1" applyAlignment="1">
      <alignment horizontal="left"/>
    </xf>
    <xf numFmtId="0" fontId="30" fillId="0" borderId="31" xfId="0" applyFont="1" applyBorder="1" applyAlignment="1">
      <alignment horizontal="left"/>
    </xf>
    <xf numFmtId="0" fontId="30" fillId="0" borderId="28" xfId="0" applyFont="1" applyBorder="1" applyAlignment="1">
      <alignment horizontal="left"/>
    </xf>
    <xf numFmtId="0" fontId="30" fillId="0" borderId="32" xfId="0" applyFont="1" applyBorder="1" applyAlignment="1">
      <alignment horizontal="left"/>
    </xf>
    <xf numFmtId="0" fontId="30" fillId="0" borderId="40" xfId="0" applyFont="1" applyBorder="1" applyAlignment="1">
      <alignment horizontal="left"/>
    </xf>
    <xf numFmtId="0" fontId="30" fillId="0" borderId="38" xfId="0" applyFont="1" applyBorder="1" applyAlignment="1">
      <alignment horizontal="left"/>
    </xf>
    <xf numFmtId="0" fontId="30" fillId="0" borderId="43" xfId="0" applyFont="1" applyBorder="1" applyAlignment="1">
      <alignment horizontal="left"/>
    </xf>
    <xf numFmtId="0" fontId="29" fillId="0" borderId="28" xfId="0" applyFont="1" applyFill="1" applyBorder="1" applyAlignment="1">
      <alignment vertical="center"/>
    </xf>
    <xf numFmtId="0" fontId="29" fillId="0" borderId="106" xfId="0" applyFont="1" applyFill="1" applyBorder="1" applyAlignment="1">
      <alignment vertical="center"/>
    </xf>
    <xf numFmtId="10" fontId="33" fillId="0" borderId="51" xfId="2" applyNumberFormat="1" applyFont="1" applyBorder="1" applyAlignment="1">
      <alignment horizontal="center" vertical="center" shrinkToFit="1"/>
    </xf>
    <xf numFmtId="10" fontId="33" fillId="0" borderId="99" xfId="2" applyNumberFormat="1" applyFont="1" applyBorder="1" applyAlignment="1">
      <alignment horizontal="center" vertical="center" shrinkToFit="1"/>
    </xf>
    <xf numFmtId="10" fontId="33" fillId="0" borderId="59" xfId="2" applyNumberFormat="1" applyFont="1" applyBorder="1" applyAlignment="1">
      <alignment horizontal="center" vertical="center" shrinkToFit="1"/>
    </xf>
    <xf numFmtId="0" fontId="28" fillId="0" borderId="0" xfId="0" applyFont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9" fillId="0" borderId="97" xfId="0" applyFont="1" applyBorder="1" applyAlignment="1">
      <alignment horizontal="center" vertical="center"/>
    </xf>
    <xf numFmtId="0" fontId="29" fillId="0" borderId="98" xfId="0" applyFont="1" applyBorder="1" applyAlignment="1">
      <alignment horizontal="center" vertical="center"/>
    </xf>
    <xf numFmtId="0" fontId="30" fillId="0" borderId="94" xfId="0" applyFont="1" applyFill="1" applyBorder="1" applyAlignment="1">
      <alignment horizontal="center" vertical="center" wrapText="1"/>
    </xf>
    <xf numFmtId="0" fontId="30" fillId="0" borderId="100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16" xfId="0" applyFont="1" applyBorder="1" applyAlignment="1">
      <alignment horizontal="center" vertical="center"/>
    </xf>
    <xf numFmtId="0" fontId="29" fillId="0" borderId="97" xfId="0" applyFont="1" applyFill="1" applyBorder="1" applyAlignment="1">
      <alignment horizontal="center" vertical="center" wrapText="1"/>
    </xf>
    <xf numFmtId="0" fontId="29" fillId="0" borderId="98" xfId="0" applyFont="1" applyFill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7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/>
    </xf>
    <xf numFmtId="0" fontId="29" fillId="0" borderId="69" xfId="0" applyFont="1" applyBorder="1" applyAlignment="1">
      <alignment horizontal="center" vertical="center"/>
    </xf>
    <xf numFmtId="0" fontId="29" fillId="0" borderId="95" xfId="0" applyFont="1" applyBorder="1" applyAlignment="1">
      <alignment horizontal="center" vertical="center"/>
    </xf>
    <xf numFmtId="0" fontId="29" fillId="0" borderId="96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 wrapText="1"/>
    </xf>
    <xf numFmtId="0" fontId="29" fillId="0" borderId="69" xfId="0" applyFont="1" applyBorder="1" applyAlignment="1">
      <alignment horizontal="center" vertical="center" wrapText="1"/>
    </xf>
    <xf numFmtId="177" fontId="14" fillId="4" borderId="4" xfId="0" applyNumberFormat="1" applyFont="1" applyFill="1" applyBorder="1" applyAlignment="1" applyProtection="1">
      <alignment horizontal="center" vertical="center"/>
    </xf>
    <xf numFmtId="177" fontId="14" fillId="4" borderId="48" xfId="0" applyNumberFormat="1" applyFont="1" applyFill="1" applyBorder="1" applyAlignment="1" applyProtection="1">
      <alignment horizontal="center" vertical="center"/>
    </xf>
    <xf numFmtId="177" fontId="14" fillId="4" borderId="54" xfId="0" applyNumberFormat="1" applyFont="1" applyFill="1" applyBorder="1" applyAlignment="1" applyProtection="1">
      <alignment horizontal="center" vertical="center"/>
    </xf>
    <xf numFmtId="177" fontId="14" fillId="4" borderId="55" xfId="0" applyNumberFormat="1" applyFont="1" applyFill="1" applyBorder="1" applyAlignment="1" applyProtection="1">
      <alignment horizontal="center" vertical="center"/>
    </xf>
    <xf numFmtId="177" fontId="14" fillId="3" borderId="4" xfId="1" applyNumberFormat="1" applyFont="1" applyFill="1" applyBorder="1" applyAlignment="1" applyProtection="1">
      <alignment horizontal="center" vertical="center"/>
    </xf>
    <xf numFmtId="177" fontId="14" fillId="3" borderId="54" xfId="1" applyNumberFormat="1" applyFont="1" applyFill="1" applyBorder="1" applyAlignment="1" applyProtection="1">
      <alignment horizontal="center" vertical="center"/>
    </xf>
    <xf numFmtId="0" fontId="14" fillId="3" borderId="4" xfId="0" applyFont="1" applyFill="1" applyBorder="1" applyAlignment="1" applyProtection="1">
      <alignment horizontal="center" vertical="center"/>
    </xf>
    <xf numFmtId="0" fontId="14" fillId="3" borderId="54" xfId="0" applyFont="1" applyFill="1" applyBorder="1" applyAlignment="1" applyProtection="1">
      <alignment horizontal="center" vertical="center"/>
    </xf>
    <xf numFmtId="0" fontId="14" fillId="3" borderId="47" xfId="0" applyFont="1" applyFill="1" applyBorder="1" applyAlignment="1" applyProtection="1">
      <alignment horizontal="center" vertical="center"/>
    </xf>
    <xf numFmtId="0" fontId="14" fillId="3" borderId="53" xfId="0" applyFont="1" applyFill="1" applyBorder="1" applyAlignment="1" applyProtection="1">
      <alignment horizontal="center" vertical="center"/>
    </xf>
    <xf numFmtId="177" fontId="14" fillId="3" borderId="4" xfId="0" applyNumberFormat="1" applyFont="1" applyFill="1" applyBorder="1" applyAlignment="1" applyProtection="1">
      <alignment horizontal="center" vertical="center"/>
    </xf>
    <xf numFmtId="177" fontId="14" fillId="3" borderId="48" xfId="0" applyNumberFormat="1" applyFont="1" applyFill="1" applyBorder="1" applyAlignment="1" applyProtection="1">
      <alignment horizontal="center" vertical="center"/>
    </xf>
    <xf numFmtId="177" fontId="14" fillId="3" borderId="45" xfId="0" applyNumberFormat="1" applyFont="1" applyFill="1" applyBorder="1" applyAlignment="1" applyProtection="1">
      <alignment horizontal="center" vertical="center"/>
    </xf>
    <xf numFmtId="177" fontId="14" fillId="3" borderId="46" xfId="0" applyNumberFormat="1" applyFont="1" applyFill="1" applyBorder="1" applyAlignment="1" applyProtection="1">
      <alignment horizontal="center" vertical="center"/>
    </xf>
    <xf numFmtId="0" fontId="14" fillId="3" borderId="45" xfId="0" applyFont="1" applyFill="1" applyBorder="1" applyAlignment="1" applyProtection="1">
      <alignment horizontal="center" vertical="center"/>
    </xf>
    <xf numFmtId="0" fontId="14" fillId="3" borderId="44" xfId="0" applyFont="1" applyFill="1" applyBorder="1" applyAlignment="1" applyProtection="1">
      <alignment horizontal="center" vertical="center"/>
    </xf>
    <xf numFmtId="2" fontId="14" fillId="3" borderId="4" xfId="0" applyNumberFormat="1" applyFont="1" applyFill="1" applyBorder="1" applyAlignment="1" applyProtection="1">
      <alignment horizontal="center" vertical="center"/>
    </xf>
    <xf numFmtId="2" fontId="14" fillId="3" borderId="48" xfId="0" applyNumberFormat="1" applyFont="1" applyFill="1" applyBorder="1" applyAlignment="1" applyProtection="1">
      <alignment horizontal="center" vertical="center"/>
    </xf>
    <xf numFmtId="2" fontId="14" fillId="3" borderId="51" xfId="0" applyNumberFormat="1" applyFont="1" applyFill="1" applyBorder="1" applyAlignment="1" applyProtection="1">
      <alignment horizontal="center" vertical="center"/>
    </xf>
    <xf numFmtId="2" fontId="14" fillId="3" borderId="52" xfId="0" applyNumberFormat="1" applyFont="1" applyFill="1" applyBorder="1" applyAlignment="1" applyProtection="1">
      <alignment horizontal="center" vertical="center"/>
    </xf>
    <xf numFmtId="0" fontId="14" fillId="3" borderId="47" xfId="0" applyFont="1" applyFill="1" applyBorder="1" applyAlignment="1" applyProtection="1">
      <alignment horizontal="center" vertical="center" wrapText="1"/>
    </xf>
    <xf numFmtId="0" fontId="14" fillId="3" borderId="50" xfId="0" applyFont="1" applyFill="1" applyBorder="1" applyAlignment="1" applyProtection="1">
      <alignment horizontal="center" vertical="center"/>
    </xf>
    <xf numFmtId="0" fontId="14" fillId="3" borderId="51" xfId="0" applyFont="1" applyFill="1" applyBorder="1" applyAlignment="1" applyProtection="1">
      <alignment horizontal="center" vertical="center"/>
    </xf>
    <xf numFmtId="0" fontId="14" fillId="3" borderId="59" xfId="0" applyFont="1" applyFill="1" applyBorder="1" applyAlignment="1" applyProtection="1">
      <alignment horizontal="center" vertical="center"/>
    </xf>
    <xf numFmtId="0" fontId="14" fillId="0" borderId="59" xfId="0" applyFont="1" applyFill="1" applyBorder="1" applyAlignment="1" applyProtection="1">
      <alignment horizontal="center" vertical="center"/>
      <protection locked="0"/>
    </xf>
    <xf numFmtId="0" fontId="14" fillId="0" borderId="60" xfId="0" applyFont="1" applyFill="1" applyBorder="1" applyAlignment="1" applyProtection="1">
      <alignment horizontal="center" vertical="center"/>
      <protection locked="0"/>
    </xf>
    <xf numFmtId="0" fontId="14" fillId="0" borderId="4" xfId="0" applyFont="1" applyFill="1" applyBorder="1" applyAlignment="1" applyProtection="1">
      <alignment horizontal="center" vertical="center"/>
      <protection locked="0"/>
    </xf>
    <xf numFmtId="0" fontId="14" fillId="0" borderId="48" xfId="0" applyFont="1" applyFill="1" applyBorder="1" applyAlignment="1" applyProtection="1">
      <alignment horizontal="center" vertical="center"/>
      <protection locked="0"/>
    </xf>
    <xf numFmtId="2" fontId="14" fillId="3" borderId="1" xfId="0" applyNumberFormat="1" applyFont="1" applyFill="1" applyBorder="1" applyAlignment="1" applyProtection="1">
      <alignment horizontal="center" vertical="center"/>
    </xf>
    <xf numFmtId="2" fontId="14" fillId="3" borderId="12" xfId="0" applyNumberFormat="1" applyFont="1" applyFill="1" applyBorder="1" applyAlignment="1" applyProtection="1">
      <alignment horizontal="center" vertical="center"/>
    </xf>
    <xf numFmtId="2" fontId="14" fillId="0" borderId="4" xfId="0" applyNumberFormat="1" applyFont="1" applyFill="1" applyBorder="1" applyAlignment="1" applyProtection="1">
      <alignment horizontal="center" vertical="center"/>
      <protection locked="0"/>
    </xf>
    <xf numFmtId="2" fontId="14" fillId="0" borderId="48" xfId="0" applyNumberFormat="1" applyFont="1" applyFill="1" applyBorder="1" applyAlignment="1" applyProtection="1">
      <alignment horizontal="center" vertical="center"/>
      <protection locked="0"/>
    </xf>
    <xf numFmtId="0" fontId="16" fillId="7" borderId="4" xfId="0" applyFont="1" applyFill="1" applyBorder="1" applyAlignment="1" applyProtection="1">
      <alignment horizontal="center" vertical="center"/>
      <protection locked="0"/>
    </xf>
    <xf numFmtId="9" fontId="16" fillId="0" borderId="48" xfId="2" applyFont="1" applyBorder="1" applyAlignment="1" applyProtection="1">
      <alignment horizontal="center" vertical="center"/>
      <protection locked="0"/>
    </xf>
    <xf numFmtId="9" fontId="16" fillId="0" borderId="55" xfId="2" applyFont="1" applyBorder="1" applyAlignment="1" applyProtection="1">
      <alignment horizontal="center" vertical="center"/>
      <protection locked="0"/>
    </xf>
    <xf numFmtId="2" fontId="16" fillId="0" borderId="4" xfId="0" applyNumberFormat="1" applyFont="1" applyBorder="1" applyAlignment="1" applyProtection="1">
      <alignment horizontal="center" vertical="center"/>
      <protection locked="0"/>
    </xf>
    <xf numFmtId="2" fontId="16" fillId="0" borderId="54" xfId="0" applyNumberFormat="1" applyFont="1" applyBorder="1" applyAlignment="1" applyProtection="1">
      <alignment horizontal="center" vertical="center"/>
      <protection locked="0"/>
    </xf>
    <xf numFmtId="9" fontId="16" fillId="0" borderId="4" xfId="2" applyFont="1" applyBorder="1" applyAlignment="1" applyProtection="1">
      <alignment horizontal="center" vertical="center"/>
      <protection locked="0"/>
    </xf>
    <xf numFmtId="9" fontId="16" fillId="0" borderId="54" xfId="2" applyFont="1" applyBorder="1" applyAlignment="1" applyProtection="1">
      <alignment horizontal="center" vertical="center"/>
      <protection locked="0"/>
    </xf>
    <xf numFmtId="0" fontId="16" fillId="3" borderId="4" xfId="0" applyFont="1" applyFill="1" applyBorder="1" applyAlignment="1" applyProtection="1">
      <alignment horizontal="center" vertical="center"/>
    </xf>
    <xf numFmtId="0" fontId="16" fillId="3" borderId="54" xfId="0" applyFont="1" applyFill="1" applyBorder="1" applyAlignment="1" applyProtection="1">
      <alignment horizontal="center" vertical="center"/>
    </xf>
    <xf numFmtId="9" fontId="16" fillId="3" borderId="48" xfId="2" applyFont="1" applyFill="1" applyBorder="1" applyAlignment="1" applyProtection="1">
      <alignment horizontal="center" vertical="center"/>
    </xf>
    <xf numFmtId="9" fontId="16" fillId="3" borderId="55" xfId="2" applyFont="1" applyFill="1" applyBorder="1" applyAlignment="1" applyProtection="1">
      <alignment horizontal="center" vertical="center"/>
    </xf>
    <xf numFmtId="9" fontId="18" fillId="3" borderId="52" xfId="2" applyFont="1" applyFill="1" applyBorder="1" applyAlignment="1" applyProtection="1">
      <alignment horizontal="center" vertical="center"/>
    </xf>
    <xf numFmtId="9" fontId="18" fillId="3" borderId="60" xfId="2" applyFont="1" applyFill="1" applyBorder="1" applyAlignment="1" applyProtection="1">
      <alignment horizontal="center" vertical="center"/>
    </xf>
    <xf numFmtId="0" fontId="16" fillId="0" borderId="12" xfId="0" applyFont="1" applyFill="1" applyBorder="1" applyAlignment="1" applyProtection="1">
      <alignment horizontal="center" vertical="center"/>
      <protection locked="0"/>
    </xf>
    <xf numFmtId="0" fontId="16" fillId="0" borderId="42" xfId="0" applyFont="1" applyFill="1" applyBorder="1" applyAlignment="1" applyProtection="1">
      <alignment horizontal="center" vertical="center"/>
      <protection locked="0"/>
    </xf>
    <xf numFmtId="0" fontId="16" fillId="0" borderId="14" xfId="0" applyFont="1" applyFill="1" applyBorder="1" applyAlignment="1" applyProtection="1">
      <alignment horizontal="center" vertical="center"/>
      <protection locked="0"/>
    </xf>
    <xf numFmtId="0" fontId="16" fillId="0" borderId="16" xfId="0" applyFont="1" applyFill="1" applyBorder="1" applyAlignment="1" applyProtection="1">
      <alignment horizontal="center" vertical="center"/>
      <protection locked="0"/>
    </xf>
    <xf numFmtId="0" fontId="14" fillId="5" borderId="50" xfId="0" applyFont="1" applyFill="1" applyBorder="1" applyAlignment="1" applyProtection="1">
      <alignment horizontal="center" vertical="center"/>
    </xf>
    <xf numFmtId="0" fontId="14" fillId="5" borderId="66" xfId="0" applyFont="1" applyFill="1" applyBorder="1" applyAlignment="1" applyProtection="1">
      <alignment horizontal="center" vertical="center"/>
    </xf>
    <xf numFmtId="2" fontId="18" fillId="3" borderId="51" xfId="0" applyNumberFormat="1" applyFont="1" applyFill="1" applyBorder="1" applyAlignment="1" applyProtection="1">
      <alignment horizontal="center" vertical="center"/>
    </xf>
    <xf numFmtId="2" fontId="18" fillId="3" borderId="59" xfId="0" applyNumberFormat="1" applyFont="1" applyFill="1" applyBorder="1" applyAlignment="1" applyProtection="1">
      <alignment horizontal="center" vertical="center"/>
    </xf>
    <xf numFmtId="0" fontId="14" fillId="5" borderId="51" xfId="0" applyFont="1" applyFill="1" applyBorder="1" applyAlignment="1" applyProtection="1">
      <alignment horizontal="center" vertical="center"/>
    </xf>
    <xf numFmtId="0" fontId="14" fillId="5" borderId="59" xfId="0" applyFont="1" applyFill="1" applyBorder="1" applyAlignment="1" applyProtection="1">
      <alignment horizontal="center" vertical="center"/>
    </xf>
    <xf numFmtId="9" fontId="18" fillId="3" borderId="51" xfId="2" applyFont="1" applyFill="1" applyBorder="1" applyAlignment="1" applyProtection="1">
      <alignment horizontal="center" vertical="center"/>
    </xf>
    <xf numFmtId="9" fontId="18" fillId="3" borderId="59" xfId="2" applyFont="1" applyFill="1" applyBorder="1" applyAlignment="1" applyProtection="1">
      <alignment horizontal="center" vertical="center"/>
    </xf>
    <xf numFmtId="9" fontId="16" fillId="0" borderId="4" xfId="0" applyNumberFormat="1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 vertical="center"/>
      <protection locked="0"/>
    </xf>
    <xf numFmtId="0" fontId="6" fillId="2" borderId="4" xfId="3" applyFont="1" applyFill="1" applyBorder="1" applyAlignment="1">
      <alignment horizontal="center" vertical="center"/>
    </xf>
    <xf numFmtId="0" fontId="6" fillId="6" borderId="4" xfId="3" applyFont="1" applyFill="1" applyBorder="1" applyAlignment="1" applyProtection="1">
      <alignment horizontal="center" vertical="center"/>
      <protection locked="0"/>
    </xf>
    <xf numFmtId="9" fontId="6" fillId="2" borderId="39" xfId="2" applyFont="1" applyFill="1" applyBorder="1" applyAlignment="1">
      <alignment horizontal="center" vertical="center"/>
    </xf>
    <xf numFmtId="9" fontId="6" fillId="2" borderId="37" xfId="2" applyFont="1" applyFill="1" applyBorder="1" applyAlignment="1">
      <alignment horizontal="center" vertical="center"/>
    </xf>
    <xf numFmtId="0" fontId="4" fillId="2" borderId="9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2" fontId="7" fillId="4" borderId="1" xfId="3" applyNumberFormat="1" applyFont="1" applyFill="1" applyBorder="1" applyAlignment="1">
      <alignment horizontal="center" vertical="center"/>
    </xf>
    <xf numFmtId="2" fontId="7" fillId="4" borderId="7" xfId="3" applyNumberFormat="1" applyFont="1" applyFill="1" applyBorder="1" applyAlignment="1">
      <alignment horizontal="center" vertical="center"/>
    </xf>
    <xf numFmtId="0" fontId="14" fillId="3" borderId="12" xfId="0" applyFont="1" applyFill="1" applyBorder="1" applyAlignment="1" applyProtection="1">
      <alignment horizontal="center" vertical="center"/>
    </xf>
    <xf numFmtId="0" fontId="14" fillId="3" borderId="42" xfId="0" applyFont="1" applyFill="1" applyBorder="1" applyAlignment="1" applyProtection="1">
      <alignment horizontal="center" vertical="center"/>
    </xf>
    <xf numFmtId="0" fontId="14" fillId="3" borderId="14" xfId="0" applyFont="1" applyFill="1" applyBorder="1" applyAlignment="1" applyProtection="1">
      <alignment horizontal="center" vertical="center"/>
    </xf>
    <xf numFmtId="0" fontId="14" fillId="3" borderId="16" xfId="0" applyFont="1" applyFill="1" applyBorder="1" applyAlignment="1" applyProtection="1">
      <alignment horizontal="center" vertical="center"/>
    </xf>
    <xf numFmtId="2" fontId="16" fillId="3" borderId="4" xfId="0" applyNumberFormat="1" applyFont="1" applyFill="1" applyBorder="1" applyAlignment="1" applyProtection="1">
      <alignment horizontal="center" vertical="center"/>
    </xf>
    <xf numFmtId="9" fontId="16" fillId="3" borderId="4" xfId="2" applyFont="1" applyFill="1" applyBorder="1" applyAlignment="1" applyProtection="1">
      <alignment horizontal="center" vertical="center"/>
    </xf>
    <xf numFmtId="9" fontId="16" fillId="3" borderId="51" xfId="0" applyNumberFormat="1" applyFont="1" applyFill="1" applyBorder="1" applyAlignment="1" applyProtection="1">
      <alignment horizontal="center" vertical="center"/>
    </xf>
    <xf numFmtId="0" fontId="16" fillId="3" borderId="59" xfId="0" applyFont="1" applyFill="1" applyBorder="1" applyAlignment="1" applyProtection="1">
      <alignment horizontal="center" vertical="center"/>
    </xf>
    <xf numFmtId="9" fontId="16" fillId="3" borderId="52" xfId="2" applyFont="1" applyFill="1" applyBorder="1" applyAlignment="1" applyProtection="1">
      <alignment horizontal="center" vertical="center"/>
    </xf>
    <xf numFmtId="9" fontId="16" fillId="3" borderId="60" xfId="2" applyFont="1" applyFill="1" applyBorder="1" applyAlignment="1" applyProtection="1">
      <alignment horizontal="center" vertical="center"/>
    </xf>
    <xf numFmtId="0" fontId="14" fillId="3" borderId="68" xfId="0" applyFont="1" applyFill="1" applyBorder="1" applyAlignment="1" applyProtection="1">
      <alignment horizontal="center" vertical="center"/>
    </xf>
    <xf numFmtId="0" fontId="14" fillId="3" borderId="13" xfId="0" applyFont="1" applyFill="1" applyBorder="1" applyAlignment="1" applyProtection="1">
      <alignment horizontal="center" vertical="center"/>
    </xf>
    <xf numFmtId="0" fontId="14" fillId="3" borderId="63" xfId="0" applyFont="1" applyFill="1" applyBorder="1" applyAlignment="1" applyProtection="1">
      <alignment horizontal="center" vertical="center"/>
    </xf>
    <xf numFmtId="0" fontId="14" fillId="3" borderId="15" xfId="0" applyFont="1" applyFill="1" applyBorder="1" applyAlignment="1" applyProtection="1">
      <alignment horizontal="center" vertical="center"/>
    </xf>
    <xf numFmtId="0" fontId="16" fillId="0" borderId="67" xfId="0" applyFont="1" applyFill="1" applyBorder="1" applyAlignment="1" applyProtection="1">
      <alignment horizontal="center" vertical="center"/>
      <protection locked="0"/>
    </xf>
    <xf numFmtId="0" fontId="16" fillId="0" borderId="49" xfId="0" applyFont="1" applyFill="1" applyBorder="1" applyAlignment="1" applyProtection="1">
      <alignment horizontal="center" vertical="center"/>
      <protection locked="0"/>
    </xf>
    <xf numFmtId="0" fontId="14" fillId="3" borderId="61" xfId="0" applyFont="1" applyFill="1" applyBorder="1" applyAlignment="1" applyProtection="1">
      <alignment horizontal="center" vertical="center"/>
    </xf>
    <xf numFmtId="0" fontId="14" fillId="3" borderId="62" xfId="0" applyFont="1" applyFill="1" applyBorder="1" applyAlignment="1" applyProtection="1">
      <alignment horizontal="center" vertical="center"/>
    </xf>
    <xf numFmtId="0" fontId="14" fillId="3" borderId="64" xfId="0" applyFont="1" applyFill="1" applyBorder="1" applyAlignment="1" applyProtection="1">
      <alignment horizontal="center" vertical="center"/>
    </xf>
    <xf numFmtId="0" fontId="14" fillId="3" borderId="65" xfId="0" applyFont="1" applyFill="1" applyBorder="1" applyAlignment="1" applyProtection="1">
      <alignment horizontal="center" vertical="center"/>
    </xf>
    <xf numFmtId="0" fontId="14" fillId="3" borderId="49" xfId="0" applyFont="1" applyFill="1" applyBorder="1" applyAlignment="1" applyProtection="1">
      <alignment horizontal="center" vertical="center"/>
    </xf>
    <xf numFmtId="0" fontId="14" fillId="3" borderId="66" xfId="0" applyFont="1" applyFill="1" applyBorder="1" applyAlignment="1" applyProtection="1">
      <alignment horizontal="center" vertical="center"/>
    </xf>
    <xf numFmtId="0" fontId="16" fillId="3" borderId="51" xfId="0" applyFont="1" applyFill="1" applyBorder="1" applyAlignment="1" applyProtection="1">
      <alignment horizontal="center" vertical="center"/>
    </xf>
    <xf numFmtId="9" fontId="16" fillId="3" borderId="4" xfId="0" applyNumberFormat="1" applyFont="1" applyFill="1" applyBorder="1" applyAlignment="1" applyProtection="1">
      <alignment horizontal="center" vertical="center"/>
    </xf>
    <xf numFmtId="2" fontId="16" fillId="3" borderId="51" xfId="0" applyNumberFormat="1" applyFont="1" applyFill="1" applyBorder="1" applyAlignment="1" applyProtection="1">
      <alignment horizontal="center" vertical="center"/>
    </xf>
    <xf numFmtId="0" fontId="6" fillId="2" borderId="27" xfId="3" applyFont="1" applyFill="1" applyBorder="1" applyAlignment="1">
      <alignment horizontal="center" vertical="center"/>
    </xf>
    <xf numFmtId="0" fontId="6" fillId="2" borderId="26" xfId="3" applyFont="1" applyFill="1" applyBorder="1" applyAlignment="1">
      <alignment horizontal="center" vertical="center"/>
    </xf>
    <xf numFmtId="0" fontId="14" fillId="3" borderId="58" xfId="0" applyFont="1" applyFill="1" applyBorder="1" applyAlignment="1" applyProtection="1">
      <alignment horizontal="center" vertical="center"/>
    </xf>
    <xf numFmtId="0" fontId="14" fillId="3" borderId="1" xfId="0" applyFont="1" applyFill="1" applyBorder="1" applyAlignment="1" applyProtection="1">
      <alignment horizontal="center" vertical="center"/>
    </xf>
    <xf numFmtId="0" fontId="17" fillId="0" borderId="57" xfId="0" applyFont="1" applyFill="1" applyBorder="1" applyAlignment="1" applyProtection="1">
      <alignment horizontal="left" vertical="center"/>
    </xf>
    <xf numFmtId="0" fontId="17" fillId="0" borderId="56" xfId="0" applyFont="1" applyFill="1" applyBorder="1" applyAlignment="1" applyProtection="1">
      <alignment horizontal="left" vertical="center"/>
    </xf>
    <xf numFmtId="2" fontId="6" fillId="2" borderId="27" xfId="3" applyNumberFormat="1" applyFont="1" applyFill="1" applyBorder="1" applyAlignment="1">
      <alignment horizontal="center" vertical="center"/>
    </xf>
    <xf numFmtId="181" fontId="6" fillId="6" borderId="25" xfId="3" applyNumberFormat="1" applyFont="1" applyFill="1" applyBorder="1" applyAlignment="1" applyProtection="1">
      <alignment horizontal="center" vertical="center"/>
      <protection locked="0"/>
    </xf>
    <xf numFmtId="181" fontId="6" fillId="6" borderId="26" xfId="3" applyNumberFormat="1" applyFont="1" applyFill="1" applyBorder="1" applyAlignment="1" applyProtection="1">
      <alignment horizontal="center" vertical="center"/>
      <protection locked="0"/>
    </xf>
    <xf numFmtId="9" fontId="6" fillId="2" borderId="29" xfId="2" applyFont="1" applyFill="1" applyBorder="1" applyAlignment="1">
      <alignment horizontal="center" vertical="center"/>
    </xf>
    <xf numFmtId="9" fontId="6" fillId="2" borderId="27" xfId="2" applyFont="1" applyFill="1" applyBorder="1" applyAlignment="1">
      <alignment horizontal="center" vertical="center"/>
    </xf>
    <xf numFmtId="181" fontId="6" fillId="6" borderId="35" xfId="3" applyNumberFormat="1" applyFont="1" applyFill="1" applyBorder="1" applyAlignment="1" applyProtection="1">
      <alignment horizontal="center" vertical="center"/>
      <protection locked="0"/>
    </xf>
    <xf numFmtId="181" fontId="6" fillId="6" borderId="36" xfId="3" applyNumberFormat="1" applyFont="1" applyFill="1" applyBorder="1" applyAlignment="1" applyProtection="1">
      <alignment horizontal="center" vertical="center"/>
      <protection locked="0"/>
    </xf>
    <xf numFmtId="0" fontId="6" fillId="2" borderId="37" xfId="3" applyFont="1" applyFill="1" applyBorder="1" applyAlignment="1">
      <alignment horizontal="center" vertical="center"/>
    </xf>
    <xf numFmtId="0" fontId="6" fillId="2" borderId="36" xfId="3" applyFont="1" applyFill="1" applyBorder="1" applyAlignment="1">
      <alignment horizontal="center" vertical="center"/>
    </xf>
    <xf numFmtId="2" fontId="6" fillId="2" borderId="37" xfId="3" applyNumberFormat="1" applyFont="1" applyFill="1" applyBorder="1" applyAlignment="1">
      <alignment horizontal="center" vertical="center"/>
    </xf>
    <xf numFmtId="0" fontId="6" fillId="2" borderId="30" xfId="3" applyFont="1" applyFill="1" applyBorder="1" applyAlignment="1">
      <alignment horizontal="center" vertical="center"/>
    </xf>
    <xf numFmtId="0" fontId="6" fillId="2" borderId="29" xfId="3" applyFont="1" applyFill="1" applyBorder="1" applyAlignment="1">
      <alignment horizontal="center" vertical="center"/>
    </xf>
    <xf numFmtId="185" fontId="6" fillId="2" borderId="30" xfId="3" applyNumberFormat="1" applyFont="1" applyFill="1" applyBorder="1" applyAlignment="1">
      <alignment horizontal="center" vertical="center"/>
    </xf>
    <xf numFmtId="185" fontId="6" fillId="2" borderId="29" xfId="3" applyNumberFormat="1" applyFont="1" applyFill="1" applyBorder="1" applyAlignment="1">
      <alignment horizontal="center" vertical="center"/>
    </xf>
    <xf numFmtId="0" fontId="6" fillId="2" borderId="41" xfId="3" applyFont="1" applyFill="1" applyBorder="1" applyAlignment="1">
      <alignment horizontal="center" vertical="center"/>
    </xf>
    <xf numFmtId="0" fontId="6" fillId="2" borderId="39" xfId="3" applyFont="1" applyFill="1" applyBorder="1" applyAlignment="1">
      <alignment horizontal="center" vertical="center"/>
    </xf>
    <xf numFmtId="177" fontId="14" fillId="0" borderId="4" xfId="1" applyNumberFormat="1" applyFont="1" applyFill="1" applyBorder="1" applyAlignment="1" applyProtection="1">
      <alignment horizontal="center" vertical="center"/>
      <protection locked="0"/>
    </xf>
    <xf numFmtId="177" fontId="14" fillId="0" borderId="54" xfId="1" applyNumberFormat="1" applyFont="1" applyFill="1" applyBorder="1" applyAlignment="1" applyProtection="1">
      <alignment horizontal="center" vertical="center"/>
      <protection locked="0"/>
    </xf>
    <xf numFmtId="9" fontId="6" fillId="2" borderId="125" xfId="2" applyFont="1" applyFill="1" applyBorder="1" applyAlignment="1">
      <alignment horizontal="center" vertical="center"/>
    </xf>
    <xf numFmtId="9" fontId="6" fillId="2" borderId="34" xfId="2" applyFont="1" applyFill="1" applyBorder="1" applyAlignment="1">
      <alignment horizontal="center" vertical="center"/>
    </xf>
    <xf numFmtId="179" fontId="14" fillId="3" borderId="4" xfId="0" applyNumberFormat="1" applyFont="1" applyFill="1" applyBorder="1" applyAlignment="1" applyProtection="1">
      <alignment horizontal="center" vertical="center"/>
    </xf>
    <xf numFmtId="0" fontId="14" fillId="3" borderId="48" xfId="0" applyFont="1" applyFill="1" applyBorder="1" applyAlignment="1" applyProtection="1">
      <alignment horizontal="center" vertical="center"/>
    </xf>
    <xf numFmtId="0" fontId="24" fillId="3" borderId="4" xfId="0" applyFont="1" applyFill="1" applyBorder="1" applyAlignment="1" applyProtection="1">
      <alignment horizontal="center" vertical="center"/>
    </xf>
    <xf numFmtId="180" fontId="14" fillId="3" borderId="45" xfId="0" applyNumberFormat="1" applyFont="1" applyFill="1" applyBorder="1" applyAlignment="1" applyProtection="1">
      <alignment horizontal="center" vertical="center"/>
    </xf>
    <xf numFmtId="2" fontId="6" fillId="2" borderId="33" xfId="3" applyNumberFormat="1" applyFont="1" applyFill="1" applyBorder="1" applyAlignment="1">
      <alignment horizontal="center" vertical="center"/>
    </xf>
    <xf numFmtId="0" fontId="24" fillId="3" borderId="59" xfId="0" applyFont="1" applyFill="1" applyBorder="1" applyAlignment="1" applyProtection="1">
      <alignment horizontal="center" vertical="center"/>
    </xf>
    <xf numFmtId="9" fontId="16" fillId="3" borderId="54" xfId="2" applyFont="1" applyFill="1" applyBorder="1" applyAlignment="1" applyProtection="1">
      <alignment horizontal="center" vertical="center"/>
    </xf>
    <xf numFmtId="0" fontId="14" fillId="3" borderId="93" xfId="0" applyFont="1" applyFill="1" applyBorder="1" applyAlignment="1" applyProtection="1">
      <alignment horizontal="center" vertical="center"/>
    </xf>
    <xf numFmtId="0" fontId="14" fillId="3" borderId="0" xfId="0" applyFont="1" applyFill="1" applyBorder="1" applyAlignment="1" applyProtection="1">
      <alignment horizontal="center" vertical="center"/>
    </xf>
    <xf numFmtId="178" fontId="16" fillId="0" borderId="4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22" fillId="0" borderId="56" xfId="0" applyFont="1" applyBorder="1" applyAlignment="1" applyProtection="1">
      <alignment horizontal="left" vertical="center"/>
    </xf>
    <xf numFmtId="182" fontId="4" fillId="6" borderId="1" xfId="3" applyNumberFormat="1" applyFont="1" applyFill="1" applyBorder="1" applyAlignment="1" applyProtection="1">
      <alignment horizontal="right" vertical="center"/>
      <protection locked="0"/>
    </xf>
    <xf numFmtId="182" fontId="4" fillId="6" borderId="2" xfId="3" applyNumberFormat="1" applyFont="1" applyFill="1" applyBorder="1" applyAlignment="1" applyProtection="1">
      <alignment horizontal="right" vertical="center"/>
      <protection locked="0"/>
    </xf>
    <xf numFmtId="180" fontId="4" fillId="6" borderId="4" xfId="3" applyNumberFormat="1" applyFont="1" applyFill="1" applyBorder="1" applyAlignment="1" applyProtection="1">
      <alignment horizontal="center" vertical="center"/>
      <protection locked="0"/>
    </xf>
    <xf numFmtId="0" fontId="4" fillId="2" borderId="4" xfId="3" applyFont="1" applyFill="1" applyBorder="1" applyAlignment="1" applyProtection="1">
      <alignment horizontal="center" vertical="center"/>
    </xf>
    <xf numFmtId="0" fontId="4" fillId="2" borderId="1" xfId="3" applyFont="1" applyFill="1" applyBorder="1" applyAlignment="1" applyProtection="1">
      <alignment horizontal="center" vertical="center"/>
    </xf>
    <xf numFmtId="185" fontId="6" fillId="2" borderId="23" xfId="3" applyNumberFormat="1" applyFont="1" applyFill="1" applyBorder="1" applyAlignment="1">
      <alignment horizontal="center" vertical="center"/>
    </xf>
    <xf numFmtId="185" fontId="6" fillId="2" borderId="21" xfId="3" applyNumberFormat="1" applyFont="1" applyFill="1" applyBorder="1" applyAlignment="1">
      <alignment horizontal="center" vertical="center"/>
    </xf>
    <xf numFmtId="0" fontId="6" fillId="2" borderId="19" xfId="3" applyFont="1" applyFill="1" applyBorder="1" applyAlignment="1">
      <alignment horizontal="center" vertical="center"/>
    </xf>
    <xf numFmtId="0" fontId="6" fillId="2" borderId="10" xfId="3" applyFont="1" applyFill="1" applyBorder="1" applyAlignment="1">
      <alignment horizontal="center" vertical="center"/>
    </xf>
    <xf numFmtId="0" fontId="6" fillId="2" borderId="11" xfId="3" applyFont="1" applyFill="1" applyBorder="1" applyAlignment="1">
      <alignment horizontal="center" vertical="center"/>
    </xf>
    <xf numFmtId="0" fontId="6" fillId="2" borderId="2" xfId="3" applyFont="1" applyFill="1" applyBorder="1" applyAlignment="1">
      <alignment horizontal="center" vertical="center" wrapText="1"/>
    </xf>
    <xf numFmtId="0" fontId="6" fillId="2" borderId="9" xfId="3" applyFont="1" applyFill="1" applyBorder="1" applyAlignment="1">
      <alignment horizontal="center" vertical="center" wrapText="1"/>
    </xf>
    <xf numFmtId="0" fontId="6" fillId="2" borderId="3" xfId="3" applyFont="1" applyFill="1" applyBorder="1" applyAlignment="1">
      <alignment horizontal="center" vertical="center" wrapText="1"/>
    </xf>
    <xf numFmtId="181" fontId="6" fillId="6" borderId="17" xfId="3" applyNumberFormat="1" applyFont="1" applyFill="1" applyBorder="1" applyAlignment="1" applyProtection="1">
      <alignment horizontal="center" vertical="center"/>
      <protection locked="0"/>
    </xf>
    <xf numFmtId="181" fontId="6" fillId="6" borderId="18" xfId="3" applyNumberFormat="1" applyFont="1" applyFill="1" applyBorder="1" applyAlignment="1" applyProtection="1">
      <alignment horizontal="center" vertical="center"/>
      <protection locked="0"/>
    </xf>
    <xf numFmtId="0" fontId="6" fillId="2" borderId="18" xfId="3" applyFont="1" applyFill="1" applyBorder="1" applyAlignment="1">
      <alignment horizontal="center" vertical="center"/>
    </xf>
    <xf numFmtId="9" fontId="6" fillId="2" borderId="20" xfId="2" applyFont="1" applyFill="1" applyBorder="1" applyAlignment="1">
      <alignment horizontal="center" vertical="center"/>
    </xf>
    <xf numFmtId="9" fontId="6" fillId="2" borderId="21" xfId="2" applyFont="1" applyFill="1" applyBorder="1" applyAlignment="1">
      <alignment horizontal="center" vertical="center"/>
    </xf>
    <xf numFmtId="2" fontId="6" fillId="2" borderId="19" xfId="3" applyNumberFormat="1" applyFont="1" applyFill="1" applyBorder="1" applyAlignment="1">
      <alignment horizontal="center" vertical="center"/>
    </xf>
    <xf numFmtId="0" fontId="6" fillId="2" borderId="8" xfId="3" applyFont="1" applyFill="1" applyBorder="1" applyAlignment="1">
      <alignment horizontal="center" vertical="center"/>
    </xf>
    <xf numFmtId="0" fontId="6" fillId="2" borderId="3" xfId="3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11" borderId="4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0" fontId="9" fillId="2" borderId="4" xfId="3" applyFont="1" applyFill="1" applyBorder="1" applyAlignment="1">
      <alignment horizontal="center" vertical="center" wrapText="1"/>
    </xf>
    <xf numFmtId="0" fontId="6" fillId="2" borderId="4" xfId="3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48" xfId="0" applyFont="1" applyFill="1" applyBorder="1" applyAlignment="1">
      <alignment horizontal="center" vertical="center"/>
    </xf>
  </cellXfs>
  <cellStyles count="94">
    <cellStyle name="パーセント" xfId="2" builtinId="5"/>
    <cellStyle name="ハイパーリンク" xfId="4" builtinId="8" hidden="1"/>
    <cellStyle name="ハイパーリンク" xfId="6" builtinId="8" hidden="1"/>
    <cellStyle name="ハイパーリンク" xfId="8" builtinId="8" hidden="1"/>
    <cellStyle name="ハイパーリンク" xfId="10" builtinId="8" hidden="1"/>
    <cellStyle name="ハイパーリンク" xfId="12" builtinId="8" hidden="1"/>
    <cellStyle name="ハイパーリンク" xfId="14" builtinId="8" hidden="1"/>
    <cellStyle name="ハイパーリンク" xfId="16" builtinId="8" hidden="1"/>
    <cellStyle name="ハイパーリンク" xfId="18" builtinId="8" hidden="1"/>
    <cellStyle name="ハイパーリンク" xfId="20" builtinId="8" hidden="1"/>
    <cellStyle name="ハイパーリンク" xfId="22" builtinId="8" hidden="1"/>
    <cellStyle name="ハイパーリンク" xfId="24" builtinId="8" hidden="1"/>
    <cellStyle name="ハイパーリンク" xfId="26" builtinId="8" hidden="1"/>
    <cellStyle name="ハイパーリンク" xfId="28" builtinId="8" hidden="1"/>
    <cellStyle name="ハイパーリンク" xfId="30" builtinId="8" hidden="1"/>
    <cellStyle name="ハイパーリンク" xfId="32" builtinId="8" hidden="1"/>
    <cellStyle name="ハイパーリンク" xfId="34" builtinId="8" hidden="1"/>
    <cellStyle name="ハイパーリンク" xfId="36" builtinId="8" hidden="1"/>
    <cellStyle name="ハイパーリンク" xfId="38" builtinId="8" hidden="1"/>
    <cellStyle name="ハイパーリンク" xfId="40" builtinId="8" hidden="1"/>
    <cellStyle name="ハイパーリンク" xfId="42" builtinId="8" hidden="1"/>
    <cellStyle name="ハイパーリンク" xfId="44" builtinId="8" hidden="1"/>
    <cellStyle name="ハイパーリンク" xfId="46" builtinId="8" hidden="1"/>
    <cellStyle name="ハイパーリンク" xfId="48" builtinId="8" hidden="1"/>
    <cellStyle name="ハイパーリンク" xfId="50" builtinId="8" hidden="1"/>
    <cellStyle name="ハイパーリンク" xfId="52" builtinId="8" hidden="1"/>
    <cellStyle name="ハイパーリンク" xfId="54" builtinId="8" hidden="1"/>
    <cellStyle name="ハイパーリンク" xfId="56" builtinId="8" hidden="1"/>
    <cellStyle name="ハイパーリンク" xfId="58" builtinId="8" hidden="1"/>
    <cellStyle name="ハイパーリンク" xfId="60" builtinId="8" hidden="1"/>
    <cellStyle name="ハイパーリンク" xfId="62" builtinId="8" hidden="1"/>
    <cellStyle name="ハイパーリンク" xfId="64" builtinId="8" hidden="1"/>
    <cellStyle name="ハイパーリンク" xfId="66" builtinId="8" hidden="1"/>
    <cellStyle name="ハイパーリンク" xfId="68" builtinId="8" hidden="1"/>
    <cellStyle name="ハイパーリンク" xfId="70" builtinId="8" hidden="1"/>
    <cellStyle name="ハイパーリンク" xfId="72" builtinId="8" hidden="1"/>
    <cellStyle name="ハイパーリンク" xfId="74" builtinId="8" hidden="1"/>
    <cellStyle name="ハイパーリンク" xfId="76" builtinId="8" hidden="1"/>
    <cellStyle name="ハイパーリンク" xfId="78" builtinId="8" hidden="1"/>
    <cellStyle name="ハイパーリンク" xfId="80" builtinId="8" hidden="1"/>
    <cellStyle name="ハイパーリンク" xfId="82" builtinId="8" hidden="1"/>
    <cellStyle name="ハイパーリンク" xfId="84" builtinId="8" hidden="1"/>
    <cellStyle name="ハイパーリンク" xfId="86" builtinId="8" hidden="1"/>
    <cellStyle name="ハイパーリンク" xfId="88" builtinId="8" hidden="1"/>
    <cellStyle name="ハイパーリンク" xfId="90" builtinId="8" hidden="1"/>
    <cellStyle name="ハイパーリンク" xfId="92" builtinId="8" hidden="1"/>
    <cellStyle name="通貨" xfId="1" builtinId="7"/>
    <cellStyle name="標準" xfId="0" builtinId="0"/>
    <cellStyle name="標準 4" xfId="3" xr:uid="{00000000-0005-0000-0000-000030000000}"/>
    <cellStyle name="表示済みのハイパーリンク" xfId="5" builtinId="9" hidden="1"/>
    <cellStyle name="表示済みのハイパーリンク" xfId="7" builtinId="9" hidden="1"/>
    <cellStyle name="表示済みのハイパーリンク" xfId="9" builtinId="9" hidden="1"/>
    <cellStyle name="表示済みのハイパーリンク" xfId="11" builtinId="9" hidden="1"/>
    <cellStyle name="表示済みのハイパーリンク" xfId="13" builtinId="9" hidden="1"/>
    <cellStyle name="表示済みのハイパーリンク" xfId="15" builtinId="9" hidden="1"/>
    <cellStyle name="表示済みのハイパーリンク" xfId="17" builtinId="9" hidden="1"/>
    <cellStyle name="表示済みのハイパーリンク" xfId="19" builtinId="9" hidden="1"/>
    <cellStyle name="表示済みのハイパーリンク" xfId="21" builtinId="9" hidden="1"/>
    <cellStyle name="表示済みのハイパーリンク" xfId="23" builtinId="9" hidden="1"/>
    <cellStyle name="表示済みのハイパーリンク" xfId="25" builtinId="9" hidden="1"/>
    <cellStyle name="表示済みのハイパーリンク" xfId="27" builtinId="9" hidden="1"/>
    <cellStyle name="表示済みのハイパーリンク" xfId="29" builtinId="9" hidden="1"/>
    <cellStyle name="表示済みのハイパーリンク" xfId="31" builtinId="9" hidden="1"/>
    <cellStyle name="表示済みのハイパーリンク" xfId="33" builtinId="9" hidden="1"/>
    <cellStyle name="表示済みのハイパーリンク" xfId="35" builtinId="9" hidden="1"/>
    <cellStyle name="表示済みのハイパーリンク" xfId="37" builtinId="9" hidden="1"/>
    <cellStyle name="表示済みのハイパーリンク" xfId="39" builtinId="9" hidden="1"/>
    <cellStyle name="表示済みのハイパーリンク" xfId="41" builtinId="9" hidden="1"/>
    <cellStyle name="表示済みのハイパーリンク" xfId="43" builtinId="9" hidden="1"/>
    <cellStyle name="表示済みのハイパーリンク" xfId="45" builtinId="9" hidden="1"/>
    <cellStyle name="表示済みのハイパーリンク" xfId="47" builtinId="9" hidden="1"/>
    <cellStyle name="表示済みのハイパーリンク" xfId="49" builtinId="9" hidden="1"/>
    <cellStyle name="表示済みのハイパーリンク" xfId="51" builtinId="9" hidden="1"/>
    <cellStyle name="表示済みのハイパーリンク" xfId="53" builtinId="9" hidden="1"/>
    <cellStyle name="表示済みのハイパーリンク" xfId="55" builtinId="9" hidden="1"/>
    <cellStyle name="表示済みのハイパーリンク" xfId="57" builtinId="9" hidden="1"/>
    <cellStyle name="表示済みのハイパーリンク" xfId="59" builtinId="9" hidden="1"/>
    <cellStyle name="表示済みのハイパーリンク" xfId="61" builtinId="9" hidden="1"/>
    <cellStyle name="表示済みのハイパーリンク" xfId="63" builtinId="9" hidden="1"/>
    <cellStyle name="表示済みのハイパーリンク" xfId="65" builtinId="9" hidden="1"/>
    <cellStyle name="表示済みのハイパーリンク" xfId="67" builtinId="9" hidden="1"/>
    <cellStyle name="表示済みのハイパーリンク" xfId="69" builtinId="9" hidden="1"/>
    <cellStyle name="表示済みのハイパーリンク" xfId="71" builtinId="9" hidden="1"/>
    <cellStyle name="表示済みのハイパーリンク" xfId="73" builtinId="9" hidden="1"/>
    <cellStyle name="表示済みのハイパーリンク" xfId="75" builtinId="9" hidden="1"/>
    <cellStyle name="表示済みのハイパーリンク" xfId="77" builtinId="9" hidden="1"/>
    <cellStyle name="表示済みのハイパーリンク" xfId="79" builtinId="9" hidden="1"/>
    <cellStyle name="表示済みのハイパーリンク" xfId="81" builtinId="9" hidden="1"/>
    <cellStyle name="表示済みのハイパーリンク" xfId="83" builtinId="9" hidden="1"/>
    <cellStyle name="表示済みのハイパーリンク" xfId="85" builtinId="9" hidden="1"/>
    <cellStyle name="表示済みのハイパーリンク" xfId="87" builtinId="9" hidden="1"/>
    <cellStyle name="表示済みのハイパーリンク" xfId="89" builtinId="9" hidden="1"/>
    <cellStyle name="表示済みのハイパーリンク" xfId="91" builtinId="9" hidden="1"/>
    <cellStyle name="表示済みのハイパーリンク" xfId="93" builtinId="9" hidden="1"/>
  </cellStyles>
  <dxfs count="2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支援効果集計!$AJ$18</c:f>
              <c:strCache>
                <c:ptCount val="1"/>
                <c:pt idx="0">
                  <c:v>R3.4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支援効果集計!$AI$19:$AI$21</c:f>
            </c:multiLvlStrRef>
          </c:cat>
          <c:val>
            <c:numRef>
              <c:f>支援効果集計!$AJ$19:$AJ$21</c:f>
            </c:numRef>
          </c:val>
          <c:extLst>
            <c:ext xmlns:c16="http://schemas.microsoft.com/office/drawing/2014/chart" uri="{C3380CC4-5D6E-409C-BE32-E72D297353CC}">
              <c16:uniqueId val="{00000000-887B-4208-9A3B-DA67B6DC06BB}"/>
            </c:ext>
          </c:extLst>
        </c:ser>
        <c:ser>
          <c:idx val="1"/>
          <c:order val="1"/>
          <c:tx>
            <c:strRef>
              <c:f>支援効果集計!$AK$18</c:f>
              <c:strCache>
                <c:ptCount val="1"/>
                <c:pt idx="0">
                  <c:v>R3.5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支援効果集計!$AI$19:$AI$21</c:f>
            </c:multiLvlStrRef>
          </c:cat>
          <c:val>
            <c:numRef>
              <c:f>支援効果集計!$AK$19:$AK$21</c:f>
            </c:numRef>
          </c:val>
          <c:extLst>
            <c:ext xmlns:c16="http://schemas.microsoft.com/office/drawing/2014/chart" uri="{C3380CC4-5D6E-409C-BE32-E72D297353CC}">
              <c16:uniqueId val="{00000001-887B-4208-9A3B-DA67B6DC06BB}"/>
            </c:ext>
          </c:extLst>
        </c:ser>
        <c:ser>
          <c:idx val="2"/>
          <c:order val="2"/>
          <c:tx>
            <c:strRef>
              <c:f>支援効果集計!$AL$18</c:f>
              <c:strCache>
                <c:ptCount val="1"/>
                <c:pt idx="0">
                  <c:v>R3.6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tint val="50000"/>
                    <a:satMod val="300000"/>
                  </a:schemeClr>
                </a:gs>
                <a:gs pos="35000">
                  <a:schemeClr val="accent3">
                    <a:tint val="37000"/>
                    <a:satMod val="300000"/>
                  </a:schemeClr>
                </a:gs>
                <a:gs pos="100000">
                  <a:schemeClr val="accent3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支援効果集計!$AI$19:$AI$21</c:f>
            </c:multiLvlStrRef>
          </c:cat>
          <c:val>
            <c:numRef>
              <c:f>支援効果集計!$AL$19:$AL$21</c:f>
            </c:numRef>
          </c:val>
          <c:extLst>
            <c:ext xmlns:c16="http://schemas.microsoft.com/office/drawing/2014/chart" uri="{C3380CC4-5D6E-409C-BE32-E72D297353CC}">
              <c16:uniqueId val="{00000002-887B-4208-9A3B-DA67B6DC06B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049456319"/>
        <c:axId val="1049446335"/>
      </c:barChart>
      <c:catAx>
        <c:axId val="104945631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49446335"/>
        <c:crosses val="autoZero"/>
        <c:auto val="1"/>
        <c:lblAlgn val="ctr"/>
        <c:lblOffset val="100"/>
        <c:noMultiLvlLbl val="0"/>
      </c:catAx>
      <c:valAx>
        <c:axId val="10494463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494563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支援効果集計!$AJ$22</c:f>
              <c:strCache>
                <c:ptCount val="1"/>
                <c:pt idx="0">
                  <c:v>R3.7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支援効果集計!$AI$23:$AI$25</c:f>
            </c:multiLvlStrRef>
          </c:cat>
          <c:val>
            <c:numRef>
              <c:f>支援効果集計!$AJ$23:$AJ$25</c:f>
            </c:numRef>
          </c:val>
          <c:extLst>
            <c:ext xmlns:c16="http://schemas.microsoft.com/office/drawing/2014/chart" uri="{C3380CC4-5D6E-409C-BE32-E72D297353CC}">
              <c16:uniqueId val="{00000000-120E-4343-BADE-84183319F697}"/>
            </c:ext>
          </c:extLst>
        </c:ser>
        <c:ser>
          <c:idx val="1"/>
          <c:order val="1"/>
          <c:tx>
            <c:strRef>
              <c:f>支援効果集計!$AK$22</c:f>
              <c:strCache>
                <c:ptCount val="1"/>
                <c:pt idx="0">
                  <c:v>R3.8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支援効果集計!$AI$23:$AI$25</c:f>
            </c:multiLvlStrRef>
          </c:cat>
          <c:val>
            <c:numRef>
              <c:f>支援効果集計!$AK$23:$AK$25</c:f>
            </c:numRef>
          </c:val>
          <c:extLst>
            <c:ext xmlns:c16="http://schemas.microsoft.com/office/drawing/2014/chart" uri="{C3380CC4-5D6E-409C-BE32-E72D297353CC}">
              <c16:uniqueId val="{00000001-120E-4343-BADE-84183319F697}"/>
            </c:ext>
          </c:extLst>
        </c:ser>
        <c:ser>
          <c:idx val="2"/>
          <c:order val="2"/>
          <c:tx>
            <c:strRef>
              <c:f>支援効果集計!$AL$22</c:f>
              <c:strCache>
                <c:ptCount val="1"/>
                <c:pt idx="0">
                  <c:v>R3.9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tint val="50000"/>
                    <a:satMod val="300000"/>
                  </a:schemeClr>
                </a:gs>
                <a:gs pos="35000">
                  <a:schemeClr val="accent3">
                    <a:tint val="37000"/>
                    <a:satMod val="300000"/>
                  </a:schemeClr>
                </a:gs>
                <a:gs pos="100000">
                  <a:schemeClr val="accent3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支援効果集計!$AI$23:$AI$25</c:f>
            </c:multiLvlStrRef>
          </c:cat>
          <c:val>
            <c:numRef>
              <c:f>支援効果集計!$AL$23:$AL$25</c:f>
            </c:numRef>
          </c:val>
          <c:extLst>
            <c:ext xmlns:c16="http://schemas.microsoft.com/office/drawing/2014/chart" uri="{C3380CC4-5D6E-409C-BE32-E72D297353CC}">
              <c16:uniqueId val="{00000002-120E-4343-BADE-84183319F69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049456319"/>
        <c:axId val="1049446335"/>
      </c:barChart>
      <c:catAx>
        <c:axId val="104945631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49446335"/>
        <c:crosses val="autoZero"/>
        <c:auto val="1"/>
        <c:lblAlgn val="ctr"/>
        <c:lblOffset val="100"/>
        <c:noMultiLvlLbl val="0"/>
      </c:catAx>
      <c:valAx>
        <c:axId val="10494463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494563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支援効果集計!$AJ$26</c:f>
              <c:strCache>
                <c:ptCount val="1"/>
                <c:pt idx="0">
                  <c:v>R3.10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支援効果集計!$AI$27:$AI$29</c:f>
            </c:multiLvlStrRef>
          </c:cat>
          <c:val>
            <c:numRef>
              <c:f>支援効果集計!$AJ$27:$AJ$29</c:f>
            </c:numRef>
          </c:val>
          <c:extLst>
            <c:ext xmlns:c16="http://schemas.microsoft.com/office/drawing/2014/chart" uri="{C3380CC4-5D6E-409C-BE32-E72D297353CC}">
              <c16:uniqueId val="{00000000-32E3-4BB6-A8AC-1A9AD461C7B9}"/>
            </c:ext>
          </c:extLst>
        </c:ser>
        <c:ser>
          <c:idx val="1"/>
          <c:order val="1"/>
          <c:tx>
            <c:strRef>
              <c:f>支援効果集計!$AK$26</c:f>
              <c:strCache>
                <c:ptCount val="1"/>
                <c:pt idx="0">
                  <c:v>R3.11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支援効果集計!$AI$27:$AI$29</c:f>
            </c:multiLvlStrRef>
          </c:cat>
          <c:val>
            <c:numRef>
              <c:f>支援効果集計!$AK$27:$AK$29</c:f>
            </c:numRef>
          </c:val>
          <c:extLst>
            <c:ext xmlns:c16="http://schemas.microsoft.com/office/drawing/2014/chart" uri="{C3380CC4-5D6E-409C-BE32-E72D297353CC}">
              <c16:uniqueId val="{00000001-32E3-4BB6-A8AC-1A9AD461C7B9}"/>
            </c:ext>
          </c:extLst>
        </c:ser>
        <c:ser>
          <c:idx val="2"/>
          <c:order val="2"/>
          <c:tx>
            <c:strRef>
              <c:f>支援効果集計!$AL$26</c:f>
              <c:strCache>
                <c:ptCount val="1"/>
                <c:pt idx="0">
                  <c:v>R3.12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tint val="50000"/>
                    <a:satMod val="300000"/>
                  </a:schemeClr>
                </a:gs>
                <a:gs pos="35000">
                  <a:schemeClr val="accent3">
                    <a:tint val="37000"/>
                    <a:satMod val="300000"/>
                  </a:schemeClr>
                </a:gs>
                <a:gs pos="100000">
                  <a:schemeClr val="accent3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支援効果集計!$AI$27:$AI$29</c:f>
            </c:multiLvlStrRef>
          </c:cat>
          <c:val>
            <c:numRef>
              <c:f>支援効果集計!$AL$27:$AL$29</c:f>
            </c:numRef>
          </c:val>
          <c:extLst>
            <c:ext xmlns:c16="http://schemas.microsoft.com/office/drawing/2014/chart" uri="{C3380CC4-5D6E-409C-BE32-E72D297353CC}">
              <c16:uniqueId val="{00000002-32E3-4BB6-A8AC-1A9AD461C7B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049456319"/>
        <c:axId val="1049446335"/>
      </c:barChart>
      <c:catAx>
        <c:axId val="104945631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49446335"/>
        <c:crosses val="autoZero"/>
        <c:auto val="1"/>
        <c:lblAlgn val="ctr"/>
        <c:lblOffset val="100"/>
        <c:noMultiLvlLbl val="0"/>
      </c:catAx>
      <c:valAx>
        <c:axId val="10494463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494563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支援効果集計!$AJ$30</c:f>
              <c:strCache>
                <c:ptCount val="1"/>
                <c:pt idx="0">
                  <c:v>R4.1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支援効果集計!$AI$31:$AI$33</c:f>
            </c:multiLvlStrRef>
          </c:cat>
          <c:val>
            <c:numRef>
              <c:f>支援効果集計!$AJ$31:$AJ$33</c:f>
            </c:numRef>
          </c:val>
          <c:extLst>
            <c:ext xmlns:c16="http://schemas.microsoft.com/office/drawing/2014/chart" uri="{C3380CC4-5D6E-409C-BE32-E72D297353CC}">
              <c16:uniqueId val="{00000000-65F1-4AB7-A76C-600D07A4F78E}"/>
            </c:ext>
          </c:extLst>
        </c:ser>
        <c:ser>
          <c:idx val="1"/>
          <c:order val="1"/>
          <c:tx>
            <c:strRef>
              <c:f>支援効果集計!$AK$30</c:f>
              <c:strCache>
                <c:ptCount val="1"/>
                <c:pt idx="0">
                  <c:v>R4.2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支援効果集計!$AI$31:$AI$33</c:f>
            </c:multiLvlStrRef>
          </c:cat>
          <c:val>
            <c:numRef>
              <c:f>支援効果集計!$AK$31:$AK$33</c:f>
            </c:numRef>
          </c:val>
          <c:extLst>
            <c:ext xmlns:c16="http://schemas.microsoft.com/office/drawing/2014/chart" uri="{C3380CC4-5D6E-409C-BE32-E72D297353CC}">
              <c16:uniqueId val="{00000001-65F1-4AB7-A76C-600D07A4F78E}"/>
            </c:ext>
          </c:extLst>
        </c:ser>
        <c:ser>
          <c:idx val="2"/>
          <c:order val="2"/>
          <c:tx>
            <c:strRef>
              <c:f>支援効果集計!$AL$30</c:f>
              <c:strCache>
                <c:ptCount val="1"/>
                <c:pt idx="0">
                  <c:v>R4.3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tint val="50000"/>
                    <a:satMod val="300000"/>
                  </a:schemeClr>
                </a:gs>
                <a:gs pos="35000">
                  <a:schemeClr val="accent3">
                    <a:tint val="37000"/>
                    <a:satMod val="300000"/>
                  </a:schemeClr>
                </a:gs>
                <a:gs pos="100000">
                  <a:schemeClr val="accent3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支援効果集計!$AI$31:$AI$33</c:f>
            </c:multiLvlStrRef>
          </c:cat>
          <c:val>
            <c:numRef>
              <c:f>支援効果集計!$AL$31:$AL$33</c:f>
            </c:numRef>
          </c:val>
          <c:extLst>
            <c:ext xmlns:c16="http://schemas.microsoft.com/office/drawing/2014/chart" uri="{C3380CC4-5D6E-409C-BE32-E72D297353CC}">
              <c16:uniqueId val="{00000002-65F1-4AB7-A76C-600D07A4F78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049456319"/>
        <c:axId val="1049446335"/>
      </c:barChart>
      <c:catAx>
        <c:axId val="104945631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49446335"/>
        <c:crosses val="autoZero"/>
        <c:auto val="1"/>
        <c:lblAlgn val="ctr"/>
        <c:lblOffset val="100"/>
        <c:noMultiLvlLbl val="0"/>
      </c:catAx>
      <c:valAx>
        <c:axId val="10494463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494563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0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0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0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17</xdr:row>
      <xdr:rowOff>19051</xdr:rowOff>
    </xdr:from>
    <xdr:to>
      <xdr:col>19</xdr:col>
      <xdr:colOff>461964</xdr:colOff>
      <xdr:row>20</xdr:row>
      <xdr:rowOff>266701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6BCED19D-DE20-442A-8783-8042593E6F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28575</xdr:colOff>
      <xdr:row>21</xdr:row>
      <xdr:rowOff>22226</xdr:rowOff>
    </xdr:from>
    <xdr:to>
      <xdr:col>19</xdr:col>
      <xdr:colOff>461964</xdr:colOff>
      <xdr:row>24</xdr:row>
      <xdr:rowOff>269876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BA90E85B-ED28-42BD-897C-70CB1AEFC2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28575</xdr:colOff>
      <xdr:row>25</xdr:row>
      <xdr:rowOff>25401</xdr:rowOff>
    </xdr:from>
    <xdr:to>
      <xdr:col>19</xdr:col>
      <xdr:colOff>461964</xdr:colOff>
      <xdr:row>28</xdr:row>
      <xdr:rowOff>273051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40D56A15-F8B9-427B-AAEF-3CB0A32784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28575</xdr:colOff>
      <xdr:row>29</xdr:row>
      <xdr:rowOff>28575</xdr:rowOff>
    </xdr:from>
    <xdr:to>
      <xdr:col>19</xdr:col>
      <xdr:colOff>461964</xdr:colOff>
      <xdr:row>32</xdr:row>
      <xdr:rowOff>276225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25F3DA72-63EC-4927-AAD1-DCD4C8BFE1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54E33-257D-4791-8D8E-D6E0F236D25E}">
  <dimension ref="B1:AX34"/>
  <sheetViews>
    <sheetView workbookViewId="0">
      <selection activeCell="F4" sqref="F4"/>
    </sheetView>
  </sheetViews>
  <sheetFormatPr defaultColWidth="8.83203125" defaultRowHeight="14"/>
  <cols>
    <col min="1" max="1" width="4" customWidth="1"/>
    <col min="2" max="2" width="3.83203125" customWidth="1"/>
    <col min="3" max="3" width="10.5" bestFit="1" customWidth="1"/>
    <col min="4" max="4" width="3.5" bestFit="1" customWidth="1"/>
    <col min="5" max="5" width="12" customWidth="1"/>
    <col min="6" max="6" width="3.5" bestFit="1" customWidth="1"/>
    <col min="7" max="7" width="10.5" bestFit="1" customWidth="1"/>
    <col min="8" max="8" width="3.5" bestFit="1" customWidth="1"/>
    <col min="9" max="9" width="12" customWidth="1"/>
    <col min="10" max="10" width="4.5" customWidth="1"/>
    <col min="11" max="11" width="10.5" bestFit="1" customWidth="1"/>
    <col min="12" max="12" width="3.5" bestFit="1" customWidth="1"/>
    <col min="13" max="13" width="12" customWidth="1"/>
    <col min="14" max="14" width="4.5" customWidth="1"/>
    <col min="15" max="15" width="10.5" bestFit="1" customWidth="1"/>
    <col min="16" max="16" width="3.5" bestFit="1" customWidth="1"/>
    <col min="17" max="17" width="12" customWidth="1"/>
    <col min="18" max="18" width="3.5" bestFit="1" customWidth="1"/>
    <col min="19" max="19" width="10.5" bestFit="1" customWidth="1"/>
    <col min="20" max="20" width="3.5" bestFit="1" customWidth="1"/>
    <col min="21" max="21" width="12" customWidth="1"/>
    <col min="22" max="22" width="4.5" customWidth="1"/>
    <col min="23" max="23" width="10.5" bestFit="1" customWidth="1"/>
    <col min="24" max="24" width="3.5" bestFit="1" customWidth="1"/>
    <col min="25" max="25" width="12" customWidth="1"/>
    <col min="26" max="26" width="4.5" customWidth="1"/>
    <col min="27" max="27" width="11.5" bestFit="1" customWidth="1"/>
    <col min="28" max="28" width="3.5" bestFit="1" customWidth="1"/>
    <col min="29" max="29" width="11.5" bestFit="1" customWidth="1"/>
    <col min="30" max="30" width="3.5" bestFit="1" customWidth="1"/>
    <col min="31" max="31" width="11.5" bestFit="1" customWidth="1"/>
    <col min="32" max="32" width="3.5" bestFit="1" customWidth="1"/>
    <col min="33" max="33" width="11.5" bestFit="1" customWidth="1"/>
    <col min="34" max="34" width="3.5" bestFit="1" customWidth="1"/>
    <col min="35" max="35" width="11.5" bestFit="1" customWidth="1"/>
    <col min="36" max="36" width="3.5" bestFit="1" customWidth="1"/>
    <col min="37" max="37" width="11.5" bestFit="1" customWidth="1"/>
    <col min="38" max="38" width="3.5" bestFit="1" customWidth="1"/>
    <col min="39" max="39" width="11.5" bestFit="1" customWidth="1"/>
    <col min="40" max="40" width="3.5" bestFit="1" customWidth="1"/>
    <col min="41" max="41" width="11.5" bestFit="1" customWidth="1"/>
    <col min="42" max="42" width="3.5" bestFit="1" customWidth="1"/>
    <col min="43" max="43" width="11.5" bestFit="1" customWidth="1"/>
    <col min="44" max="44" width="3.5" bestFit="1" customWidth="1"/>
    <col min="45" max="45" width="11.5" bestFit="1" customWidth="1"/>
    <col min="46" max="46" width="3.5" bestFit="1" customWidth="1"/>
    <col min="47" max="47" width="11.5" bestFit="1" customWidth="1"/>
    <col min="48" max="48" width="3.5" bestFit="1" customWidth="1"/>
    <col min="49" max="49" width="11.5" bestFit="1" customWidth="1"/>
    <col min="50" max="50" width="3.5" bestFit="1" customWidth="1"/>
  </cols>
  <sheetData>
    <row r="1" spans="2:50" ht="14.5" thickBot="1">
      <c r="C1" s="47">
        <v>2021</v>
      </c>
      <c r="D1" t="s">
        <v>46</v>
      </c>
      <c r="O1" s="43"/>
      <c r="P1" s="43"/>
      <c r="AA1" s="43"/>
      <c r="AB1" s="43"/>
      <c r="AM1" s="43"/>
      <c r="AN1" s="43"/>
    </row>
    <row r="2" spans="2:50">
      <c r="C2" s="64" t="s">
        <v>47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6"/>
      <c r="O2" s="64" t="s">
        <v>48</v>
      </c>
      <c r="P2" s="65"/>
      <c r="Q2" s="65"/>
      <c r="R2" s="65"/>
      <c r="S2" s="65"/>
      <c r="T2" s="65"/>
      <c r="U2" s="65"/>
      <c r="V2" s="65"/>
      <c r="W2" s="65"/>
      <c r="X2" s="65"/>
      <c r="Y2" s="65"/>
      <c r="Z2" s="66"/>
      <c r="AA2" s="64" t="s">
        <v>49</v>
      </c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6"/>
      <c r="AM2" s="64" t="s">
        <v>50</v>
      </c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6"/>
    </row>
    <row r="3" spans="2:50">
      <c r="C3" s="67"/>
      <c r="D3" s="55"/>
      <c r="E3" s="52" t="str">
        <f>TEXT(C4,"m月 営業日")</f>
        <v>4月 営業日</v>
      </c>
      <c r="F3" s="52"/>
      <c r="G3" s="58"/>
      <c r="H3" s="55"/>
      <c r="I3" s="52" t="str">
        <f>TEXT(G4,"m月 営業日")</f>
        <v>5月 営業日</v>
      </c>
      <c r="J3" s="59"/>
      <c r="K3" s="55"/>
      <c r="L3" s="55"/>
      <c r="M3" s="52" t="str">
        <f>TEXT(K4,"m月 営業日")</f>
        <v>6月 営業日</v>
      </c>
      <c r="N3" s="68"/>
      <c r="O3" s="67"/>
      <c r="P3" s="55"/>
      <c r="Q3" s="52" t="str">
        <f>TEXT(O4,"m月 営業日")</f>
        <v>7月 営業日</v>
      </c>
      <c r="R3" s="52"/>
      <c r="S3" s="58"/>
      <c r="T3" s="55"/>
      <c r="U3" s="52" t="str">
        <f>TEXT(S4,"m月 営業日")</f>
        <v>8月 営業日</v>
      </c>
      <c r="V3" s="59"/>
      <c r="W3" s="55"/>
      <c r="X3" s="55"/>
      <c r="Y3" s="52" t="str">
        <f>TEXT(W4,"m月 営業日")</f>
        <v>9月 営業日</v>
      </c>
      <c r="Z3" s="68"/>
      <c r="AA3" s="67"/>
      <c r="AB3" s="55"/>
      <c r="AC3" s="52" t="str">
        <f>TEXT(AA4,"m月 営業日")</f>
        <v>10月 営業日</v>
      </c>
      <c r="AD3" s="52"/>
      <c r="AE3" s="58"/>
      <c r="AF3" s="55"/>
      <c r="AG3" s="52" t="str">
        <f>TEXT(AE4,"m月 営業日")</f>
        <v>11月 営業日</v>
      </c>
      <c r="AH3" s="59"/>
      <c r="AI3" s="55"/>
      <c r="AJ3" s="55"/>
      <c r="AK3" s="52" t="str">
        <f>TEXT(AI4,"m月 営業日")</f>
        <v>12月 営業日</v>
      </c>
      <c r="AL3" s="68"/>
      <c r="AM3" s="67"/>
      <c r="AN3" s="55"/>
      <c r="AO3" s="52" t="str">
        <f>TEXT(AM4,"m月 営業日")</f>
        <v>1月 営業日</v>
      </c>
      <c r="AP3" s="52"/>
      <c r="AQ3" s="58"/>
      <c r="AR3" s="55"/>
      <c r="AS3" s="52" t="str">
        <f>TEXT(AQ4,"m月 営業日")</f>
        <v>2月 営業日</v>
      </c>
      <c r="AT3" s="59"/>
      <c r="AU3" s="55"/>
      <c r="AV3" s="55"/>
      <c r="AW3" s="52" t="str">
        <f>TEXT(AU4,"m月 営業日")</f>
        <v>3月 営業日</v>
      </c>
      <c r="AX3" s="68"/>
    </row>
    <row r="4" spans="2:50">
      <c r="B4">
        <v>1</v>
      </c>
      <c r="C4" s="69">
        <f>DATE(C1,4,1)</f>
        <v>44287</v>
      </c>
      <c r="D4" s="50" t="str">
        <f t="shared" ref="D4:D33" si="0">TEXT(C4,"aaa")</f>
        <v>木</v>
      </c>
      <c r="E4" s="48">
        <f t="shared" ref="E4:E33" si="1">IF(D4="日","",C4)</f>
        <v>44287</v>
      </c>
      <c r="F4" s="56">
        <f t="array" ref="F4">IFERROR(SMALL(IF(E$4:E$34&lt;&gt;"",E$4:E$34,""),$B4),"")</f>
        <v>44287</v>
      </c>
      <c r="G4" s="60">
        <f>EDATE(C4,1)</f>
        <v>44317</v>
      </c>
      <c r="H4" s="50" t="str">
        <f t="shared" ref="H4:H34" si="2">TEXT(G4,"aaa")</f>
        <v>土</v>
      </c>
      <c r="I4" s="48">
        <f t="shared" ref="I4:I34" si="3">IF(H4="日","",G4)</f>
        <v>44317</v>
      </c>
      <c r="J4" s="61">
        <f t="array" ref="J4">IFERROR(SMALL(IF(I$4:I$34&lt;&gt;"",I$4:I$34,""),$B4),"")</f>
        <v>44317</v>
      </c>
      <c r="K4" s="53">
        <f>EDATE(G4,1)</f>
        <v>44348</v>
      </c>
      <c r="L4" s="50" t="str">
        <f t="shared" ref="L4:L33" si="4">TEXT(K4,"aaa")</f>
        <v>火</v>
      </c>
      <c r="M4" s="48">
        <f t="shared" ref="M4:M33" si="5">IF(L4="日","",K4)</f>
        <v>44348</v>
      </c>
      <c r="N4" s="70">
        <f t="array" ref="N4">IFERROR(SMALL(IF(M$4:M$34&lt;&gt;"",M$4:M$34,""),$B4),"")</f>
        <v>44348</v>
      </c>
      <c r="O4" s="69">
        <f>EDATE(K4,1)</f>
        <v>44378</v>
      </c>
      <c r="P4" s="50" t="str">
        <f t="shared" ref="P4:P33" si="6">TEXT(O4,"aaa")</f>
        <v>木</v>
      </c>
      <c r="Q4" s="48">
        <f t="shared" ref="Q4:Q33" si="7">IF(P4="日","",O4)</f>
        <v>44378</v>
      </c>
      <c r="R4" s="56">
        <f t="array" ref="R4">IFERROR(SMALL(IF(Q$4:Q$34&lt;&gt;"",Q$4:Q$34,""),$B4),"")</f>
        <v>44378</v>
      </c>
      <c r="S4" s="60">
        <f>EDATE(O4,1)</f>
        <v>44409</v>
      </c>
      <c r="T4" s="50" t="str">
        <f t="shared" ref="T4:T34" si="8">TEXT(S4,"aaa")</f>
        <v>日</v>
      </c>
      <c r="U4" s="48" t="str">
        <f t="shared" ref="U4:U34" si="9">IF(T4="日","",S4)</f>
        <v/>
      </c>
      <c r="V4" s="61">
        <f t="array" ref="V4">IFERROR(SMALL(IF(U$4:U$34&lt;&gt;"",U$4:U$34,""),$B4),"")</f>
        <v>44410</v>
      </c>
      <c r="W4" s="53">
        <f>EDATE(S4,1)</f>
        <v>44440</v>
      </c>
      <c r="X4" s="50" t="str">
        <f t="shared" ref="X4:X33" si="10">TEXT(W4,"aaa")</f>
        <v>水</v>
      </c>
      <c r="Y4" s="48">
        <f t="shared" ref="Y4:Y33" si="11">IF(X4="日","",W4)</f>
        <v>44440</v>
      </c>
      <c r="Z4" s="70">
        <f t="array" ref="Z4">IFERROR(SMALL(IF(Y$4:Y$34&lt;&gt;"",Y$4:Y$34,""),$B4),"")</f>
        <v>44440</v>
      </c>
      <c r="AA4" s="69">
        <f>EDATE(W4,1)</f>
        <v>44470</v>
      </c>
      <c r="AB4" s="50" t="str">
        <f t="shared" ref="AB4:AB33" si="12">TEXT(AA4,"aaa")</f>
        <v>金</v>
      </c>
      <c r="AC4" s="48">
        <f t="shared" ref="AC4:AC33" si="13">IF(AB4="日","",AA4)</f>
        <v>44470</v>
      </c>
      <c r="AD4" s="56">
        <f t="array" ref="AD4">IFERROR(SMALL(IF(AC$4:AC$34&lt;&gt;"",AC$4:AC$34,""),$B4),"")</f>
        <v>44470</v>
      </c>
      <c r="AE4" s="60">
        <f>EDATE(AA4,1)</f>
        <v>44501</v>
      </c>
      <c r="AF4" s="50" t="str">
        <f t="shared" ref="AF4:AF33" si="14">TEXT(AE4,"aaa")</f>
        <v>月</v>
      </c>
      <c r="AG4" s="48">
        <f t="shared" ref="AG4:AG33" si="15">IF(AF4="日","",AE4)</f>
        <v>44501</v>
      </c>
      <c r="AH4" s="61">
        <f t="array" ref="AH4">IFERROR(SMALL(IF(AG$4:AG$34&lt;&gt;"",AG$4:AG$34,""),$B4),"")</f>
        <v>44501</v>
      </c>
      <c r="AI4" s="53">
        <f>EDATE(AE4,1)</f>
        <v>44531</v>
      </c>
      <c r="AJ4" s="50" t="str">
        <f t="shared" ref="AJ4:AJ33" si="16">TEXT(AI4,"aaa")</f>
        <v>水</v>
      </c>
      <c r="AK4" s="48">
        <f t="shared" ref="AK4:AK31" si="17">IF(AJ4="日","",AI4)</f>
        <v>44531</v>
      </c>
      <c r="AL4" s="70">
        <f t="array" ref="AL4">IFERROR(SMALL(IF(AK$4:AK$34&lt;&gt;"",AK$4:AK$34,""),$B4),"")</f>
        <v>44531</v>
      </c>
      <c r="AM4" s="69">
        <f>EDATE(AI4,1)</f>
        <v>44562</v>
      </c>
      <c r="AN4" s="50" t="str">
        <f t="shared" ref="AN4:AN33" si="18">TEXT(AM4,"aaa")</f>
        <v>土</v>
      </c>
      <c r="AO4" s="81"/>
      <c r="AP4" s="56">
        <f t="array" ref="AP4">IFERROR(SMALL(IF(AO$4:AO$34&lt;&gt;"",AO$4:AO$34,""),$B4),"")</f>
        <v>44565</v>
      </c>
      <c r="AQ4" s="60">
        <f>EDATE(AM4,1)</f>
        <v>44593</v>
      </c>
      <c r="AR4" s="50" t="str">
        <f t="shared" ref="AR4:AR31" si="19">TEXT(AQ4,"aaa")</f>
        <v>火</v>
      </c>
      <c r="AS4" s="48">
        <f t="shared" ref="AS4:AS31" si="20">IF(AR4="日","",AQ4)</f>
        <v>44593</v>
      </c>
      <c r="AT4" s="61">
        <f t="array" ref="AT4">IFERROR(SMALL(IF(AS$4:AS$34&lt;&gt;"",AS$4:AS$34,""),$B4),"")</f>
        <v>44593</v>
      </c>
      <c r="AU4" s="53">
        <f>EDATE(AQ4,1)</f>
        <v>44621</v>
      </c>
      <c r="AV4" s="50" t="str">
        <f t="shared" ref="AV4:AV33" si="21">TEXT(AU4,"aaa")</f>
        <v>火</v>
      </c>
      <c r="AW4" s="48">
        <f t="shared" ref="AW4:AW33" si="22">IF(AV4="日","",AU4)</f>
        <v>44621</v>
      </c>
      <c r="AX4" s="70">
        <f t="array" ref="AX4">IFERROR(SMALL(IF(AW$4:AW$34&lt;&gt;"",AW$4:AW$34,""),$B4),"")</f>
        <v>44621</v>
      </c>
    </row>
    <row r="5" spans="2:50">
      <c r="B5">
        <v>2</v>
      </c>
      <c r="C5" s="71">
        <f t="shared" ref="C5:C33" si="23">C4+1</f>
        <v>44288</v>
      </c>
      <c r="D5" s="51" t="str">
        <f t="shared" si="0"/>
        <v>金</v>
      </c>
      <c r="E5" s="49">
        <f t="shared" si="1"/>
        <v>44288</v>
      </c>
      <c r="F5" s="57">
        <f t="array" ref="F5">IFERROR(SMALL(IF(E$4:E$34&lt;&gt;"",E$4:E$34,""),$B5),"")</f>
        <v>44288</v>
      </c>
      <c r="G5" s="62">
        <f t="shared" ref="G5:G34" si="24">G4+1</f>
        <v>44318</v>
      </c>
      <c r="H5" s="51" t="str">
        <f t="shared" si="2"/>
        <v>日</v>
      </c>
      <c r="I5" s="49" t="str">
        <f t="shared" si="3"/>
        <v/>
      </c>
      <c r="J5" s="63">
        <f t="array" ref="J5">IFERROR(SMALL(IF(I$4:I$34&lt;&gt;"",I$4:I$34,""),$B5),"")</f>
        <v>44322</v>
      </c>
      <c r="K5" s="54">
        <f t="shared" ref="K5:K33" si="25">K4+1</f>
        <v>44349</v>
      </c>
      <c r="L5" s="51" t="str">
        <f t="shared" si="4"/>
        <v>水</v>
      </c>
      <c r="M5" s="49">
        <f t="shared" si="5"/>
        <v>44349</v>
      </c>
      <c r="N5" s="72">
        <f t="array" ref="N5">IFERROR(SMALL(IF(M$4:M$34&lt;&gt;"",M$4:M$34,""),$B5),"")</f>
        <v>44349</v>
      </c>
      <c r="O5" s="71">
        <f t="shared" ref="O5:O34" si="26">O4+1</f>
        <v>44379</v>
      </c>
      <c r="P5" s="51" t="str">
        <f t="shared" si="6"/>
        <v>金</v>
      </c>
      <c r="Q5" s="49">
        <f t="shared" si="7"/>
        <v>44379</v>
      </c>
      <c r="R5" s="57">
        <f t="array" ref="R5">IFERROR(SMALL(IF(Q$4:Q$34&lt;&gt;"",Q$4:Q$34,""),$B5),"")</f>
        <v>44379</v>
      </c>
      <c r="S5" s="62">
        <f t="shared" ref="S5:S34" si="27">S4+1</f>
        <v>44410</v>
      </c>
      <c r="T5" s="51" t="str">
        <f t="shared" si="8"/>
        <v>月</v>
      </c>
      <c r="U5" s="49">
        <f t="shared" si="9"/>
        <v>44410</v>
      </c>
      <c r="V5" s="63">
        <f t="array" ref="V5">IFERROR(SMALL(IF(U$4:U$34&lt;&gt;"",U$4:U$34,""),$B5),"")</f>
        <v>44411</v>
      </c>
      <c r="W5" s="54">
        <f t="shared" ref="W5:W33" si="28">W4+1</f>
        <v>44441</v>
      </c>
      <c r="X5" s="51" t="str">
        <f t="shared" si="10"/>
        <v>木</v>
      </c>
      <c r="Y5" s="49">
        <f t="shared" si="11"/>
        <v>44441</v>
      </c>
      <c r="Z5" s="72">
        <f t="array" ref="Z5">IFERROR(SMALL(IF(Y$4:Y$34&lt;&gt;"",Y$4:Y$34,""),$B5),"")</f>
        <v>44441</v>
      </c>
      <c r="AA5" s="71">
        <f t="shared" ref="AA5:AA34" si="29">AA4+1</f>
        <v>44471</v>
      </c>
      <c r="AB5" s="51" t="str">
        <f t="shared" si="12"/>
        <v>土</v>
      </c>
      <c r="AC5" s="49">
        <f t="shared" si="13"/>
        <v>44471</v>
      </c>
      <c r="AD5" s="57">
        <f t="array" ref="AD5">IFERROR(SMALL(IF(AC$4:AC$34&lt;&gt;"",AC$4:AC$34,""),$B5),"")</f>
        <v>44471</v>
      </c>
      <c r="AE5" s="62">
        <f t="shared" ref="AE5:AE33" si="30">AE4+1</f>
        <v>44502</v>
      </c>
      <c r="AF5" s="51" t="str">
        <f t="shared" si="14"/>
        <v>火</v>
      </c>
      <c r="AG5" s="49">
        <f t="shared" si="15"/>
        <v>44502</v>
      </c>
      <c r="AH5" s="63">
        <f t="array" ref="AH5">IFERROR(SMALL(IF(AG$4:AG$34&lt;&gt;"",AG$4:AG$34,""),$B5),"")</f>
        <v>44502</v>
      </c>
      <c r="AI5" s="54">
        <f t="shared" ref="AI5:AI34" si="31">AI4+1</f>
        <v>44532</v>
      </c>
      <c r="AJ5" s="51" t="str">
        <f t="shared" si="16"/>
        <v>木</v>
      </c>
      <c r="AK5" s="49">
        <f t="shared" si="17"/>
        <v>44532</v>
      </c>
      <c r="AL5" s="72">
        <f t="array" ref="AL5">IFERROR(SMALL(IF(AK$4:AK$34&lt;&gt;"",AK$4:AK$34,""),$B5),"")</f>
        <v>44532</v>
      </c>
      <c r="AM5" s="71">
        <f t="shared" ref="AM5:AM34" si="32">AM4+1</f>
        <v>44563</v>
      </c>
      <c r="AN5" s="51" t="str">
        <f t="shared" si="18"/>
        <v>日</v>
      </c>
      <c r="AO5" s="82"/>
      <c r="AP5" s="57">
        <f t="array" ref="AP5">IFERROR(SMALL(IF(AO$4:AO$34&lt;&gt;"",AO$4:AO$34,""),$B5),"")</f>
        <v>44566</v>
      </c>
      <c r="AQ5" s="62">
        <f t="shared" ref="AQ5:AQ31" si="33">AQ4+1</f>
        <v>44594</v>
      </c>
      <c r="AR5" s="51" t="str">
        <f t="shared" si="19"/>
        <v>水</v>
      </c>
      <c r="AS5" s="49">
        <f t="shared" si="20"/>
        <v>44594</v>
      </c>
      <c r="AT5" s="63">
        <f t="array" ref="AT5">IFERROR(SMALL(IF(AS$4:AS$34&lt;&gt;"",AS$4:AS$34,""),$B5),"")</f>
        <v>44594</v>
      </c>
      <c r="AU5" s="54">
        <f t="shared" ref="AU5:AU34" si="34">AU4+1</f>
        <v>44622</v>
      </c>
      <c r="AV5" s="51" t="str">
        <f t="shared" si="21"/>
        <v>水</v>
      </c>
      <c r="AW5" s="49">
        <f t="shared" si="22"/>
        <v>44622</v>
      </c>
      <c r="AX5" s="72">
        <f t="array" ref="AX5">IFERROR(SMALL(IF(AW$4:AW$34&lt;&gt;"",AW$4:AW$34,""),$B5),"")</f>
        <v>44622</v>
      </c>
    </row>
    <row r="6" spans="2:50">
      <c r="B6">
        <v>3</v>
      </c>
      <c r="C6" s="71">
        <f t="shared" si="23"/>
        <v>44289</v>
      </c>
      <c r="D6" s="51" t="str">
        <f t="shared" si="0"/>
        <v>土</v>
      </c>
      <c r="E6" s="49">
        <f t="shared" si="1"/>
        <v>44289</v>
      </c>
      <c r="F6" s="57">
        <f t="array" ref="F6">IFERROR(SMALL(IF(E$4:E$34&lt;&gt;"",E$4:E$34,""),$B6),"")</f>
        <v>44289</v>
      </c>
      <c r="G6" s="62">
        <f t="shared" si="24"/>
        <v>44319</v>
      </c>
      <c r="H6" s="51" t="str">
        <f t="shared" si="2"/>
        <v>月</v>
      </c>
      <c r="I6" s="316"/>
      <c r="J6" s="63">
        <f t="array" ref="J6">IFERROR(SMALL(IF(I$4:I$34&lt;&gt;"",I$4:I$34,""),$B6),"")</f>
        <v>44323</v>
      </c>
      <c r="K6" s="54">
        <f t="shared" si="25"/>
        <v>44350</v>
      </c>
      <c r="L6" s="51" t="str">
        <f t="shared" si="4"/>
        <v>木</v>
      </c>
      <c r="M6" s="49">
        <f t="shared" si="5"/>
        <v>44350</v>
      </c>
      <c r="N6" s="72">
        <f t="array" ref="N6">IFERROR(SMALL(IF(M$4:M$34&lt;&gt;"",M$4:M$34,""),$B6),"")</f>
        <v>44350</v>
      </c>
      <c r="O6" s="71">
        <f t="shared" si="26"/>
        <v>44380</v>
      </c>
      <c r="P6" s="51" t="str">
        <f t="shared" si="6"/>
        <v>土</v>
      </c>
      <c r="Q6" s="49">
        <f t="shared" si="7"/>
        <v>44380</v>
      </c>
      <c r="R6" s="57">
        <f t="array" ref="R6">IFERROR(SMALL(IF(Q$4:Q$34&lt;&gt;"",Q$4:Q$34,""),$B6),"")</f>
        <v>44380</v>
      </c>
      <c r="S6" s="62">
        <f t="shared" si="27"/>
        <v>44411</v>
      </c>
      <c r="T6" s="51" t="str">
        <f t="shared" si="8"/>
        <v>火</v>
      </c>
      <c r="U6" s="49">
        <f t="shared" si="9"/>
        <v>44411</v>
      </c>
      <c r="V6" s="63">
        <f t="array" ref="V6">IFERROR(SMALL(IF(U$4:U$34&lt;&gt;"",U$4:U$34,""),$B6),"")</f>
        <v>44412</v>
      </c>
      <c r="W6" s="54">
        <f t="shared" si="28"/>
        <v>44442</v>
      </c>
      <c r="X6" s="51" t="str">
        <f t="shared" si="10"/>
        <v>金</v>
      </c>
      <c r="Y6" s="49">
        <f t="shared" si="11"/>
        <v>44442</v>
      </c>
      <c r="Z6" s="72">
        <f t="array" ref="Z6">IFERROR(SMALL(IF(Y$4:Y$34&lt;&gt;"",Y$4:Y$34,""),$B6),"")</f>
        <v>44442</v>
      </c>
      <c r="AA6" s="71">
        <f t="shared" si="29"/>
        <v>44472</v>
      </c>
      <c r="AB6" s="51" t="str">
        <f t="shared" si="12"/>
        <v>日</v>
      </c>
      <c r="AC6" s="49" t="str">
        <f t="shared" si="13"/>
        <v/>
      </c>
      <c r="AD6" s="57">
        <f t="array" ref="AD6">IFERROR(SMALL(IF(AC$4:AC$34&lt;&gt;"",AC$4:AC$34,""),$B6),"")</f>
        <v>44473</v>
      </c>
      <c r="AE6" s="62">
        <f t="shared" si="30"/>
        <v>44503</v>
      </c>
      <c r="AF6" s="51" t="str">
        <f t="shared" si="14"/>
        <v>水</v>
      </c>
      <c r="AG6" s="49">
        <f t="shared" si="15"/>
        <v>44503</v>
      </c>
      <c r="AH6" s="63">
        <f t="array" ref="AH6">IFERROR(SMALL(IF(AG$4:AG$34&lt;&gt;"",AG$4:AG$34,""),$B6),"")</f>
        <v>44503</v>
      </c>
      <c r="AI6" s="54">
        <f t="shared" si="31"/>
        <v>44533</v>
      </c>
      <c r="AJ6" s="51" t="str">
        <f t="shared" si="16"/>
        <v>金</v>
      </c>
      <c r="AK6" s="49">
        <f t="shared" si="17"/>
        <v>44533</v>
      </c>
      <c r="AL6" s="72">
        <f t="array" ref="AL6">IFERROR(SMALL(IF(AK$4:AK$34&lt;&gt;"",AK$4:AK$34,""),$B6),"")</f>
        <v>44533</v>
      </c>
      <c r="AM6" s="71">
        <f t="shared" si="32"/>
        <v>44564</v>
      </c>
      <c r="AN6" s="51" t="str">
        <f t="shared" si="18"/>
        <v>月</v>
      </c>
      <c r="AO6" s="82"/>
      <c r="AP6" s="57">
        <f t="array" ref="AP6">IFERROR(SMALL(IF(AO$4:AO$34&lt;&gt;"",AO$4:AO$34,""),$B6),"")</f>
        <v>44567</v>
      </c>
      <c r="AQ6" s="62">
        <f t="shared" si="33"/>
        <v>44595</v>
      </c>
      <c r="AR6" s="51" t="str">
        <f t="shared" si="19"/>
        <v>木</v>
      </c>
      <c r="AS6" s="49">
        <f t="shared" si="20"/>
        <v>44595</v>
      </c>
      <c r="AT6" s="63">
        <f t="array" ref="AT6">IFERROR(SMALL(IF(AS$4:AS$34&lt;&gt;"",AS$4:AS$34,""),$B6),"")</f>
        <v>44595</v>
      </c>
      <c r="AU6" s="54">
        <f t="shared" si="34"/>
        <v>44623</v>
      </c>
      <c r="AV6" s="51" t="str">
        <f t="shared" si="21"/>
        <v>木</v>
      </c>
      <c r="AW6" s="49">
        <f t="shared" si="22"/>
        <v>44623</v>
      </c>
      <c r="AX6" s="72">
        <f t="array" ref="AX6">IFERROR(SMALL(IF(AW$4:AW$34&lt;&gt;"",AW$4:AW$34,""),$B6),"")</f>
        <v>44623</v>
      </c>
    </row>
    <row r="7" spans="2:50">
      <c r="B7">
        <v>4</v>
      </c>
      <c r="C7" s="71">
        <f t="shared" si="23"/>
        <v>44290</v>
      </c>
      <c r="D7" s="51" t="str">
        <f t="shared" si="0"/>
        <v>日</v>
      </c>
      <c r="E7" s="49" t="str">
        <f t="shared" si="1"/>
        <v/>
      </c>
      <c r="F7" s="57">
        <f t="array" ref="F7">IFERROR(SMALL(IF(E$4:E$34&lt;&gt;"",E$4:E$34,""),$B7),"")</f>
        <v>44291</v>
      </c>
      <c r="G7" s="62">
        <f t="shared" si="24"/>
        <v>44320</v>
      </c>
      <c r="H7" s="51" t="str">
        <f t="shared" si="2"/>
        <v>火</v>
      </c>
      <c r="I7" s="316"/>
      <c r="J7" s="63">
        <f t="array" ref="J7">IFERROR(SMALL(IF(I$4:I$34&lt;&gt;"",I$4:I$34,""),$B7),"")</f>
        <v>44324</v>
      </c>
      <c r="K7" s="54">
        <f t="shared" si="25"/>
        <v>44351</v>
      </c>
      <c r="L7" s="51" t="str">
        <f t="shared" si="4"/>
        <v>金</v>
      </c>
      <c r="M7" s="49">
        <f t="shared" si="5"/>
        <v>44351</v>
      </c>
      <c r="N7" s="72">
        <f t="array" ref="N7">IFERROR(SMALL(IF(M$4:M$34&lt;&gt;"",M$4:M$34,""),$B7),"")</f>
        <v>44351</v>
      </c>
      <c r="O7" s="71">
        <f t="shared" si="26"/>
        <v>44381</v>
      </c>
      <c r="P7" s="51" t="str">
        <f t="shared" si="6"/>
        <v>日</v>
      </c>
      <c r="Q7" s="49" t="str">
        <f t="shared" si="7"/>
        <v/>
      </c>
      <c r="R7" s="57">
        <f t="array" ref="R7">IFERROR(SMALL(IF(Q$4:Q$34&lt;&gt;"",Q$4:Q$34,""),$B7),"")</f>
        <v>44382</v>
      </c>
      <c r="S7" s="62">
        <f t="shared" si="27"/>
        <v>44412</v>
      </c>
      <c r="T7" s="51" t="str">
        <f t="shared" si="8"/>
        <v>水</v>
      </c>
      <c r="U7" s="49">
        <f t="shared" si="9"/>
        <v>44412</v>
      </c>
      <c r="V7" s="63">
        <f t="array" ref="V7">IFERROR(SMALL(IF(U$4:U$34&lt;&gt;"",U$4:U$34,""),$B7),"")</f>
        <v>44413</v>
      </c>
      <c r="W7" s="54">
        <f t="shared" si="28"/>
        <v>44443</v>
      </c>
      <c r="X7" s="51" t="str">
        <f t="shared" si="10"/>
        <v>土</v>
      </c>
      <c r="Y7" s="49">
        <f t="shared" si="11"/>
        <v>44443</v>
      </c>
      <c r="Z7" s="72">
        <f t="array" ref="Z7">IFERROR(SMALL(IF(Y$4:Y$34&lt;&gt;"",Y$4:Y$34,""),$B7),"")</f>
        <v>44443</v>
      </c>
      <c r="AA7" s="71">
        <f t="shared" si="29"/>
        <v>44473</v>
      </c>
      <c r="AB7" s="51" t="str">
        <f t="shared" si="12"/>
        <v>月</v>
      </c>
      <c r="AC7" s="49">
        <f t="shared" si="13"/>
        <v>44473</v>
      </c>
      <c r="AD7" s="57">
        <f t="array" ref="AD7">IFERROR(SMALL(IF(AC$4:AC$34&lt;&gt;"",AC$4:AC$34,""),$B7),"")</f>
        <v>44474</v>
      </c>
      <c r="AE7" s="62">
        <f t="shared" si="30"/>
        <v>44504</v>
      </c>
      <c r="AF7" s="51" t="str">
        <f t="shared" si="14"/>
        <v>木</v>
      </c>
      <c r="AG7" s="49">
        <f t="shared" si="15"/>
        <v>44504</v>
      </c>
      <c r="AH7" s="63">
        <f t="array" ref="AH7">IFERROR(SMALL(IF(AG$4:AG$34&lt;&gt;"",AG$4:AG$34,""),$B7),"")</f>
        <v>44504</v>
      </c>
      <c r="AI7" s="54">
        <f t="shared" si="31"/>
        <v>44534</v>
      </c>
      <c r="AJ7" s="51" t="str">
        <f t="shared" si="16"/>
        <v>土</v>
      </c>
      <c r="AK7" s="49">
        <f t="shared" si="17"/>
        <v>44534</v>
      </c>
      <c r="AL7" s="72">
        <f t="array" ref="AL7">IFERROR(SMALL(IF(AK$4:AK$34&lt;&gt;"",AK$4:AK$34,""),$B7),"")</f>
        <v>44534</v>
      </c>
      <c r="AM7" s="71">
        <f t="shared" si="32"/>
        <v>44565</v>
      </c>
      <c r="AN7" s="51" t="str">
        <f t="shared" si="18"/>
        <v>火</v>
      </c>
      <c r="AO7" s="49">
        <f t="shared" ref="AO7:AO33" si="35">IF(AN7="日","",AM7)</f>
        <v>44565</v>
      </c>
      <c r="AP7" s="57">
        <f t="array" ref="AP7">IFERROR(SMALL(IF(AO$4:AO$34&lt;&gt;"",AO$4:AO$34,""),$B7),"")</f>
        <v>44568</v>
      </c>
      <c r="AQ7" s="62">
        <f t="shared" si="33"/>
        <v>44596</v>
      </c>
      <c r="AR7" s="51" t="str">
        <f t="shared" si="19"/>
        <v>金</v>
      </c>
      <c r="AS7" s="49">
        <f t="shared" si="20"/>
        <v>44596</v>
      </c>
      <c r="AT7" s="63">
        <f t="array" ref="AT7">IFERROR(SMALL(IF(AS$4:AS$34&lt;&gt;"",AS$4:AS$34,""),$B7),"")</f>
        <v>44596</v>
      </c>
      <c r="AU7" s="54">
        <f t="shared" si="34"/>
        <v>44624</v>
      </c>
      <c r="AV7" s="51" t="str">
        <f t="shared" si="21"/>
        <v>金</v>
      </c>
      <c r="AW7" s="49">
        <f t="shared" si="22"/>
        <v>44624</v>
      </c>
      <c r="AX7" s="72">
        <f t="array" ref="AX7">IFERROR(SMALL(IF(AW$4:AW$34&lt;&gt;"",AW$4:AW$34,""),$B7),"")</f>
        <v>44624</v>
      </c>
    </row>
    <row r="8" spans="2:50">
      <c r="B8">
        <v>5</v>
      </c>
      <c r="C8" s="71">
        <f t="shared" si="23"/>
        <v>44291</v>
      </c>
      <c r="D8" s="51" t="str">
        <f t="shared" si="0"/>
        <v>月</v>
      </c>
      <c r="E8" s="49">
        <f t="shared" si="1"/>
        <v>44291</v>
      </c>
      <c r="F8" s="57">
        <f t="array" ref="F8">IFERROR(SMALL(IF(E$4:E$34&lt;&gt;"",E$4:E$34,""),$B8),"")</f>
        <v>44292</v>
      </c>
      <c r="G8" s="62">
        <f t="shared" si="24"/>
        <v>44321</v>
      </c>
      <c r="H8" s="51" t="str">
        <f t="shared" si="2"/>
        <v>水</v>
      </c>
      <c r="I8" s="316"/>
      <c r="J8" s="63">
        <f t="array" ref="J8">IFERROR(SMALL(IF(I$4:I$34&lt;&gt;"",I$4:I$34,""),$B8),"")</f>
        <v>44326</v>
      </c>
      <c r="K8" s="54">
        <f t="shared" si="25"/>
        <v>44352</v>
      </c>
      <c r="L8" s="51" t="str">
        <f t="shared" si="4"/>
        <v>土</v>
      </c>
      <c r="M8" s="49">
        <f t="shared" si="5"/>
        <v>44352</v>
      </c>
      <c r="N8" s="72">
        <f t="array" ref="N8">IFERROR(SMALL(IF(M$4:M$34&lt;&gt;"",M$4:M$34,""),$B8),"")</f>
        <v>44352</v>
      </c>
      <c r="O8" s="71">
        <f t="shared" si="26"/>
        <v>44382</v>
      </c>
      <c r="P8" s="51" t="str">
        <f t="shared" si="6"/>
        <v>月</v>
      </c>
      <c r="Q8" s="49">
        <f t="shared" si="7"/>
        <v>44382</v>
      </c>
      <c r="R8" s="57">
        <f t="array" ref="R8">IFERROR(SMALL(IF(Q$4:Q$34&lt;&gt;"",Q$4:Q$34,""),$B8),"")</f>
        <v>44383</v>
      </c>
      <c r="S8" s="62">
        <f t="shared" si="27"/>
        <v>44413</v>
      </c>
      <c r="T8" s="51" t="str">
        <f t="shared" si="8"/>
        <v>木</v>
      </c>
      <c r="U8" s="49">
        <f t="shared" si="9"/>
        <v>44413</v>
      </c>
      <c r="V8" s="63">
        <f t="array" ref="V8">IFERROR(SMALL(IF(U$4:U$34&lt;&gt;"",U$4:U$34,""),$B8),"")</f>
        <v>44414</v>
      </c>
      <c r="W8" s="54">
        <f t="shared" si="28"/>
        <v>44444</v>
      </c>
      <c r="X8" s="51" t="str">
        <f t="shared" si="10"/>
        <v>日</v>
      </c>
      <c r="Y8" s="49" t="str">
        <f t="shared" si="11"/>
        <v/>
      </c>
      <c r="Z8" s="72">
        <f t="array" ref="Z8">IFERROR(SMALL(IF(Y$4:Y$34&lt;&gt;"",Y$4:Y$34,""),$B8),"")</f>
        <v>44445</v>
      </c>
      <c r="AA8" s="71">
        <f t="shared" si="29"/>
        <v>44474</v>
      </c>
      <c r="AB8" s="51" t="str">
        <f t="shared" si="12"/>
        <v>火</v>
      </c>
      <c r="AC8" s="49">
        <f t="shared" si="13"/>
        <v>44474</v>
      </c>
      <c r="AD8" s="57">
        <f t="array" ref="AD8">IFERROR(SMALL(IF(AC$4:AC$34&lt;&gt;"",AC$4:AC$34,""),$B8),"")</f>
        <v>44475</v>
      </c>
      <c r="AE8" s="62">
        <f t="shared" si="30"/>
        <v>44505</v>
      </c>
      <c r="AF8" s="51" t="str">
        <f t="shared" si="14"/>
        <v>金</v>
      </c>
      <c r="AG8" s="49">
        <f t="shared" si="15"/>
        <v>44505</v>
      </c>
      <c r="AH8" s="63">
        <f t="array" ref="AH8">IFERROR(SMALL(IF(AG$4:AG$34&lt;&gt;"",AG$4:AG$34,""),$B8),"")</f>
        <v>44505</v>
      </c>
      <c r="AI8" s="54">
        <f t="shared" si="31"/>
        <v>44535</v>
      </c>
      <c r="AJ8" s="51" t="str">
        <f t="shared" si="16"/>
        <v>日</v>
      </c>
      <c r="AK8" s="49" t="str">
        <f t="shared" si="17"/>
        <v/>
      </c>
      <c r="AL8" s="72">
        <f t="array" ref="AL8">IFERROR(SMALL(IF(AK$4:AK$34&lt;&gt;"",AK$4:AK$34,""),$B8),"")</f>
        <v>44536</v>
      </c>
      <c r="AM8" s="71">
        <f t="shared" si="32"/>
        <v>44566</v>
      </c>
      <c r="AN8" s="51" t="str">
        <f t="shared" si="18"/>
        <v>水</v>
      </c>
      <c r="AO8" s="49">
        <f t="shared" si="35"/>
        <v>44566</v>
      </c>
      <c r="AP8" s="57">
        <f t="array" ref="AP8">IFERROR(SMALL(IF(AO$4:AO$34&lt;&gt;"",AO$4:AO$34,""),$B8),"")</f>
        <v>44569</v>
      </c>
      <c r="AQ8" s="62">
        <f t="shared" si="33"/>
        <v>44597</v>
      </c>
      <c r="AR8" s="51" t="str">
        <f t="shared" si="19"/>
        <v>土</v>
      </c>
      <c r="AS8" s="49">
        <f t="shared" si="20"/>
        <v>44597</v>
      </c>
      <c r="AT8" s="63">
        <f t="array" ref="AT8">IFERROR(SMALL(IF(AS$4:AS$34&lt;&gt;"",AS$4:AS$34,""),$B8),"")</f>
        <v>44597</v>
      </c>
      <c r="AU8" s="54">
        <f t="shared" si="34"/>
        <v>44625</v>
      </c>
      <c r="AV8" s="51" t="str">
        <f t="shared" si="21"/>
        <v>土</v>
      </c>
      <c r="AW8" s="49">
        <f t="shared" si="22"/>
        <v>44625</v>
      </c>
      <c r="AX8" s="72">
        <f t="array" ref="AX8">IFERROR(SMALL(IF(AW$4:AW$34&lt;&gt;"",AW$4:AW$34,""),$B8),"")</f>
        <v>44625</v>
      </c>
    </row>
    <row r="9" spans="2:50">
      <c r="B9">
        <v>6</v>
      </c>
      <c r="C9" s="71">
        <f t="shared" si="23"/>
        <v>44292</v>
      </c>
      <c r="D9" s="51" t="str">
        <f t="shared" si="0"/>
        <v>火</v>
      </c>
      <c r="E9" s="49">
        <f t="shared" si="1"/>
        <v>44292</v>
      </c>
      <c r="F9" s="57">
        <f t="array" ref="F9">IFERROR(SMALL(IF(E$4:E$34&lt;&gt;"",E$4:E$34,""),$B9),"")</f>
        <v>44293</v>
      </c>
      <c r="G9" s="62">
        <f t="shared" si="24"/>
        <v>44322</v>
      </c>
      <c r="H9" s="51" t="str">
        <f t="shared" si="2"/>
        <v>木</v>
      </c>
      <c r="I9" s="49">
        <f t="shared" si="3"/>
        <v>44322</v>
      </c>
      <c r="J9" s="63">
        <f t="array" ref="J9">IFERROR(SMALL(IF(I$4:I$34&lt;&gt;"",I$4:I$34,""),$B9),"")</f>
        <v>44327</v>
      </c>
      <c r="K9" s="54">
        <f t="shared" si="25"/>
        <v>44353</v>
      </c>
      <c r="L9" s="51" t="str">
        <f t="shared" si="4"/>
        <v>日</v>
      </c>
      <c r="M9" s="49" t="str">
        <f t="shared" si="5"/>
        <v/>
      </c>
      <c r="N9" s="72">
        <f t="array" ref="N9">IFERROR(SMALL(IF(M$4:M$34&lt;&gt;"",M$4:M$34,""),$B9),"")</f>
        <v>44354</v>
      </c>
      <c r="O9" s="71">
        <f t="shared" si="26"/>
        <v>44383</v>
      </c>
      <c r="P9" s="51" t="str">
        <f t="shared" si="6"/>
        <v>火</v>
      </c>
      <c r="Q9" s="49">
        <f t="shared" si="7"/>
        <v>44383</v>
      </c>
      <c r="R9" s="57">
        <f t="array" ref="R9">IFERROR(SMALL(IF(Q$4:Q$34&lt;&gt;"",Q$4:Q$34,""),$B9),"")</f>
        <v>44384</v>
      </c>
      <c r="S9" s="62">
        <f t="shared" si="27"/>
        <v>44414</v>
      </c>
      <c r="T9" s="51" t="str">
        <f t="shared" si="8"/>
        <v>金</v>
      </c>
      <c r="U9" s="49">
        <f t="shared" si="9"/>
        <v>44414</v>
      </c>
      <c r="V9" s="63">
        <f t="array" ref="V9">IFERROR(SMALL(IF(U$4:U$34&lt;&gt;"",U$4:U$34,""),$B9),"")</f>
        <v>44415</v>
      </c>
      <c r="W9" s="54">
        <f t="shared" si="28"/>
        <v>44445</v>
      </c>
      <c r="X9" s="51" t="str">
        <f t="shared" si="10"/>
        <v>月</v>
      </c>
      <c r="Y9" s="49">
        <f t="shared" si="11"/>
        <v>44445</v>
      </c>
      <c r="Z9" s="72">
        <f t="array" ref="Z9">IFERROR(SMALL(IF(Y$4:Y$34&lt;&gt;"",Y$4:Y$34,""),$B9),"")</f>
        <v>44446</v>
      </c>
      <c r="AA9" s="71">
        <f t="shared" si="29"/>
        <v>44475</v>
      </c>
      <c r="AB9" s="51" t="str">
        <f t="shared" si="12"/>
        <v>水</v>
      </c>
      <c r="AC9" s="49">
        <f t="shared" si="13"/>
        <v>44475</v>
      </c>
      <c r="AD9" s="57">
        <f t="array" ref="AD9">IFERROR(SMALL(IF(AC$4:AC$34&lt;&gt;"",AC$4:AC$34,""),$B9),"")</f>
        <v>44476</v>
      </c>
      <c r="AE9" s="62">
        <f t="shared" si="30"/>
        <v>44506</v>
      </c>
      <c r="AF9" s="51" t="str">
        <f t="shared" si="14"/>
        <v>土</v>
      </c>
      <c r="AG9" s="49">
        <f t="shared" si="15"/>
        <v>44506</v>
      </c>
      <c r="AH9" s="63">
        <f t="array" ref="AH9">IFERROR(SMALL(IF(AG$4:AG$34&lt;&gt;"",AG$4:AG$34,""),$B9),"")</f>
        <v>44506</v>
      </c>
      <c r="AI9" s="54">
        <f t="shared" si="31"/>
        <v>44536</v>
      </c>
      <c r="AJ9" s="51" t="str">
        <f t="shared" si="16"/>
        <v>月</v>
      </c>
      <c r="AK9" s="49">
        <f t="shared" si="17"/>
        <v>44536</v>
      </c>
      <c r="AL9" s="72">
        <f t="array" ref="AL9">IFERROR(SMALL(IF(AK$4:AK$34&lt;&gt;"",AK$4:AK$34,""),$B9),"")</f>
        <v>44537</v>
      </c>
      <c r="AM9" s="71">
        <f t="shared" si="32"/>
        <v>44567</v>
      </c>
      <c r="AN9" s="51" t="str">
        <f t="shared" si="18"/>
        <v>木</v>
      </c>
      <c r="AO9" s="49">
        <f t="shared" si="35"/>
        <v>44567</v>
      </c>
      <c r="AP9" s="57">
        <f t="array" ref="AP9">IFERROR(SMALL(IF(AO$4:AO$34&lt;&gt;"",AO$4:AO$34,""),$B9),"")</f>
        <v>44571</v>
      </c>
      <c r="AQ9" s="62">
        <f t="shared" si="33"/>
        <v>44598</v>
      </c>
      <c r="AR9" s="51" t="str">
        <f t="shared" si="19"/>
        <v>日</v>
      </c>
      <c r="AS9" s="49" t="str">
        <f t="shared" si="20"/>
        <v/>
      </c>
      <c r="AT9" s="63">
        <f t="array" ref="AT9">IFERROR(SMALL(IF(AS$4:AS$34&lt;&gt;"",AS$4:AS$34,""),$B9),"")</f>
        <v>44599</v>
      </c>
      <c r="AU9" s="54">
        <f t="shared" si="34"/>
        <v>44626</v>
      </c>
      <c r="AV9" s="51" t="str">
        <f t="shared" si="21"/>
        <v>日</v>
      </c>
      <c r="AW9" s="49" t="str">
        <f t="shared" si="22"/>
        <v/>
      </c>
      <c r="AX9" s="72">
        <f t="array" ref="AX9">IFERROR(SMALL(IF(AW$4:AW$34&lt;&gt;"",AW$4:AW$34,""),$B9),"")</f>
        <v>44627</v>
      </c>
    </row>
    <row r="10" spans="2:50">
      <c r="B10">
        <v>7</v>
      </c>
      <c r="C10" s="71">
        <f t="shared" si="23"/>
        <v>44293</v>
      </c>
      <c r="D10" s="51" t="str">
        <f t="shared" si="0"/>
        <v>水</v>
      </c>
      <c r="E10" s="49">
        <f t="shared" si="1"/>
        <v>44293</v>
      </c>
      <c r="F10" s="57">
        <f t="array" ref="F10">IFERROR(SMALL(IF(E$4:E$34&lt;&gt;"",E$4:E$34,""),$B10),"")</f>
        <v>44294</v>
      </c>
      <c r="G10" s="62">
        <f t="shared" si="24"/>
        <v>44323</v>
      </c>
      <c r="H10" s="51" t="str">
        <f t="shared" si="2"/>
        <v>金</v>
      </c>
      <c r="I10" s="49">
        <f t="shared" si="3"/>
        <v>44323</v>
      </c>
      <c r="J10" s="63">
        <f t="array" ref="J10">IFERROR(SMALL(IF(I$4:I$34&lt;&gt;"",I$4:I$34,""),$B10),"")</f>
        <v>44328</v>
      </c>
      <c r="K10" s="54">
        <f t="shared" si="25"/>
        <v>44354</v>
      </c>
      <c r="L10" s="51" t="str">
        <f t="shared" si="4"/>
        <v>月</v>
      </c>
      <c r="M10" s="49">
        <f t="shared" si="5"/>
        <v>44354</v>
      </c>
      <c r="N10" s="72">
        <f t="array" ref="N10">IFERROR(SMALL(IF(M$4:M$34&lt;&gt;"",M$4:M$34,""),$B10),"")</f>
        <v>44355</v>
      </c>
      <c r="O10" s="71">
        <f t="shared" si="26"/>
        <v>44384</v>
      </c>
      <c r="P10" s="51" t="str">
        <f t="shared" si="6"/>
        <v>水</v>
      </c>
      <c r="Q10" s="49">
        <f t="shared" si="7"/>
        <v>44384</v>
      </c>
      <c r="R10" s="57">
        <f t="array" ref="R10">IFERROR(SMALL(IF(Q$4:Q$34&lt;&gt;"",Q$4:Q$34,""),$B10),"")</f>
        <v>44385</v>
      </c>
      <c r="S10" s="62">
        <f t="shared" si="27"/>
        <v>44415</v>
      </c>
      <c r="T10" s="51" t="str">
        <f t="shared" si="8"/>
        <v>土</v>
      </c>
      <c r="U10" s="49">
        <f t="shared" si="9"/>
        <v>44415</v>
      </c>
      <c r="V10" s="63">
        <f t="array" ref="V10">IFERROR(SMALL(IF(U$4:U$34&lt;&gt;"",U$4:U$34,""),$B10),"")</f>
        <v>44417</v>
      </c>
      <c r="W10" s="54">
        <f t="shared" si="28"/>
        <v>44446</v>
      </c>
      <c r="X10" s="51" t="str">
        <f t="shared" si="10"/>
        <v>火</v>
      </c>
      <c r="Y10" s="49">
        <f t="shared" si="11"/>
        <v>44446</v>
      </c>
      <c r="Z10" s="72">
        <f t="array" ref="Z10">IFERROR(SMALL(IF(Y$4:Y$34&lt;&gt;"",Y$4:Y$34,""),$B10),"")</f>
        <v>44447</v>
      </c>
      <c r="AA10" s="71">
        <f t="shared" si="29"/>
        <v>44476</v>
      </c>
      <c r="AB10" s="51" t="str">
        <f t="shared" si="12"/>
        <v>木</v>
      </c>
      <c r="AC10" s="49">
        <f t="shared" si="13"/>
        <v>44476</v>
      </c>
      <c r="AD10" s="57">
        <f t="array" ref="AD10">IFERROR(SMALL(IF(AC$4:AC$34&lt;&gt;"",AC$4:AC$34,""),$B10),"")</f>
        <v>44477</v>
      </c>
      <c r="AE10" s="62">
        <f t="shared" si="30"/>
        <v>44507</v>
      </c>
      <c r="AF10" s="51" t="str">
        <f t="shared" si="14"/>
        <v>日</v>
      </c>
      <c r="AG10" s="49" t="str">
        <f t="shared" si="15"/>
        <v/>
      </c>
      <c r="AH10" s="63">
        <f t="array" ref="AH10">IFERROR(SMALL(IF(AG$4:AG$34&lt;&gt;"",AG$4:AG$34,""),$B10),"")</f>
        <v>44508</v>
      </c>
      <c r="AI10" s="54">
        <f t="shared" si="31"/>
        <v>44537</v>
      </c>
      <c r="AJ10" s="51" t="str">
        <f t="shared" si="16"/>
        <v>火</v>
      </c>
      <c r="AK10" s="49">
        <f t="shared" si="17"/>
        <v>44537</v>
      </c>
      <c r="AL10" s="72">
        <f t="array" ref="AL10">IFERROR(SMALL(IF(AK$4:AK$34&lt;&gt;"",AK$4:AK$34,""),$B10),"")</f>
        <v>44538</v>
      </c>
      <c r="AM10" s="71">
        <f t="shared" si="32"/>
        <v>44568</v>
      </c>
      <c r="AN10" s="51" t="str">
        <f t="shared" si="18"/>
        <v>金</v>
      </c>
      <c r="AO10" s="49">
        <f t="shared" si="35"/>
        <v>44568</v>
      </c>
      <c r="AP10" s="57">
        <f t="array" ref="AP10">IFERROR(SMALL(IF(AO$4:AO$34&lt;&gt;"",AO$4:AO$34,""),$B10),"")</f>
        <v>44572</v>
      </c>
      <c r="AQ10" s="62">
        <f t="shared" si="33"/>
        <v>44599</v>
      </c>
      <c r="AR10" s="51" t="str">
        <f t="shared" si="19"/>
        <v>月</v>
      </c>
      <c r="AS10" s="49">
        <f t="shared" si="20"/>
        <v>44599</v>
      </c>
      <c r="AT10" s="63">
        <f t="array" ref="AT10">IFERROR(SMALL(IF(AS$4:AS$34&lt;&gt;"",AS$4:AS$34,""),$B10),"")</f>
        <v>44600</v>
      </c>
      <c r="AU10" s="54">
        <f t="shared" si="34"/>
        <v>44627</v>
      </c>
      <c r="AV10" s="51" t="str">
        <f t="shared" si="21"/>
        <v>月</v>
      </c>
      <c r="AW10" s="49">
        <f t="shared" si="22"/>
        <v>44627</v>
      </c>
      <c r="AX10" s="72">
        <f t="array" ref="AX10">IFERROR(SMALL(IF(AW$4:AW$34&lt;&gt;"",AW$4:AW$34,""),$B10),"")</f>
        <v>44628</v>
      </c>
    </row>
    <row r="11" spans="2:50">
      <c r="B11">
        <v>8</v>
      </c>
      <c r="C11" s="71">
        <f t="shared" si="23"/>
        <v>44294</v>
      </c>
      <c r="D11" s="51" t="str">
        <f t="shared" si="0"/>
        <v>木</v>
      </c>
      <c r="E11" s="49">
        <f t="shared" si="1"/>
        <v>44294</v>
      </c>
      <c r="F11" s="57">
        <f t="array" ref="F11">IFERROR(SMALL(IF(E$4:E$34&lt;&gt;"",E$4:E$34,""),$B11),"")</f>
        <v>44295</v>
      </c>
      <c r="G11" s="62">
        <f t="shared" si="24"/>
        <v>44324</v>
      </c>
      <c r="H11" s="51" t="str">
        <f t="shared" si="2"/>
        <v>土</v>
      </c>
      <c r="I11" s="49">
        <f t="shared" si="3"/>
        <v>44324</v>
      </c>
      <c r="J11" s="63">
        <f t="array" ref="J11">IFERROR(SMALL(IF(I$4:I$34&lt;&gt;"",I$4:I$34,""),$B11),"")</f>
        <v>44329</v>
      </c>
      <c r="K11" s="54">
        <f t="shared" si="25"/>
        <v>44355</v>
      </c>
      <c r="L11" s="51" t="str">
        <f t="shared" si="4"/>
        <v>火</v>
      </c>
      <c r="M11" s="49">
        <f t="shared" si="5"/>
        <v>44355</v>
      </c>
      <c r="N11" s="72">
        <f t="array" ref="N11">IFERROR(SMALL(IF(M$4:M$34&lt;&gt;"",M$4:M$34,""),$B11),"")</f>
        <v>44356</v>
      </c>
      <c r="O11" s="71">
        <f t="shared" si="26"/>
        <v>44385</v>
      </c>
      <c r="P11" s="51" t="str">
        <f t="shared" si="6"/>
        <v>木</v>
      </c>
      <c r="Q11" s="49">
        <f t="shared" si="7"/>
        <v>44385</v>
      </c>
      <c r="R11" s="57">
        <f t="array" ref="R11">IFERROR(SMALL(IF(Q$4:Q$34&lt;&gt;"",Q$4:Q$34,""),$B11),"")</f>
        <v>44386</v>
      </c>
      <c r="S11" s="62">
        <f t="shared" si="27"/>
        <v>44416</v>
      </c>
      <c r="T11" s="51" t="str">
        <f t="shared" si="8"/>
        <v>日</v>
      </c>
      <c r="U11" s="49" t="str">
        <f t="shared" si="9"/>
        <v/>
      </c>
      <c r="V11" s="63">
        <f t="array" ref="V11">IFERROR(SMALL(IF(U$4:U$34&lt;&gt;"",U$4:U$34,""),$B11),"")</f>
        <v>44418</v>
      </c>
      <c r="W11" s="54">
        <f t="shared" si="28"/>
        <v>44447</v>
      </c>
      <c r="X11" s="51" t="str">
        <f t="shared" si="10"/>
        <v>水</v>
      </c>
      <c r="Y11" s="49">
        <f t="shared" si="11"/>
        <v>44447</v>
      </c>
      <c r="Z11" s="72">
        <f t="array" ref="Z11">IFERROR(SMALL(IF(Y$4:Y$34&lt;&gt;"",Y$4:Y$34,""),$B11),"")</f>
        <v>44448</v>
      </c>
      <c r="AA11" s="71">
        <f t="shared" si="29"/>
        <v>44477</v>
      </c>
      <c r="AB11" s="51" t="str">
        <f t="shared" si="12"/>
        <v>金</v>
      </c>
      <c r="AC11" s="49">
        <f t="shared" si="13"/>
        <v>44477</v>
      </c>
      <c r="AD11" s="57">
        <f t="array" ref="AD11">IFERROR(SMALL(IF(AC$4:AC$34&lt;&gt;"",AC$4:AC$34,""),$B11),"")</f>
        <v>44478</v>
      </c>
      <c r="AE11" s="62">
        <f t="shared" si="30"/>
        <v>44508</v>
      </c>
      <c r="AF11" s="51" t="str">
        <f t="shared" si="14"/>
        <v>月</v>
      </c>
      <c r="AG11" s="49">
        <f t="shared" si="15"/>
        <v>44508</v>
      </c>
      <c r="AH11" s="63">
        <f t="array" ref="AH11">IFERROR(SMALL(IF(AG$4:AG$34&lt;&gt;"",AG$4:AG$34,""),$B11),"")</f>
        <v>44509</v>
      </c>
      <c r="AI11" s="54">
        <f t="shared" si="31"/>
        <v>44538</v>
      </c>
      <c r="AJ11" s="51" t="str">
        <f t="shared" si="16"/>
        <v>水</v>
      </c>
      <c r="AK11" s="49">
        <f t="shared" si="17"/>
        <v>44538</v>
      </c>
      <c r="AL11" s="72">
        <f t="array" ref="AL11">IFERROR(SMALL(IF(AK$4:AK$34&lt;&gt;"",AK$4:AK$34,""),$B11),"")</f>
        <v>44539</v>
      </c>
      <c r="AM11" s="71">
        <f t="shared" si="32"/>
        <v>44569</v>
      </c>
      <c r="AN11" s="51" t="str">
        <f t="shared" si="18"/>
        <v>土</v>
      </c>
      <c r="AO11" s="49">
        <f t="shared" si="35"/>
        <v>44569</v>
      </c>
      <c r="AP11" s="57">
        <f t="array" ref="AP11">IFERROR(SMALL(IF(AO$4:AO$34&lt;&gt;"",AO$4:AO$34,""),$B11),"")</f>
        <v>44573</v>
      </c>
      <c r="AQ11" s="62">
        <f t="shared" si="33"/>
        <v>44600</v>
      </c>
      <c r="AR11" s="51" t="str">
        <f t="shared" si="19"/>
        <v>火</v>
      </c>
      <c r="AS11" s="49">
        <f t="shared" si="20"/>
        <v>44600</v>
      </c>
      <c r="AT11" s="63">
        <f t="array" ref="AT11">IFERROR(SMALL(IF(AS$4:AS$34&lt;&gt;"",AS$4:AS$34,""),$B11),"")</f>
        <v>44601</v>
      </c>
      <c r="AU11" s="54">
        <f t="shared" si="34"/>
        <v>44628</v>
      </c>
      <c r="AV11" s="51" t="str">
        <f t="shared" si="21"/>
        <v>火</v>
      </c>
      <c r="AW11" s="49">
        <f t="shared" si="22"/>
        <v>44628</v>
      </c>
      <c r="AX11" s="72">
        <f t="array" ref="AX11">IFERROR(SMALL(IF(AW$4:AW$34&lt;&gt;"",AW$4:AW$34,""),$B11),"")</f>
        <v>44629</v>
      </c>
    </row>
    <row r="12" spans="2:50">
      <c r="B12">
        <v>9</v>
      </c>
      <c r="C12" s="71">
        <f t="shared" si="23"/>
        <v>44295</v>
      </c>
      <c r="D12" s="51" t="str">
        <f t="shared" si="0"/>
        <v>金</v>
      </c>
      <c r="E12" s="49">
        <f t="shared" si="1"/>
        <v>44295</v>
      </c>
      <c r="F12" s="57">
        <f t="array" ref="F12">IFERROR(SMALL(IF(E$4:E$34&lt;&gt;"",E$4:E$34,""),$B12),"")</f>
        <v>44296</v>
      </c>
      <c r="G12" s="62">
        <f t="shared" si="24"/>
        <v>44325</v>
      </c>
      <c r="H12" s="51" t="str">
        <f t="shared" si="2"/>
        <v>日</v>
      </c>
      <c r="I12" s="49" t="str">
        <f t="shared" si="3"/>
        <v/>
      </c>
      <c r="J12" s="63">
        <f t="array" ref="J12">IFERROR(SMALL(IF(I$4:I$34&lt;&gt;"",I$4:I$34,""),$B12),"")</f>
        <v>44330</v>
      </c>
      <c r="K12" s="54">
        <f t="shared" si="25"/>
        <v>44356</v>
      </c>
      <c r="L12" s="51" t="str">
        <f t="shared" si="4"/>
        <v>水</v>
      </c>
      <c r="M12" s="49">
        <f t="shared" si="5"/>
        <v>44356</v>
      </c>
      <c r="N12" s="72">
        <f t="array" ref="N12">IFERROR(SMALL(IF(M$4:M$34&lt;&gt;"",M$4:M$34,""),$B12),"")</f>
        <v>44357</v>
      </c>
      <c r="O12" s="71">
        <f t="shared" si="26"/>
        <v>44386</v>
      </c>
      <c r="P12" s="51" t="str">
        <f t="shared" si="6"/>
        <v>金</v>
      </c>
      <c r="Q12" s="49">
        <f t="shared" si="7"/>
        <v>44386</v>
      </c>
      <c r="R12" s="57">
        <f t="array" ref="R12">IFERROR(SMALL(IF(Q$4:Q$34&lt;&gt;"",Q$4:Q$34,""),$B12),"")</f>
        <v>44387</v>
      </c>
      <c r="S12" s="62">
        <f t="shared" si="27"/>
        <v>44417</v>
      </c>
      <c r="T12" s="51" t="str">
        <f t="shared" si="8"/>
        <v>月</v>
      </c>
      <c r="U12" s="49">
        <f t="shared" si="9"/>
        <v>44417</v>
      </c>
      <c r="V12" s="63">
        <f t="array" ref="V12">IFERROR(SMALL(IF(U$4:U$34&lt;&gt;"",U$4:U$34,""),$B12),"")</f>
        <v>44419</v>
      </c>
      <c r="W12" s="54">
        <f t="shared" si="28"/>
        <v>44448</v>
      </c>
      <c r="X12" s="51" t="str">
        <f t="shared" si="10"/>
        <v>木</v>
      </c>
      <c r="Y12" s="49">
        <f t="shared" si="11"/>
        <v>44448</v>
      </c>
      <c r="Z12" s="72">
        <f t="array" ref="Z12">IFERROR(SMALL(IF(Y$4:Y$34&lt;&gt;"",Y$4:Y$34,""),$B12),"")</f>
        <v>44449</v>
      </c>
      <c r="AA12" s="71">
        <f t="shared" si="29"/>
        <v>44478</v>
      </c>
      <c r="AB12" s="51" t="str">
        <f t="shared" si="12"/>
        <v>土</v>
      </c>
      <c r="AC12" s="49">
        <f t="shared" si="13"/>
        <v>44478</v>
      </c>
      <c r="AD12" s="57">
        <f t="array" ref="AD12">IFERROR(SMALL(IF(AC$4:AC$34&lt;&gt;"",AC$4:AC$34,""),$B12),"")</f>
        <v>44480</v>
      </c>
      <c r="AE12" s="62">
        <f t="shared" si="30"/>
        <v>44509</v>
      </c>
      <c r="AF12" s="51" t="str">
        <f t="shared" si="14"/>
        <v>火</v>
      </c>
      <c r="AG12" s="49">
        <f t="shared" si="15"/>
        <v>44509</v>
      </c>
      <c r="AH12" s="63">
        <f t="array" ref="AH12">IFERROR(SMALL(IF(AG$4:AG$34&lt;&gt;"",AG$4:AG$34,""),$B12),"")</f>
        <v>44510</v>
      </c>
      <c r="AI12" s="54">
        <f t="shared" si="31"/>
        <v>44539</v>
      </c>
      <c r="AJ12" s="51" t="str">
        <f t="shared" si="16"/>
        <v>木</v>
      </c>
      <c r="AK12" s="49">
        <f t="shared" si="17"/>
        <v>44539</v>
      </c>
      <c r="AL12" s="72">
        <f t="array" ref="AL12">IFERROR(SMALL(IF(AK$4:AK$34&lt;&gt;"",AK$4:AK$34,""),$B12),"")</f>
        <v>44540</v>
      </c>
      <c r="AM12" s="71">
        <f t="shared" si="32"/>
        <v>44570</v>
      </c>
      <c r="AN12" s="51" t="str">
        <f t="shared" si="18"/>
        <v>日</v>
      </c>
      <c r="AO12" s="49" t="str">
        <f t="shared" si="35"/>
        <v/>
      </c>
      <c r="AP12" s="57">
        <f t="array" ref="AP12">IFERROR(SMALL(IF(AO$4:AO$34&lt;&gt;"",AO$4:AO$34,""),$B12),"")</f>
        <v>44574</v>
      </c>
      <c r="AQ12" s="62">
        <f t="shared" si="33"/>
        <v>44601</v>
      </c>
      <c r="AR12" s="51" t="str">
        <f t="shared" si="19"/>
        <v>水</v>
      </c>
      <c r="AS12" s="49">
        <f t="shared" si="20"/>
        <v>44601</v>
      </c>
      <c r="AT12" s="63">
        <f t="array" ref="AT12">IFERROR(SMALL(IF(AS$4:AS$34&lt;&gt;"",AS$4:AS$34,""),$B12),"")</f>
        <v>44602</v>
      </c>
      <c r="AU12" s="54">
        <f t="shared" si="34"/>
        <v>44629</v>
      </c>
      <c r="AV12" s="51" t="str">
        <f t="shared" si="21"/>
        <v>水</v>
      </c>
      <c r="AW12" s="49">
        <f t="shared" si="22"/>
        <v>44629</v>
      </c>
      <c r="AX12" s="72">
        <f t="array" ref="AX12">IFERROR(SMALL(IF(AW$4:AW$34&lt;&gt;"",AW$4:AW$34,""),$B12),"")</f>
        <v>44630</v>
      </c>
    </row>
    <row r="13" spans="2:50">
      <c r="B13">
        <v>10</v>
      </c>
      <c r="C13" s="71">
        <f t="shared" si="23"/>
        <v>44296</v>
      </c>
      <c r="D13" s="51" t="str">
        <f t="shared" si="0"/>
        <v>土</v>
      </c>
      <c r="E13" s="49">
        <f t="shared" si="1"/>
        <v>44296</v>
      </c>
      <c r="F13" s="57">
        <f t="array" ref="F13">IFERROR(SMALL(IF(E$4:E$34&lt;&gt;"",E$4:E$34,""),$B13),"")</f>
        <v>44298</v>
      </c>
      <c r="G13" s="62">
        <f t="shared" si="24"/>
        <v>44326</v>
      </c>
      <c r="H13" s="51" t="str">
        <f t="shared" si="2"/>
        <v>月</v>
      </c>
      <c r="I13" s="49">
        <f t="shared" si="3"/>
        <v>44326</v>
      </c>
      <c r="J13" s="63">
        <f t="array" ref="J13">IFERROR(SMALL(IF(I$4:I$34&lt;&gt;"",I$4:I$34,""),$B13),"")</f>
        <v>44331</v>
      </c>
      <c r="K13" s="54">
        <f t="shared" si="25"/>
        <v>44357</v>
      </c>
      <c r="L13" s="51" t="str">
        <f t="shared" si="4"/>
        <v>木</v>
      </c>
      <c r="M13" s="49">
        <f t="shared" si="5"/>
        <v>44357</v>
      </c>
      <c r="N13" s="72">
        <f t="array" ref="N13">IFERROR(SMALL(IF(M$4:M$34&lt;&gt;"",M$4:M$34,""),$B13),"")</f>
        <v>44358</v>
      </c>
      <c r="O13" s="71">
        <f t="shared" si="26"/>
        <v>44387</v>
      </c>
      <c r="P13" s="51" t="str">
        <f t="shared" si="6"/>
        <v>土</v>
      </c>
      <c r="Q13" s="49">
        <f t="shared" si="7"/>
        <v>44387</v>
      </c>
      <c r="R13" s="57">
        <f t="array" ref="R13">IFERROR(SMALL(IF(Q$4:Q$34&lt;&gt;"",Q$4:Q$34,""),$B13),"")</f>
        <v>44389</v>
      </c>
      <c r="S13" s="62">
        <f t="shared" si="27"/>
        <v>44418</v>
      </c>
      <c r="T13" s="51" t="str">
        <f t="shared" si="8"/>
        <v>火</v>
      </c>
      <c r="U13" s="49">
        <f t="shared" si="9"/>
        <v>44418</v>
      </c>
      <c r="V13" s="63">
        <f t="array" ref="V13">IFERROR(SMALL(IF(U$4:U$34&lt;&gt;"",U$4:U$34,""),$B13),"")</f>
        <v>44420</v>
      </c>
      <c r="W13" s="54">
        <f t="shared" si="28"/>
        <v>44449</v>
      </c>
      <c r="X13" s="51" t="str">
        <f t="shared" si="10"/>
        <v>金</v>
      </c>
      <c r="Y13" s="49">
        <f t="shared" si="11"/>
        <v>44449</v>
      </c>
      <c r="Z13" s="72">
        <f t="array" ref="Z13">IFERROR(SMALL(IF(Y$4:Y$34&lt;&gt;"",Y$4:Y$34,""),$B13),"")</f>
        <v>44450</v>
      </c>
      <c r="AA13" s="71">
        <f t="shared" si="29"/>
        <v>44479</v>
      </c>
      <c r="AB13" s="51" t="str">
        <f t="shared" si="12"/>
        <v>日</v>
      </c>
      <c r="AC13" s="49" t="str">
        <f t="shared" si="13"/>
        <v/>
      </c>
      <c r="AD13" s="57">
        <f t="array" ref="AD13">IFERROR(SMALL(IF(AC$4:AC$34&lt;&gt;"",AC$4:AC$34,""),$B13),"")</f>
        <v>44481</v>
      </c>
      <c r="AE13" s="62">
        <f t="shared" si="30"/>
        <v>44510</v>
      </c>
      <c r="AF13" s="51" t="str">
        <f t="shared" si="14"/>
        <v>水</v>
      </c>
      <c r="AG13" s="49">
        <f t="shared" si="15"/>
        <v>44510</v>
      </c>
      <c r="AH13" s="63">
        <f t="array" ref="AH13">IFERROR(SMALL(IF(AG$4:AG$34&lt;&gt;"",AG$4:AG$34,""),$B13),"")</f>
        <v>44511</v>
      </c>
      <c r="AI13" s="54">
        <f t="shared" si="31"/>
        <v>44540</v>
      </c>
      <c r="AJ13" s="51" t="str">
        <f t="shared" si="16"/>
        <v>金</v>
      </c>
      <c r="AK13" s="49">
        <f t="shared" si="17"/>
        <v>44540</v>
      </c>
      <c r="AL13" s="72">
        <f t="array" ref="AL13">IFERROR(SMALL(IF(AK$4:AK$34&lt;&gt;"",AK$4:AK$34,""),$B13),"")</f>
        <v>44541</v>
      </c>
      <c r="AM13" s="71">
        <f t="shared" si="32"/>
        <v>44571</v>
      </c>
      <c r="AN13" s="51" t="str">
        <f t="shared" si="18"/>
        <v>月</v>
      </c>
      <c r="AO13" s="49">
        <f t="shared" si="35"/>
        <v>44571</v>
      </c>
      <c r="AP13" s="57">
        <f t="array" ref="AP13">IFERROR(SMALL(IF(AO$4:AO$34&lt;&gt;"",AO$4:AO$34,""),$B13),"")</f>
        <v>44575</v>
      </c>
      <c r="AQ13" s="62">
        <f t="shared" si="33"/>
        <v>44602</v>
      </c>
      <c r="AR13" s="51" t="str">
        <f t="shared" si="19"/>
        <v>木</v>
      </c>
      <c r="AS13" s="49">
        <f t="shared" si="20"/>
        <v>44602</v>
      </c>
      <c r="AT13" s="63">
        <f t="array" ref="AT13">IFERROR(SMALL(IF(AS$4:AS$34&lt;&gt;"",AS$4:AS$34,""),$B13),"")</f>
        <v>44603</v>
      </c>
      <c r="AU13" s="54">
        <f t="shared" si="34"/>
        <v>44630</v>
      </c>
      <c r="AV13" s="51" t="str">
        <f t="shared" si="21"/>
        <v>木</v>
      </c>
      <c r="AW13" s="49">
        <f t="shared" si="22"/>
        <v>44630</v>
      </c>
      <c r="AX13" s="72">
        <f t="array" ref="AX13">IFERROR(SMALL(IF(AW$4:AW$34&lt;&gt;"",AW$4:AW$34,""),$B13),"")</f>
        <v>44631</v>
      </c>
    </row>
    <row r="14" spans="2:50">
      <c r="B14">
        <v>11</v>
      </c>
      <c r="C14" s="71">
        <f t="shared" si="23"/>
        <v>44297</v>
      </c>
      <c r="D14" s="51" t="str">
        <f t="shared" si="0"/>
        <v>日</v>
      </c>
      <c r="E14" s="49" t="str">
        <f t="shared" si="1"/>
        <v/>
      </c>
      <c r="F14" s="57">
        <f t="array" ref="F14">IFERROR(SMALL(IF(E$4:E$34&lt;&gt;"",E$4:E$34,""),$B14),"")</f>
        <v>44299</v>
      </c>
      <c r="G14" s="62">
        <f t="shared" si="24"/>
        <v>44327</v>
      </c>
      <c r="H14" s="51" t="str">
        <f t="shared" si="2"/>
        <v>火</v>
      </c>
      <c r="I14" s="49">
        <f t="shared" si="3"/>
        <v>44327</v>
      </c>
      <c r="J14" s="63">
        <f t="array" ref="J14">IFERROR(SMALL(IF(I$4:I$34&lt;&gt;"",I$4:I$34,""),$B14),"")</f>
        <v>44333</v>
      </c>
      <c r="K14" s="54">
        <f t="shared" si="25"/>
        <v>44358</v>
      </c>
      <c r="L14" s="51" t="str">
        <f t="shared" si="4"/>
        <v>金</v>
      </c>
      <c r="M14" s="49">
        <f t="shared" si="5"/>
        <v>44358</v>
      </c>
      <c r="N14" s="72">
        <f t="array" ref="N14">IFERROR(SMALL(IF(M$4:M$34&lt;&gt;"",M$4:M$34,""),$B14),"")</f>
        <v>44359</v>
      </c>
      <c r="O14" s="71">
        <f t="shared" si="26"/>
        <v>44388</v>
      </c>
      <c r="P14" s="51" t="str">
        <f t="shared" si="6"/>
        <v>日</v>
      </c>
      <c r="Q14" s="49" t="str">
        <f t="shared" si="7"/>
        <v/>
      </c>
      <c r="R14" s="57">
        <f t="array" ref="R14">IFERROR(SMALL(IF(Q$4:Q$34&lt;&gt;"",Q$4:Q$34,""),$B14),"")</f>
        <v>44390</v>
      </c>
      <c r="S14" s="62">
        <f t="shared" si="27"/>
        <v>44419</v>
      </c>
      <c r="T14" s="51" t="str">
        <f t="shared" si="8"/>
        <v>水</v>
      </c>
      <c r="U14" s="49">
        <f t="shared" si="9"/>
        <v>44419</v>
      </c>
      <c r="V14" s="63">
        <f t="array" ref="V14">IFERROR(SMALL(IF(U$4:U$34&lt;&gt;"",U$4:U$34,""),$B14),"")</f>
        <v>44421</v>
      </c>
      <c r="W14" s="54">
        <f t="shared" si="28"/>
        <v>44450</v>
      </c>
      <c r="X14" s="51" t="str">
        <f t="shared" si="10"/>
        <v>土</v>
      </c>
      <c r="Y14" s="49">
        <f t="shared" si="11"/>
        <v>44450</v>
      </c>
      <c r="Z14" s="72">
        <f t="array" ref="Z14">IFERROR(SMALL(IF(Y$4:Y$34&lt;&gt;"",Y$4:Y$34,""),$B14),"")</f>
        <v>44452</v>
      </c>
      <c r="AA14" s="71">
        <f t="shared" si="29"/>
        <v>44480</v>
      </c>
      <c r="AB14" s="51" t="str">
        <f t="shared" si="12"/>
        <v>月</v>
      </c>
      <c r="AC14" s="49">
        <f t="shared" si="13"/>
        <v>44480</v>
      </c>
      <c r="AD14" s="57">
        <f t="array" ref="AD14">IFERROR(SMALL(IF(AC$4:AC$34&lt;&gt;"",AC$4:AC$34,""),$B14),"")</f>
        <v>44482</v>
      </c>
      <c r="AE14" s="62">
        <f t="shared" si="30"/>
        <v>44511</v>
      </c>
      <c r="AF14" s="51" t="str">
        <f t="shared" si="14"/>
        <v>木</v>
      </c>
      <c r="AG14" s="49">
        <f t="shared" si="15"/>
        <v>44511</v>
      </c>
      <c r="AH14" s="63">
        <f t="array" ref="AH14">IFERROR(SMALL(IF(AG$4:AG$34&lt;&gt;"",AG$4:AG$34,""),$B14),"")</f>
        <v>44512</v>
      </c>
      <c r="AI14" s="54">
        <f t="shared" si="31"/>
        <v>44541</v>
      </c>
      <c r="AJ14" s="51" t="str">
        <f t="shared" si="16"/>
        <v>土</v>
      </c>
      <c r="AK14" s="49">
        <f t="shared" si="17"/>
        <v>44541</v>
      </c>
      <c r="AL14" s="72">
        <f t="array" ref="AL14">IFERROR(SMALL(IF(AK$4:AK$34&lt;&gt;"",AK$4:AK$34,""),$B14),"")</f>
        <v>44543</v>
      </c>
      <c r="AM14" s="71">
        <f t="shared" si="32"/>
        <v>44572</v>
      </c>
      <c r="AN14" s="51" t="str">
        <f t="shared" si="18"/>
        <v>火</v>
      </c>
      <c r="AO14" s="49">
        <f t="shared" si="35"/>
        <v>44572</v>
      </c>
      <c r="AP14" s="57">
        <f t="array" ref="AP14">IFERROR(SMALL(IF(AO$4:AO$34&lt;&gt;"",AO$4:AO$34,""),$B14),"")</f>
        <v>44576</v>
      </c>
      <c r="AQ14" s="62">
        <f t="shared" si="33"/>
        <v>44603</v>
      </c>
      <c r="AR14" s="51" t="str">
        <f t="shared" si="19"/>
        <v>金</v>
      </c>
      <c r="AS14" s="49">
        <f t="shared" si="20"/>
        <v>44603</v>
      </c>
      <c r="AT14" s="63">
        <f t="array" ref="AT14">IFERROR(SMALL(IF(AS$4:AS$34&lt;&gt;"",AS$4:AS$34,""),$B14),"")</f>
        <v>44604</v>
      </c>
      <c r="AU14" s="54">
        <f t="shared" si="34"/>
        <v>44631</v>
      </c>
      <c r="AV14" s="51" t="str">
        <f t="shared" si="21"/>
        <v>金</v>
      </c>
      <c r="AW14" s="49">
        <f t="shared" si="22"/>
        <v>44631</v>
      </c>
      <c r="AX14" s="72">
        <f t="array" ref="AX14">IFERROR(SMALL(IF(AW$4:AW$34&lt;&gt;"",AW$4:AW$34,""),$B14),"")</f>
        <v>44632</v>
      </c>
    </row>
    <row r="15" spans="2:50">
      <c r="B15">
        <v>12</v>
      </c>
      <c r="C15" s="71">
        <f t="shared" si="23"/>
        <v>44298</v>
      </c>
      <c r="D15" s="51" t="str">
        <f t="shared" si="0"/>
        <v>月</v>
      </c>
      <c r="E15" s="49">
        <f t="shared" si="1"/>
        <v>44298</v>
      </c>
      <c r="F15" s="57">
        <f t="array" ref="F15">IFERROR(SMALL(IF(E$4:E$34&lt;&gt;"",E$4:E$34,""),$B15),"")</f>
        <v>44300</v>
      </c>
      <c r="G15" s="62">
        <f t="shared" si="24"/>
        <v>44328</v>
      </c>
      <c r="H15" s="51" t="str">
        <f t="shared" si="2"/>
        <v>水</v>
      </c>
      <c r="I15" s="49">
        <f t="shared" si="3"/>
        <v>44328</v>
      </c>
      <c r="J15" s="63">
        <f t="array" ref="J15">IFERROR(SMALL(IF(I$4:I$34&lt;&gt;"",I$4:I$34,""),$B15),"")</f>
        <v>44334</v>
      </c>
      <c r="K15" s="54">
        <f t="shared" si="25"/>
        <v>44359</v>
      </c>
      <c r="L15" s="51" t="str">
        <f t="shared" si="4"/>
        <v>土</v>
      </c>
      <c r="M15" s="49">
        <f t="shared" si="5"/>
        <v>44359</v>
      </c>
      <c r="N15" s="72">
        <f t="array" ref="N15">IFERROR(SMALL(IF(M$4:M$34&lt;&gt;"",M$4:M$34,""),$B15),"")</f>
        <v>44361</v>
      </c>
      <c r="O15" s="71">
        <f t="shared" si="26"/>
        <v>44389</v>
      </c>
      <c r="P15" s="51" t="str">
        <f t="shared" si="6"/>
        <v>月</v>
      </c>
      <c r="Q15" s="49">
        <f t="shared" si="7"/>
        <v>44389</v>
      </c>
      <c r="R15" s="57">
        <f t="array" ref="R15">IFERROR(SMALL(IF(Q$4:Q$34&lt;&gt;"",Q$4:Q$34,""),$B15),"")</f>
        <v>44391</v>
      </c>
      <c r="S15" s="62">
        <f t="shared" si="27"/>
        <v>44420</v>
      </c>
      <c r="T15" s="51" t="str">
        <f t="shared" si="8"/>
        <v>木</v>
      </c>
      <c r="U15" s="49">
        <f t="shared" si="9"/>
        <v>44420</v>
      </c>
      <c r="V15" s="63">
        <f t="array" ref="V15">IFERROR(SMALL(IF(U$4:U$34&lt;&gt;"",U$4:U$34,""),$B15),"")</f>
        <v>44422</v>
      </c>
      <c r="W15" s="54">
        <f t="shared" si="28"/>
        <v>44451</v>
      </c>
      <c r="X15" s="51" t="str">
        <f t="shared" si="10"/>
        <v>日</v>
      </c>
      <c r="Y15" s="49" t="str">
        <f t="shared" si="11"/>
        <v/>
      </c>
      <c r="Z15" s="72">
        <f t="array" ref="Z15">IFERROR(SMALL(IF(Y$4:Y$34&lt;&gt;"",Y$4:Y$34,""),$B15),"")</f>
        <v>44453</v>
      </c>
      <c r="AA15" s="71">
        <f t="shared" si="29"/>
        <v>44481</v>
      </c>
      <c r="AB15" s="51" t="str">
        <f t="shared" si="12"/>
        <v>火</v>
      </c>
      <c r="AC15" s="49">
        <f t="shared" si="13"/>
        <v>44481</v>
      </c>
      <c r="AD15" s="57">
        <f t="array" ref="AD15">IFERROR(SMALL(IF(AC$4:AC$34&lt;&gt;"",AC$4:AC$34,""),$B15),"")</f>
        <v>44483</v>
      </c>
      <c r="AE15" s="62">
        <f t="shared" si="30"/>
        <v>44512</v>
      </c>
      <c r="AF15" s="51" t="str">
        <f t="shared" si="14"/>
        <v>金</v>
      </c>
      <c r="AG15" s="49">
        <f t="shared" si="15"/>
        <v>44512</v>
      </c>
      <c r="AH15" s="63">
        <f t="array" ref="AH15">IFERROR(SMALL(IF(AG$4:AG$34&lt;&gt;"",AG$4:AG$34,""),$B15),"")</f>
        <v>44513</v>
      </c>
      <c r="AI15" s="54">
        <f t="shared" si="31"/>
        <v>44542</v>
      </c>
      <c r="AJ15" s="51" t="str">
        <f t="shared" si="16"/>
        <v>日</v>
      </c>
      <c r="AK15" s="49" t="str">
        <f t="shared" si="17"/>
        <v/>
      </c>
      <c r="AL15" s="72">
        <f t="array" ref="AL15">IFERROR(SMALL(IF(AK$4:AK$34&lt;&gt;"",AK$4:AK$34,""),$B15),"")</f>
        <v>44544</v>
      </c>
      <c r="AM15" s="71">
        <f t="shared" si="32"/>
        <v>44573</v>
      </c>
      <c r="AN15" s="51" t="str">
        <f t="shared" si="18"/>
        <v>水</v>
      </c>
      <c r="AO15" s="49">
        <f t="shared" si="35"/>
        <v>44573</v>
      </c>
      <c r="AP15" s="57">
        <f t="array" ref="AP15">IFERROR(SMALL(IF(AO$4:AO$34&lt;&gt;"",AO$4:AO$34,""),$B15),"")</f>
        <v>44578</v>
      </c>
      <c r="AQ15" s="62">
        <f t="shared" si="33"/>
        <v>44604</v>
      </c>
      <c r="AR15" s="51" t="str">
        <f t="shared" si="19"/>
        <v>土</v>
      </c>
      <c r="AS15" s="49">
        <f t="shared" si="20"/>
        <v>44604</v>
      </c>
      <c r="AT15" s="63">
        <f t="array" ref="AT15">IFERROR(SMALL(IF(AS$4:AS$34&lt;&gt;"",AS$4:AS$34,""),$B15),"")</f>
        <v>44606</v>
      </c>
      <c r="AU15" s="54">
        <f t="shared" si="34"/>
        <v>44632</v>
      </c>
      <c r="AV15" s="51" t="str">
        <f t="shared" si="21"/>
        <v>土</v>
      </c>
      <c r="AW15" s="49">
        <f t="shared" si="22"/>
        <v>44632</v>
      </c>
      <c r="AX15" s="72">
        <f t="array" ref="AX15">IFERROR(SMALL(IF(AW$4:AW$34&lt;&gt;"",AW$4:AW$34,""),$B15),"")</f>
        <v>44634</v>
      </c>
    </row>
    <row r="16" spans="2:50">
      <c r="B16">
        <v>13</v>
      </c>
      <c r="C16" s="71">
        <f t="shared" si="23"/>
        <v>44299</v>
      </c>
      <c r="D16" s="51" t="str">
        <f t="shared" si="0"/>
        <v>火</v>
      </c>
      <c r="E16" s="49">
        <f t="shared" si="1"/>
        <v>44299</v>
      </c>
      <c r="F16" s="57">
        <f t="array" ref="F16">IFERROR(SMALL(IF(E$4:E$34&lt;&gt;"",E$4:E$34,""),$B16),"")</f>
        <v>44301</v>
      </c>
      <c r="G16" s="62">
        <f t="shared" si="24"/>
        <v>44329</v>
      </c>
      <c r="H16" s="51" t="str">
        <f t="shared" si="2"/>
        <v>木</v>
      </c>
      <c r="I16" s="49">
        <f t="shared" si="3"/>
        <v>44329</v>
      </c>
      <c r="J16" s="63">
        <f t="array" ref="J16">IFERROR(SMALL(IF(I$4:I$34&lt;&gt;"",I$4:I$34,""),$B16),"")</f>
        <v>44335</v>
      </c>
      <c r="K16" s="54">
        <f t="shared" si="25"/>
        <v>44360</v>
      </c>
      <c r="L16" s="51" t="str">
        <f t="shared" si="4"/>
        <v>日</v>
      </c>
      <c r="M16" s="49" t="str">
        <f t="shared" si="5"/>
        <v/>
      </c>
      <c r="N16" s="72">
        <f t="array" ref="N16">IFERROR(SMALL(IF(M$4:M$34&lt;&gt;"",M$4:M$34,""),$B16),"")</f>
        <v>44362</v>
      </c>
      <c r="O16" s="71">
        <f t="shared" si="26"/>
        <v>44390</v>
      </c>
      <c r="P16" s="51" t="str">
        <f t="shared" si="6"/>
        <v>火</v>
      </c>
      <c r="Q16" s="49">
        <f t="shared" si="7"/>
        <v>44390</v>
      </c>
      <c r="R16" s="57">
        <f t="array" ref="R16">IFERROR(SMALL(IF(Q$4:Q$34&lt;&gt;"",Q$4:Q$34,""),$B16),"")</f>
        <v>44392</v>
      </c>
      <c r="S16" s="62">
        <f t="shared" si="27"/>
        <v>44421</v>
      </c>
      <c r="T16" s="51" t="str">
        <f t="shared" si="8"/>
        <v>金</v>
      </c>
      <c r="U16" s="49">
        <f t="shared" si="9"/>
        <v>44421</v>
      </c>
      <c r="V16" s="63">
        <f t="array" ref="V16">IFERROR(SMALL(IF(U$4:U$34&lt;&gt;"",U$4:U$34,""),$B16),"")</f>
        <v>44424</v>
      </c>
      <c r="W16" s="54">
        <f t="shared" si="28"/>
        <v>44452</v>
      </c>
      <c r="X16" s="51" t="str">
        <f t="shared" si="10"/>
        <v>月</v>
      </c>
      <c r="Y16" s="49">
        <f t="shared" si="11"/>
        <v>44452</v>
      </c>
      <c r="Z16" s="72">
        <f t="array" ref="Z16">IFERROR(SMALL(IF(Y$4:Y$34&lt;&gt;"",Y$4:Y$34,""),$B16),"")</f>
        <v>44454</v>
      </c>
      <c r="AA16" s="71">
        <f t="shared" si="29"/>
        <v>44482</v>
      </c>
      <c r="AB16" s="51" t="str">
        <f t="shared" si="12"/>
        <v>水</v>
      </c>
      <c r="AC16" s="49">
        <f t="shared" si="13"/>
        <v>44482</v>
      </c>
      <c r="AD16" s="57">
        <f t="array" ref="AD16">IFERROR(SMALL(IF(AC$4:AC$34&lt;&gt;"",AC$4:AC$34,""),$B16),"")</f>
        <v>44484</v>
      </c>
      <c r="AE16" s="62">
        <f t="shared" si="30"/>
        <v>44513</v>
      </c>
      <c r="AF16" s="51" t="str">
        <f t="shared" si="14"/>
        <v>土</v>
      </c>
      <c r="AG16" s="49">
        <f t="shared" si="15"/>
        <v>44513</v>
      </c>
      <c r="AH16" s="63">
        <f t="array" ref="AH16">IFERROR(SMALL(IF(AG$4:AG$34&lt;&gt;"",AG$4:AG$34,""),$B16),"")</f>
        <v>44515</v>
      </c>
      <c r="AI16" s="54">
        <f t="shared" si="31"/>
        <v>44543</v>
      </c>
      <c r="AJ16" s="51" t="str">
        <f t="shared" si="16"/>
        <v>月</v>
      </c>
      <c r="AK16" s="49">
        <f t="shared" si="17"/>
        <v>44543</v>
      </c>
      <c r="AL16" s="72">
        <f t="array" ref="AL16">IFERROR(SMALL(IF(AK$4:AK$34&lt;&gt;"",AK$4:AK$34,""),$B16),"")</f>
        <v>44545</v>
      </c>
      <c r="AM16" s="71">
        <f t="shared" si="32"/>
        <v>44574</v>
      </c>
      <c r="AN16" s="51" t="str">
        <f t="shared" si="18"/>
        <v>木</v>
      </c>
      <c r="AO16" s="49">
        <f t="shared" si="35"/>
        <v>44574</v>
      </c>
      <c r="AP16" s="57">
        <f t="array" ref="AP16">IFERROR(SMALL(IF(AO$4:AO$34&lt;&gt;"",AO$4:AO$34,""),$B16),"")</f>
        <v>44579</v>
      </c>
      <c r="AQ16" s="62">
        <f t="shared" si="33"/>
        <v>44605</v>
      </c>
      <c r="AR16" s="51" t="str">
        <f t="shared" si="19"/>
        <v>日</v>
      </c>
      <c r="AS16" s="49" t="str">
        <f t="shared" si="20"/>
        <v/>
      </c>
      <c r="AT16" s="63">
        <f t="array" ref="AT16">IFERROR(SMALL(IF(AS$4:AS$34&lt;&gt;"",AS$4:AS$34,""),$B16),"")</f>
        <v>44607</v>
      </c>
      <c r="AU16" s="54">
        <f t="shared" si="34"/>
        <v>44633</v>
      </c>
      <c r="AV16" s="51" t="str">
        <f t="shared" si="21"/>
        <v>日</v>
      </c>
      <c r="AW16" s="49" t="str">
        <f t="shared" si="22"/>
        <v/>
      </c>
      <c r="AX16" s="72">
        <f t="array" ref="AX16">IFERROR(SMALL(IF(AW$4:AW$34&lt;&gt;"",AW$4:AW$34,""),$B16),"")</f>
        <v>44635</v>
      </c>
    </row>
    <row r="17" spans="2:50">
      <c r="B17">
        <v>14</v>
      </c>
      <c r="C17" s="71">
        <f t="shared" si="23"/>
        <v>44300</v>
      </c>
      <c r="D17" s="51" t="str">
        <f t="shared" si="0"/>
        <v>水</v>
      </c>
      <c r="E17" s="49">
        <f t="shared" si="1"/>
        <v>44300</v>
      </c>
      <c r="F17" s="57">
        <f t="array" ref="F17">IFERROR(SMALL(IF(E$4:E$34&lt;&gt;"",E$4:E$34,""),$B17),"")</f>
        <v>44302</v>
      </c>
      <c r="G17" s="62">
        <f t="shared" si="24"/>
        <v>44330</v>
      </c>
      <c r="H17" s="51" t="str">
        <f t="shared" si="2"/>
        <v>金</v>
      </c>
      <c r="I17" s="49">
        <f t="shared" si="3"/>
        <v>44330</v>
      </c>
      <c r="J17" s="63">
        <f t="array" ref="J17">IFERROR(SMALL(IF(I$4:I$34&lt;&gt;"",I$4:I$34,""),$B17),"")</f>
        <v>44336</v>
      </c>
      <c r="K17" s="54">
        <f t="shared" si="25"/>
        <v>44361</v>
      </c>
      <c r="L17" s="51" t="str">
        <f t="shared" si="4"/>
        <v>月</v>
      </c>
      <c r="M17" s="49">
        <f t="shared" si="5"/>
        <v>44361</v>
      </c>
      <c r="N17" s="72">
        <f t="array" ref="N17">IFERROR(SMALL(IF(M$4:M$34&lt;&gt;"",M$4:M$34,""),$B17),"")</f>
        <v>44363</v>
      </c>
      <c r="O17" s="71">
        <f t="shared" si="26"/>
        <v>44391</v>
      </c>
      <c r="P17" s="51" t="str">
        <f t="shared" si="6"/>
        <v>水</v>
      </c>
      <c r="Q17" s="49">
        <f t="shared" si="7"/>
        <v>44391</v>
      </c>
      <c r="R17" s="57">
        <f t="array" ref="R17">IFERROR(SMALL(IF(Q$4:Q$34&lt;&gt;"",Q$4:Q$34,""),$B17),"")</f>
        <v>44393</v>
      </c>
      <c r="S17" s="62">
        <f t="shared" si="27"/>
        <v>44422</v>
      </c>
      <c r="T17" s="51" t="str">
        <f t="shared" si="8"/>
        <v>土</v>
      </c>
      <c r="U17" s="49">
        <f t="shared" si="9"/>
        <v>44422</v>
      </c>
      <c r="V17" s="63">
        <f t="array" ref="V17">IFERROR(SMALL(IF(U$4:U$34&lt;&gt;"",U$4:U$34,""),$B17),"")</f>
        <v>44425</v>
      </c>
      <c r="W17" s="54">
        <f t="shared" si="28"/>
        <v>44453</v>
      </c>
      <c r="X17" s="51" t="str">
        <f t="shared" si="10"/>
        <v>火</v>
      </c>
      <c r="Y17" s="49">
        <f t="shared" si="11"/>
        <v>44453</v>
      </c>
      <c r="Z17" s="72">
        <f t="array" ref="Z17">IFERROR(SMALL(IF(Y$4:Y$34&lt;&gt;"",Y$4:Y$34,""),$B17),"")</f>
        <v>44455</v>
      </c>
      <c r="AA17" s="71">
        <f t="shared" si="29"/>
        <v>44483</v>
      </c>
      <c r="AB17" s="51" t="str">
        <f t="shared" si="12"/>
        <v>木</v>
      </c>
      <c r="AC17" s="49">
        <f t="shared" si="13"/>
        <v>44483</v>
      </c>
      <c r="AD17" s="57">
        <f t="array" ref="AD17">IFERROR(SMALL(IF(AC$4:AC$34&lt;&gt;"",AC$4:AC$34,""),$B17),"")</f>
        <v>44485</v>
      </c>
      <c r="AE17" s="62">
        <f t="shared" si="30"/>
        <v>44514</v>
      </c>
      <c r="AF17" s="51" t="str">
        <f t="shared" si="14"/>
        <v>日</v>
      </c>
      <c r="AG17" s="49" t="str">
        <f t="shared" si="15"/>
        <v/>
      </c>
      <c r="AH17" s="63">
        <f t="array" ref="AH17">IFERROR(SMALL(IF(AG$4:AG$34&lt;&gt;"",AG$4:AG$34,""),$B17),"")</f>
        <v>44516</v>
      </c>
      <c r="AI17" s="54">
        <f t="shared" si="31"/>
        <v>44544</v>
      </c>
      <c r="AJ17" s="51" t="str">
        <f t="shared" si="16"/>
        <v>火</v>
      </c>
      <c r="AK17" s="49">
        <f t="shared" si="17"/>
        <v>44544</v>
      </c>
      <c r="AL17" s="72">
        <f t="array" ref="AL17">IFERROR(SMALL(IF(AK$4:AK$34&lt;&gt;"",AK$4:AK$34,""),$B17),"")</f>
        <v>44546</v>
      </c>
      <c r="AM17" s="71">
        <f t="shared" si="32"/>
        <v>44575</v>
      </c>
      <c r="AN17" s="51" t="str">
        <f t="shared" si="18"/>
        <v>金</v>
      </c>
      <c r="AO17" s="49">
        <f t="shared" si="35"/>
        <v>44575</v>
      </c>
      <c r="AP17" s="57">
        <f t="array" ref="AP17">IFERROR(SMALL(IF(AO$4:AO$34&lt;&gt;"",AO$4:AO$34,""),$B17),"")</f>
        <v>44580</v>
      </c>
      <c r="AQ17" s="62">
        <f t="shared" si="33"/>
        <v>44606</v>
      </c>
      <c r="AR17" s="51" t="str">
        <f t="shared" si="19"/>
        <v>月</v>
      </c>
      <c r="AS17" s="49">
        <f t="shared" si="20"/>
        <v>44606</v>
      </c>
      <c r="AT17" s="63">
        <f t="array" ref="AT17">IFERROR(SMALL(IF(AS$4:AS$34&lt;&gt;"",AS$4:AS$34,""),$B17),"")</f>
        <v>44608</v>
      </c>
      <c r="AU17" s="54">
        <f t="shared" si="34"/>
        <v>44634</v>
      </c>
      <c r="AV17" s="51" t="str">
        <f t="shared" si="21"/>
        <v>月</v>
      </c>
      <c r="AW17" s="49">
        <f t="shared" si="22"/>
        <v>44634</v>
      </c>
      <c r="AX17" s="72">
        <f t="array" ref="AX17">IFERROR(SMALL(IF(AW$4:AW$34&lt;&gt;"",AW$4:AW$34,""),$B17),"")</f>
        <v>44636</v>
      </c>
    </row>
    <row r="18" spans="2:50">
      <c r="B18">
        <v>15</v>
      </c>
      <c r="C18" s="71">
        <f t="shared" si="23"/>
        <v>44301</v>
      </c>
      <c r="D18" s="51" t="str">
        <f t="shared" si="0"/>
        <v>木</v>
      </c>
      <c r="E18" s="49">
        <f t="shared" si="1"/>
        <v>44301</v>
      </c>
      <c r="F18" s="57">
        <f t="array" ref="F18">IFERROR(SMALL(IF(E$4:E$34&lt;&gt;"",E$4:E$34,""),$B18),"")</f>
        <v>44303</v>
      </c>
      <c r="G18" s="62">
        <f t="shared" si="24"/>
        <v>44331</v>
      </c>
      <c r="H18" s="51" t="str">
        <f t="shared" si="2"/>
        <v>土</v>
      </c>
      <c r="I18" s="49">
        <f t="shared" si="3"/>
        <v>44331</v>
      </c>
      <c r="J18" s="63">
        <f t="array" ref="J18">IFERROR(SMALL(IF(I$4:I$34&lt;&gt;"",I$4:I$34,""),$B18),"")</f>
        <v>44337</v>
      </c>
      <c r="K18" s="54">
        <f t="shared" si="25"/>
        <v>44362</v>
      </c>
      <c r="L18" s="51" t="str">
        <f t="shared" si="4"/>
        <v>火</v>
      </c>
      <c r="M18" s="49">
        <f t="shared" si="5"/>
        <v>44362</v>
      </c>
      <c r="N18" s="72">
        <f t="array" ref="N18">IFERROR(SMALL(IF(M$4:M$34&lt;&gt;"",M$4:M$34,""),$B18),"")</f>
        <v>44364</v>
      </c>
      <c r="O18" s="71">
        <f t="shared" si="26"/>
        <v>44392</v>
      </c>
      <c r="P18" s="51" t="str">
        <f t="shared" si="6"/>
        <v>木</v>
      </c>
      <c r="Q18" s="49">
        <f t="shared" si="7"/>
        <v>44392</v>
      </c>
      <c r="R18" s="57">
        <f t="array" ref="R18">IFERROR(SMALL(IF(Q$4:Q$34&lt;&gt;"",Q$4:Q$34,""),$B18),"")</f>
        <v>44394</v>
      </c>
      <c r="S18" s="62">
        <f t="shared" si="27"/>
        <v>44423</v>
      </c>
      <c r="T18" s="51" t="str">
        <f t="shared" si="8"/>
        <v>日</v>
      </c>
      <c r="U18" s="49" t="str">
        <f t="shared" si="9"/>
        <v/>
      </c>
      <c r="V18" s="63">
        <f t="array" ref="V18">IFERROR(SMALL(IF(U$4:U$34&lt;&gt;"",U$4:U$34,""),$B18),"")</f>
        <v>44426</v>
      </c>
      <c r="W18" s="54">
        <f t="shared" si="28"/>
        <v>44454</v>
      </c>
      <c r="X18" s="51" t="str">
        <f t="shared" si="10"/>
        <v>水</v>
      </c>
      <c r="Y18" s="49">
        <f t="shared" si="11"/>
        <v>44454</v>
      </c>
      <c r="Z18" s="72">
        <f t="array" ref="Z18">IFERROR(SMALL(IF(Y$4:Y$34&lt;&gt;"",Y$4:Y$34,""),$B18),"")</f>
        <v>44456</v>
      </c>
      <c r="AA18" s="71">
        <f t="shared" si="29"/>
        <v>44484</v>
      </c>
      <c r="AB18" s="51" t="str">
        <f t="shared" si="12"/>
        <v>金</v>
      </c>
      <c r="AC18" s="49">
        <f t="shared" si="13"/>
        <v>44484</v>
      </c>
      <c r="AD18" s="57">
        <f t="array" ref="AD18">IFERROR(SMALL(IF(AC$4:AC$34&lt;&gt;"",AC$4:AC$34,""),$B18),"")</f>
        <v>44487</v>
      </c>
      <c r="AE18" s="62">
        <f t="shared" si="30"/>
        <v>44515</v>
      </c>
      <c r="AF18" s="51" t="str">
        <f t="shared" si="14"/>
        <v>月</v>
      </c>
      <c r="AG18" s="49">
        <f t="shared" si="15"/>
        <v>44515</v>
      </c>
      <c r="AH18" s="63">
        <f t="array" ref="AH18">IFERROR(SMALL(IF(AG$4:AG$34&lt;&gt;"",AG$4:AG$34,""),$B18),"")</f>
        <v>44517</v>
      </c>
      <c r="AI18" s="54">
        <f t="shared" si="31"/>
        <v>44545</v>
      </c>
      <c r="AJ18" s="51" t="str">
        <f t="shared" si="16"/>
        <v>水</v>
      </c>
      <c r="AK18" s="49">
        <f t="shared" si="17"/>
        <v>44545</v>
      </c>
      <c r="AL18" s="72">
        <f t="array" ref="AL18">IFERROR(SMALL(IF(AK$4:AK$34&lt;&gt;"",AK$4:AK$34,""),$B18),"")</f>
        <v>44547</v>
      </c>
      <c r="AM18" s="71">
        <f t="shared" si="32"/>
        <v>44576</v>
      </c>
      <c r="AN18" s="51" t="str">
        <f t="shared" si="18"/>
        <v>土</v>
      </c>
      <c r="AO18" s="49">
        <f t="shared" si="35"/>
        <v>44576</v>
      </c>
      <c r="AP18" s="57">
        <f t="array" ref="AP18">IFERROR(SMALL(IF(AO$4:AO$34&lt;&gt;"",AO$4:AO$34,""),$B18),"")</f>
        <v>44581</v>
      </c>
      <c r="AQ18" s="62">
        <f t="shared" si="33"/>
        <v>44607</v>
      </c>
      <c r="AR18" s="51" t="str">
        <f t="shared" si="19"/>
        <v>火</v>
      </c>
      <c r="AS18" s="49">
        <f t="shared" si="20"/>
        <v>44607</v>
      </c>
      <c r="AT18" s="63">
        <f t="array" ref="AT18">IFERROR(SMALL(IF(AS$4:AS$34&lt;&gt;"",AS$4:AS$34,""),$B18),"")</f>
        <v>44609</v>
      </c>
      <c r="AU18" s="54">
        <f t="shared" si="34"/>
        <v>44635</v>
      </c>
      <c r="AV18" s="51" t="str">
        <f t="shared" si="21"/>
        <v>火</v>
      </c>
      <c r="AW18" s="49">
        <f t="shared" si="22"/>
        <v>44635</v>
      </c>
      <c r="AX18" s="72">
        <f t="array" ref="AX18">IFERROR(SMALL(IF(AW$4:AW$34&lt;&gt;"",AW$4:AW$34,""),$B18),"")</f>
        <v>44637</v>
      </c>
    </row>
    <row r="19" spans="2:50">
      <c r="B19">
        <v>16</v>
      </c>
      <c r="C19" s="71">
        <f t="shared" si="23"/>
        <v>44302</v>
      </c>
      <c r="D19" s="51" t="str">
        <f t="shared" si="0"/>
        <v>金</v>
      </c>
      <c r="E19" s="49">
        <f t="shared" si="1"/>
        <v>44302</v>
      </c>
      <c r="F19" s="57">
        <f t="array" ref="F19">IFERROR(SMALL(IF(E$4:E$34&lt;&gt;"",E$4:E$34,""),$B19),"")</f>
        <v>44305</v>
      </c>
      <c r="G19" s="62">
        <f t="shared" si="24"/>
        <v>44332</v>
      </c>
      <c r="H19" s="51" t="str">
        <f t="shared" si="2"/>
        <v>日</v>
      </c>
      <c r="I19" s="49" t="str">
        <f t="shared" si="3"/>
        <v/>
      </c>
      <c r="J19" s="63">
        <f t="array" ref="J19">IFERROR(SMALL(IF(I$4:I$34&lt;&gt;"",I$4:I$34,""),$B19),"")</f>
        <v>44338</v>
      </c>
      <c r="K19" s="54">
        <f t="shared" si="25"/>
        <v>44363</v>
      </c>
      <c r="L19" s="51" t="str">
        <f t="shared" si="4"/>
        <v>水</v>
      </c>
      <c r="M19" s="49">
        <f t="shared" si="5"/>
        <v>44363</v>
      </c>
      <c r="N19" s="72">
        <f t="array" ref="N19">IFERROR(SMALL(IF(M$4:M$34&lt;&gt;"",M$4:M$34,""),$B19),"")</f>
        <v>44365</v>
      </c>
      <c r="O19" s="71">
        <f t="shared" si="26"/>
        <v>44393</v>
      </c>
      <c r="P19" s="51" t="str">
        <f t="shared" si="6"/>
        <v>金</v>
      </c>
      <c r="Q19" s="49">
        <f t="shared" si="7"/>
        <v>44393</v>
      </c>
      <c r="R19" s="57">
        <f t="array" ref="R19">IFERROR(SMALL(IF(Q$4:Q$34&lt;&gt;"",Q$4:Q$34,""),$B19),"")</f>
        <v>44396</v>
      </c>
      <c r="S19" s="62">
        <f t="shared" si="27"/>
        <v>44424</v>
      </c>
      <c r="T19" s="51" t="str">
        <f t="shared" si="8"/>
        <v>月</v>
      </c>
      <c r="U19" s="49">
        <f t="shared" si="9"/>
        <v>44424</v>
      </c>
      <c r="V19" s="63">
        <f t="array" ref="V19">IFERROR(SMALL(IF(U$4:U$34&lt;&gt;"",U$4:U$34,""),$B19),"")</f>
        <v>44427</v>
      </c>
      <c r="W19" s="54">
        <f t="shared" si="28"/>
        <v>44455</v>
      </c>
      <c r="X19" s="51" t="str">
        <f t="shared" si="10"/>
        <v>木</v>
      </c>
      <c r="Y19" s="49">
        <f t="shared" si="11"/>
        <v>44455</v>
      </c>
      <c r="Z19" s="72">
        <f t="array" ref="Z19">IFERROR(SMALL(IF(Y$4:Y$34&lt;&gt;"",Y$4:Y$34,""),$B19),"")</f>
        <v>44457</v>
      </c>
      <c r="AA19" s="71">
        <f t="shared" si="29"/>
        <v>44485</v>
      </c>
      <c r="AB19" s="51" t="str">
        <f t="shared" si="12"/>
        <v>土</v>
      </c>
      <c r="AC19" s="49">
        <f t="shared" si="13"/>
        <v>44485</v>
      </c>
      <c r="AD19" s="57">
        <f t="array" ref="AD19">IFERROR(SMALL(IF(AC$4:AC$34&lt;&gt;"",AC$4:AC$34,""),$B19),"")</f>
        <v>44488</v>
      </c>
      <c r="AE19" s="62">
        <f t="shared" si="30"/>
        <v>44516</v>
      </c>
      <c r="AF19" s="51" t="str">
        <f t="shared" si="14"/>
        <v>火</v>
      </c>
      <c r="AG19" s="49">
        <f t="shared" si="15"/>
        <v>44516</v>
      </c>
      <c r="AH19" s="63">
        <f t="array" ref="AH19">IFERROR(SMALL(IF(AG$4:AG$34&lt;&gt;"",AG$4:AG$34,""),$B19),"")</f>
        <v>44518</v>
      </c>
      <c r="AI19" s="54">
        <f t="shared" si="31"/>
        <v>44546</v>
      </c>
      <c r="AJ19" s="51" t="str">
        <f t="shared" si="16"/>
        <v>木</v>
      </c>
      <c r="AK19" s="49">
        <f t="shared" si="17"/>
        <v>44546</v>
      </c>
      <c r="AL19" s="72">
        <f t="array" ref="AL19">IFERROR(SMALL(IF(AK$4:AK$34&lt;&gt;"",AK$4:AK$34,""),$B19),"")</f>
        <v>44548</v>
      </c>
      <c r="AM19" s="71">
        <f t="shared" si="32"/>
        <v>44577</v>
      </c>
      <c r="AN19" s="51" t="str">
        <f t="shared" si="18"/>
        <v>日</v>
      </c>
      <c r="AO19" s="49" t="str">
        <f t="shared" si="35"/>
        <v/>
      </c>
      <c r="AP19" s="57">
        <f t="array" ref="AP19">IFERROR(SMALL(IF(AO$4:AO$34&lt;&gt;"",AO$4:AO$34,""),$B19),"")</f>
        <v>44582</v>
      </c>
      <c r="AQ19" s="62">
        <f t="shared" si="33"/>
        <v>44608</v>
      </c>
      <c r="AR19" s="51" t="str">
        <f t="shared" si="19"/>
        <v>水</v>
      </c>
      <c r="AS19" s="49">
        <f t="shared" si="20"/>
        <v>44608</v>
      </c>
      <c r="AT19" s="63">
        <f t="array" ref="AT19">IFERROR(SMALL(IF(AS$4:AS$34&lt;&gt;"",AS$4:AS$34,""),$B19),"")</f>
        <v>44610</v>
      </c>
      <c r="AU19" s="54">
        <f t="shared" si="34"/>
        <v>44636</v>
      </c>
      <c r="AV19" s="51" t="str">
        <f t="shared" si="21"/>
        <v>水</v>
      </c>
      <c r="AW19" s="49">
        <f t="shared" si="22"/>
        <v>44636</v>
      </c>
      <c r="AX19" s="72">
        <f t="array" ref="AX19">IFERROR(SMALL(IF(AW$4:AW$34&lt;&gt;"",AW$4:AW$34,""),$B19),"")</f>
        <v>44638</v>
      </c>
    </row>
    <row r="20" spans="2:50">
      <c r="B20">
        <v>17</v>
      </c>
      <c r="C20" s="71">
        <f t="shared" si="23"/>
        <v>44303</v>
      </c>
      <c r="D20" s="51" t="str">
        <f t="shared" si="0"/>
        <v>土</v>
      </c>
      <c r="E20" s="49">
        <f t="shared" si="1"/>
        <v>44303</v>
      </c>
      <c r="F20" s="57">
        <f t="array" ref="F20">IFERROR(SMALL(IF(E$4:E$34&lt;&gt;"",E$4:E$34,""),$B20),"")</f>
        <v>44306</v>
      </c>
      <c r="G20" s="62">
        <f t="shared" si="24"/>
        <v>44333</v>
      </c>
      <c r="H20" s="51" t="str">
        <f t="shared" si="2"/>
        <v>月</v>
      </c>
      <c r="I20" s="49">
        <f t="shared" si="3"/>
        <v>44333</v>
      </c>
      <c r="J20" s="63">
        <f t="array" ref="J20">IFERROR(SMALL(IF(I$4:I$34&lt;&gt;"",I$4:I$34,""),$B20),"")</f>
        <v>44340</v>
      </c>
      <c r="K20" s="54">
        <f t="shared" si="25"/>
        <v>44364</v>
      </c>
      <c r="L20" s="51" t="str">
        <f t="shared" si="4"/>
        <v>木</v>
      </c>
      <c r="M20" s="49">
        <f t="shared" si="5"/>
        <v>44364</v>
      </c>
      <c r="N20" s="72">
        <f t="array" ref="N20">IFERROR(SMALL(IF(M$4:M$34&lt;&gt;"",M$4:M$34,""),$B20),"")</f>
        <v>44366</v>
      </c>
      <c r="O20" s="71">
        <f t="shared" si="26"/>
        <v>44394</v>
      </c>
      <c r="P20" s="51" t="str">
        <f t="shared" si="6"/>
        <v>土</v>
      </c>
      <c r="Q20" s="49">
        <f t="shared" si="7"/>
        <v>44394</v>
      </c>
      <c r="R20" s="57">
        <f t="array" ref="R20">IFERROR(SMALL(IF(Q$4:Q$34&lt;&gt;"",Q$4:Q$34,""),$B20),"")</f>
        <v>44397</v>
      </c>
      <c r="S20" s="62">
        <f t="shared" si="27"/>
        <v>44425</v>
      </c>
      <c r="T20" s="51" t="str">
        <f t="shared" si="8"/>
        <v>火</v>
      </c>
      <c r="U20" s="49">
        <f t="shared" si="9"/>
        <v>44425</v>
      </c>
      <c r="V20" s="63">
        <f t="array" ref="V20">IFERROR(SMALL(IF(U$4:U$34&lt;&gt;"",U$4:U$34,""),$B20),"")</f>
        <v>44428</v>
      </c>
      <c r="W20" s="54">
        <f t="shared" si="28"/>
        <v>44456</v>
      </c>
      <c r="X20" s="51" t="str">
        <f t="shared" si="10"/>
        <v>金</v>
      </c>
      <c r="Y20" s="49">
        <f t="shared" si="11"/>
        <v>44456</v>
      </c>
      <c r="Z20" s="72">
        <f t="array" ref="Z20">IFERROR(SMALL(IF(Y$4:Y$34&lt;&gt;"",Y$4:Y$34,""),$B20),"")</f>
        <v>44459</v>
      </c>
      <c r="AA20" s="71">
        <f t="shared" si="29"/>
        <v>44486</v>
      </c>
      <c r="AB20" s="51" t="str">
        <f t="shared" si="12"/>
        <v>日</v>
      </c>
      <c r="AC20" s="49" t="str">
        <f t="shared" si="13"/>
        <v/>
      </c>
      <c r="AD20" s="57">
        <f t="array" ref="AD20">IFERROR(SMALL(IF(AC$4:AC$34&lt;&gt;"",AC$4:AC$34,""),$B20),"")</f>
        <v>44489</v>
      </c>
      <c r="AE20" s="62">
        <f t="shared" si="30"/>
        <v>44517</v>
      </c>
      <c r="AF20" s="51" t="str">
        <f t="shared" si="14"/>
        <v>水</v>
      </c>
      <c r="AG20" s="49">
        <f t="shared" si="15"/>
        <v>44517</v>
      </c>
      <c r="AH20" s="63">
        <f t="array" ref="AH20">IFERROR(SMALL(IF(AG$4:AG$34&lt;&gt;"",AG$4:AG$34,""),$B20),"")</f>
        <v>44519</v>
      </c>
      <c r="AI20" s="54">
        <f t="shared" si="31"/>
        <v>44547</v>
      </c>
      <c r="AJ20" s="51" t="str">
        <f t="shared" si="16"/>
        <v>金</v>
      </c>
      <c r="AK20" s="49">
        <f t="shared" si="17"/>
        <v>44547</v>
      </c>
      <c r="AL20" s="72">
        <f t="array" ref="AL20">IFERROR(SMALL(IF(AK$4:AK$34&lt;&gt;"",AK$4:AK$34,""),$B20),"")</f>
        <v>44550</v>
      </c>
      <c r="AM20" s="71">
        <f t="shared" si="32"/>
        <v>44578</v>
      </c>
      <c r="AN20" s="51" t="str">
        <f t="shared" si="18"/>
        <v>月</v>
      </c>
      <c r="AO20" s="49">
        <f t="shared" si="35"/>
        <v>44578</v>
      </c>
      <c r="AP20" s="57">
        <f t="array" ref="AP20">IFERROR(SMALL(IF(AO$4:AO$34&lt;&gt;"",AO$4:AO$34,""),$B20),"")</f>
        <v>44583</v>
      </c>
      <c r="AQ20" s="62">
        <f t="shared" si="33"/>
        <v>44609</v>
      </c>
      <c r="AR20" s="51" t="str">
        <f t="shared" si="19"/>
        <v>木</v>
      </c>
      <c r="AS20" s="49">
        <f t="shared" si="20"/>
        <v>44609</v>
      </c>
      <c r="AT20" s="63">
        <f t="array" ref="AT20">IFERROR(SMALL(IF(AS$4:AS$34&lt;&gt;"",AS$4:AS$34,""),$B20),"")</f>
        <v>44611</v>
      </c>
      <c r="AU20" s="54">
        <f t="shared" si="34"/>
        <v>44637</v>
      </c>
      <c r="AV20" s="51" t="str">
        <f t="shared" si="21"/>
        <v>木</v>
      </c>
      <c r="AW20" s="49">
        <f t="shared" si="22"/>
        <v>44637</v>
      </c>
      <c r="AX20" s="72">
        <f t="array" ref="AX20">IFERROR(SMALL(IF(AW$4:AW$34&lt;&gt;"",AW$4:AW$34,""),$B20),"")</f>
        <v>44639</v>
      </c>
    </row>
    <row r="21" spans="2:50">
      <c r="B21">
        <v>18</v>
      </c>
      <c r="C21" s="71">
        <f t="shared" si="23"/>
        <v>44304</v>
      </c>
      <c r="D21" s="51" t="str">
        <f t="shared" si="0"/>
        <v>日</v>
      </c>
      <c r="E21" s="49" t="str">
        <f t="shared" si="1"/>
        <v/>
      </c>
      <c r="F21" s="57">
        <f t="array" ref="F21">IFERROR(SMALL(IF(E$4:E$34&lt;&gt;"",E$4:E$34,""),$B21),"")</f>
        <v>44307</v>
      </c>
      <c r="G21" s="62">
        <f t="shared" si="24"/>
        <v>44334</v>
      </c>
      <c r="H21" s="51" t="str">
        <f t="shared" si="2"/>
        <v>火</v>
      </c>
      <c r="I21" s="49">
        <f t="shared" si="3"/>
        <v>44334</v>
      </c>
      <c r="J21" s="63">
        <f t="array" ref="J21">IFERROR(SMALL(IF(I$4:I$34&lt;&gt;"",I$4:I$34,""),$B21),"")</f>
        <v>44341</v>
      </c>
      <c r="K21" s="54">
        <f t="shared" si="25"/>
        <v>44365</v>
      </c>
      <c r="L21" s="51" t="str">
        <f t="shared" si="4"/>
        <v>金</v>
      </c>
      <c r="M21" s="49">
        <f t="shared" si="5"/>
        <v>44365</v>
      </c>
      <c r="N21" s="72">
        <f t="array" ref="N21">IFERROR(SMALL(IF(M$4:M$34&lt;&gt;"",M$4:M$34,""),$B21),"")</f>
        <v>44368</v>
      </c>
      <c r="O21" s="71">
        <f t="shared" si="26"/>
        <v>44395</v>
      </c>
      <c r="P21" s="51" t="str">
        <f t="shared" si="6"/>
        <v>日</v>
      </c>
      <c r="Q21" s="49" t="str">
        <f t="shared" si="7"/>
        <v/>
      </c>
      <c r="R21" s="57">
        <f t="array" ref="R21">IFERROR(SMALL(IF(Q$4:Q$34&lt;&gt;"",Q$4:Q$34,""),$B21),"")</f>
        <v>44398</v>
      </c>
      <c r="S21" s="62">
        <f t="shared" si="27"/>
        <v>44426</v>
      </c>
      <c r="T21" s="51" t="str">
        <f t="shared" si="8"/>
        <v>水</v>
      </c>
      <c r="U21" s="49">
        <f t="shared" si="9"/>
        <v>44426</v>
      </c>
      <c r="V21" s="63">
        <f t="array" ref="V21">IFERROR(SMALL(IF(U$4:U$34&lt;&gt;"",U$4:U$34,""),$B21),"")</f>
        <v>44429</v>
      </c>
      <c r="W21" s="54">
        <f t="shared" si="28"/>
        <v>44457</v>
      </c>
      <c r="X21" s="51" t="str">
        <f t="shared" si="10"/>
        <v>土</v>
      </c>
      <c r="Y21" s="49">
        <f t="shared" si="11"/>
        <v>44457</v>
      </c>
      <c r="Z21" s="72">
        <f t="array" ref="Z21">IFERROR(SMALL(IF(Y$4:Y$34&lt;&gt;"",Y$4:Y$34,""),$B21),"")</f>
        <v>44460</v>
      </c>
      <c r="AA21" s="71">
        <f t="shared" si="29"/>
        <v>44487</v>
      </c>
      <c r="AB21" s="51" t="str">
        <f t="shared" si="12"/>
        <v>月</v>
      </c>
      <c r="AC21" s="49">
        <f t="shared" si="13"/>
        <v>44487</v>
      </c>
      <c r="AD21" s="57">
        <f t="array" ref="AD21">IFERROR(SMALL(IF(AC$4:AC$34&lt;&gt;"",AC$4:AC$34,""),$B21),"")</f>
        <v>44490</v>
      </c>
      <c r="AE21" s="62">
        <f t="shared" si="30"/>
        <v>44518</v>
      </c>
      <c r="AF21" s="51" t="str">
        <f t="shared" si="14"/>
        <v>木</v>
      </c>
      <c r="AG21" s="49">
        <f t="shared" si="15"/>
        <v>44518</v>
      </c>
      <c r="AH21" s="63">
        <f t="array" ref="AH21">IFERROR(SMALL(IF(AG$4:AG$34&lt;&gt;"",AG$4:AG$34,""),$B21),"")</f>
        <v>44520</v>
      </c>
      <c r="AI21" s="54">
        <f t="shared" si="31"/>
        <v>44548</v>
      </c>
      <c r="AJ21" s="51" t="str">
        <f t="shared" si="16"/>
        <v>土</v>
      </c>
      <c r="AK21" s="49">
        <f t="shared" si="17"/>
        <v>44548</v>
      </c>
      <c r="AL21" s="72">
        <f t="array" ref="AL21">IFERROR(SMALL(IF(AK$4:AK$34&lt;&gt;"",AK$4:AK$34,""),$B21),"")</f>
        <v>44551</v>
      </c>
      <c r="AM21" s="71">
        <f t="shared" si="32"/>
        <v>44579</v>
      </c>
      <c r="AN21" s="51" t="str">
        <f t="shared" si="18"/>
        <v>火</v>
      </c>
      <c r="AO21" s="49">
        <f t="shared" si="35"/>
        <v>44579</v>
      </c>
      <c r="AP21" s="57">
        <f t="array" ref="AP21">IFERROR(SMALL(IF(AO$4:AO$34&lt;&gt;"",AO$4:AO$34,""),$B21),"")</f>
        <v>44585</v>
      </c>
      <c r="AQ21" s="62">
        <f t="shared" si="33"/>
        <v>44610</v>
      </c>
      <c r="AR21" s="51" t="str">
        <f t="shared" si="19"/>
        <v>金</v>
      </c>
      <c r="AS21" s="49">
        <f t="shared" si="20"/>
        <v>44610</v>
      </c>
      <c r="AT21" s="63">
        <f t="array" ref="AT21">IFERROR(SMALL(IF(AS$4:AS$34&lt;&gt;"",AS$4:AS$34,""),$B21),"")</f>
        <v>44613</v>
      </c>
      <c r="AU21" s="54">
        <f t="shared" si="34"/>
        <v>44638</v>
      </c>
      <c r="AV21" s="51" t="str">
        <f t="shared" si="21"/>
        <v>金</v>
      </c>
      <c r="AW21" s="49">
        <f t="shared" si="22"/>
        <v>44638</v>
      </c>
      <c r="AX21" s="72">
        <f t="array" ref="AX21">IFERROR(SMALL(IF(AW$4:AW$34&lt;&gt;"",AW$4:AW$34,""),$B21),"")</f>
        <v>44641</v>
      </c>
    </row>
    <row r="22" spans="2:50">
      <c r="B22">
        <v>19</v>
      </c>
      <c r="C22" s="71">
        <f t="shared" si="23"/>
        <v>44305</v>
      </c>
      <c r="D22" s="51" t="str">
        <f t="shared" si="0"/>
        <v>月</v>
      </c>
      <c r="E22" s="49">
        <f t="shared" si="1"/>
        <v>44305</v>
      </c>
      <c r="F22" s="57">
        <f t="array" ref="F22">IFERROR(SMALL(IF(E$4:E$34&lt;&gt;"",E$4:E$34,""),$B22),"")</f>
        <v>44308</v>
      </c>
      <c r="G22" s="62">
        <f t="shared" si="24"/>
        <v>44335</v>
      </c>
      <c r="H22" s="51" t="str">
        <f t="shared" si="2"/>
        <v>水</v>
      </c>
      <c r="I22" s="49">
        <f t="shared" si="3"/>
        <v>44335</v>
      </c>
      <c r="J22" s="63">
        <f t="array" ref="J22">IFERROR(SMALL(IF(I$4:I$34&lt;&gt;"",I$4:I$34,""),$B22),"")</f>
        <v>44342</v>
      </c>
      <c r="K22" s="54">
        <f t="shared" si="25"/>
        <v>44366</v>
      </c>
      <c r="L22" s="51" t="str">
        <f t="shared" si="4"/>
        <v>土</v>
      </c>
      <c r="M22" s="49">
        <f t="shared" si="5"/>
        <v>44366</v>
      </c>
      <c r="N22" s="72">
        <f t="array" ref="N22">IFERROR(SMALL(IF(M$4:M$34&lt;&gt;"",M$4:M$34,""),$B22),"")</f>
        <v>44369</v>
      </c>
      <c r="O22" s="71">
        <f t="shared" si="26"/>
        <v>44396</v>
      </c>
      <c r="P22" s="51" t="str">
        <f t="shared" si="6"/>
        <v>月</v>
      </c>
      <c r="Q22" s="49">
        <f t="shared" si="7"/>
        <v>44396</v>
      </c>
      <c r="R22" s="57">
        <f t="array" ref="R22">IFERROR(SMALL(IF(Q$4:Q$34&lt;&gt;"",Q$4:Q$34,""),$B22),"")</f>
        <v>44399</v>
      </c>
      <c r="S22" s="62">
        <f t="shared" si="27"/>
        <v>44427</v>
      </c>
      <c r="T22" s="51" t="str">
        <f t="shared" si="8"/>
        <v>木</v>
      </c>
      <c r="U22" s="49">
        <f t="shared" si="9"/>
        <v>44427</v>
      </c>
      <c r="V22" s="63">
        <f t="array" ref="V22">IFERROR(SMALL(IF(U$4:U$34&lt;&gt;"",U$4:U$34,""),$B22),"")</f>
        <v>44431</v>
      </c>
      <c r="W22" s="54">
        <f t="shared" si="28"/>
        <v>44458</v>
      </c>
      <c r="X22" s="51" t="str">
        <f t="shared" si="10"/>
        <v>日</v>
      </c>
      <c r="Y22" s="49" t="str">
        <f t="shared" si="11"/>
        <v/>
      </c>
      <c r="Z22" s="72">
        <f t="array" ref="Z22">IFERROR(SMALL(IF(Y$4:Y$34&lt;&gt;"",Y$4:Y$34,""),$B22),"")</f>
        <v>44461</v>
      </c>
      <c r="AA22" s="71">
        <f t="shared" si="29"/>
        <v>44488</v>
      </c>
      <c r="AB22" s="51" t="str">
        <f t="shared" si="12"/>
        <v>火</v>
      </c>
      <c r="AC22" s="49">
        <f t="shared" si="13"/>
        <v>44488</v>
      </c>
      <c r="AD22" s="57">
        <f t="array" ref="AD22">IFERROR(SMALL(IF(AC$4:AC$34&lt;&gt;"",AC$4:AC$34,""),$B22),"")</f>
        <v>44491</v>
      </c>
      <c r="AE22" s="62">
        <f t="shared" si="30"/>
        <v>44519</v>
      </c>
      <c r="AF22" s="51" t="str">
        <f t="shared" si="14"/>
        <v>金</v>
      </c>
      <c r="AG22" s="49">
        <f t="shared" si="15"/>
        <v>44519</v>
      </c>
      <c r="AH22" s="63">
        <f t="array" ref="AH22">IFERROR(SMALL(IF(AG$4:AG$34&lt;&gt;"",AG$4:AG$34,""),$B22),"")</f>
        <v>44522</v>
      </c>
      <c r="AI22" s="54">
        <f t="shared" si="31"/>
        <v>44549</v>
      </c>
      <c r="AJ22" s="51" t="str">
        <f t="shared" si="16"/>
        <v>日</v>
      </c>
      <c r="AK22" s="49" t="str">
        <f t="shared" si="17"/>
        <v/>
      </c>
      <c r="AL22" s="72">
        <f t="array" ref="AL22">IFERROR(SMALL(IF(AK$4:AK$34&lt;&gt;"",AK$4:AK$34,""),$B22),"")</f>
        <v>44552</v>
      </c>
      <c r="AM22" s="71">
        <f t="shared" si="32"/>
        <v>44580</v>
      </c>
      <c r="AN22" s="51" t="str">
        <f t="shared" si="18"/>
        <v>水</v>
      </c>
      <c r="AO22" s="49">
        <f t="shared" si="35"/>
        <v>44580</v>
      </c>
      <c r="AP22" s="57">
        <f t="array" ref="AP22">IFERROR(SMALL(IF(AO$4:AO$34&lt;&gt;"",AO$4:AO$34,""),$B22),"")</f>
        <v>44586</v>
      </c>
      <c r="AQ22" s="62">
        <f t="shared" si="33"/>
        <v>44611</v>
      </c>
      <c r="AR22" s="51" t="str">
        <f t="shared" si="19"/>
        <v>土</v>
      </c>
      <c r="AS22" s="49">
        <f t="shared" si="20"/>
        <v>44611</v>
      </c>
      <c r="AT22" s="63">
        <f t="array" ref="AT22">IFERROR(SMALL(IF(AS$4:AS$34&lt;&gt;"",AS$4:AS$34,""),$B22),"")</f>
        <v>44614</v>
      </c>
      <c r="AU22" s="54">
        <f t="shared" si="34"/>
        <v>44639</v>
      </c>
      <c r="AV22" s="51" t="str">
        <f t="shared" si="21"/>
        <v>土</v>
      </c>
      <c r="AW22" s="49">
        <f t="shared" si="22"/>
        <v>44639</v>
      </c>
      <c r="AX22" s="72">
        <f t="array" ref="AX22">IFERROR(SMALL(IF(AW$4:AW$34&lt;&gt;"",AW$4:AW$34,""),$B22),"")</f>
        <v>44642</v>
      </c>
    </row>
    <row r="23" spans="2:50">
      <c r="B23">
        <v>20</v>
      </c>
      <c r="C23" s="71">
        <f t="shared" si="23"/>
        <v>44306</v>
      </c>
      <c r="D23" s="51" t="str">
        <f t="shared" si="0"/>
        <v>火</v>
      </c>
      <c r="E23" s="49">
        <f t="shared" si="1"/>
        <v>44306</v>
      </c>
      <c r="F23" s="57">
        <f t="array" ref="F23">IFERROR(SMALL(IF(E$4:E$34&lt;&gt;"",E$4:E$34,""),$B23),"")</f>
        <v>44309</v>
      </c>
      <c r="G23" s="62">
        <f t="shared" si="24"/>
        <v>44336</v>
      </c>
      <c r="H23" s="51" t="str">
        <f t="shared" si="2"/>
        <v>木</v>
      </c>
      <c r="I23" s="49">
        <f t="shared" si="3"/>
        <v>44336</v>
      </c>
      <c r="J23" s="63">
        <f t="array" ref="J23">IFERROR(SMALL(IF(I$4:I$34&lt;&gt;"",I$4:I$34,""),$B23),"")</f>
        <v>44343</v>
      </c>
      <c r="K23" s="54">
        <f t="shared" si="25"/>
        <v>44367</v>
      </c>
      <c r="L23" s="51" t="str">
        <f t="shared" si="4"/>
        <v>日</v>
      </c>
      <c r="M23" s="49" t="str">
        <f t="shared" si="5"/>
        <v/>
      </c>
      <c r="N23" s="72">
        <f t="array" ref="N23">IFERROR(SMALL(IF(M$4:M$34&lt;&gt;"",M$4:M$34,""),$B23),"")</f>
        <v>44370</v>
      </c>
      <c r="O23" s="71">
        <f t="shared" si="26"/>
        <v>44397</v>
      </c>
      <c r="P23" s="51" t="str">
        <f t="shared" si="6"/>
        <v>火</v>
      </c>
      <c r="Q23" s="49">
        <f t="shared" si="7"/>
        <v>44397</v>
      </c>
      <c r="R23" s="57">
        <f t="array" ref="R23">IFERROR(SMALL(IF(Q$4:Q$34&lt;&gt;"",Q$4:Q$34,""),$B23),"")</f>
        <v>44400</v>
      </c>
      <c r="S23" s="62">
        <f t="shared" si="27"/>
        <v>44428</v>
      </c>
      <c r="T23" s="51" t="str">
        <f t="shared" si="8"/>
        <v>金</v>
      </c>
      <c r="U23" s="49">
        <f t="shared" si="9"/>
        <v>44428</v>
      </c>
      <c r="V23" s="63">
        <f t="array" ref="V23">IFERROR(SMALL(IF(U$4:U$34&lt;&gt;"",U$4:U$34,""),$B23),"")</f>
        <v>44432</v>
      </c>
      <c r="W23" s="54">
        <f t="shared" si="28"/>
        <v>44459</v>
      </c>
      <c r="X23" s="51" t="str">
        <f t="shared" si="10"/>
        <v>月</v>
      </c>
      <c r="Y23" s="49">
        <f t="shared" si="11"/>
        <v>44459</v>
      </c>
      <c r="Z23" s="72">
        <f t="array" ref="Z23">IFERROR(SMALL(IF(Y$4:Y$34&lt;&gt;"",Y$4:Y$34,""),$B23),"")</f>
        <v>44462</v>
      </c>
      <c r="AA23" s="71">
        <f t="shared" si="29"/>
        <v>44489</v>
      </c>
      <c r="AB23" s="51" t="str">
        <f t="shared" si="12"/>
        <v>水</v>
      </c>
      <c r="AC23" s="49">
        <f t="shared" si="13"/>
        <v>44489</v>
      </c>
      <c r="AD23" s="57">
        <f t="array" ref="AD23">IFERROR(SMALL(IF(AC$4:AC$34&lt;&gt;"",AC$4:AC$34,""),$B23),"")</f>
        <v>44492</v>
      </c>
      <c r="AE23" s="62">
        <f t="shared" si="30"/>
        <v>44520</v>
      </c>
      <c r="AF23" s="51" t="str">
        <f t="shared" si="14"/>
        <v>土</v>
      </c>
      <c r="AG23" s="49">
        <f t="shared" si="15"/>
        <v>44520</v>
      </c>
      <c r="AH23" s="63">
        <f t="array" ref="AH23">IFERROR(SMALL(IF(AG$4:AG$34&lt;&gt;"",AG$4:AG$34,""),$B23),"")</f>
        <v>44523</v>
      </c>
      <c r="AI23" s="54">
        <f t="shared" si="31"/>
        <v>44550</v>
      </c>
      <c r="AJ23" s="51" t="str">
        <f t="shared" si="16"/>
        <v>月</v>
      </c>
      <c r="AK23" s="49">
        <f t="shared" si="17"/>
        <v>44550</v>
      </c>
      <c r="AL23" s="72">
        <f t="array" ref="AL23">IFERROR(SMALL(IF(AK$4:AK$34&lt;&gt;"",AK$4:AK$34,""),$B23),"")</f>
        <v>44553</v>
      </c>
      <c r="AM23" s="71">
        <f t="shared" si="32"/>
        <v>44581</v>
      </c>
      <c r="AN23" s="51" t="str">
        <f t="shared" si="18"/>
        <v>木</v>
      </c>
      <c r="AO23" s="49">
        <f t="shared" si="35"/>
        <v>44581</v>
      </c>
      <c r="AP23" s="57">
        <f t="array" ref="AP23">IFERROR(SMALL(IF(AO$4:AO$34&lt;&gt;"",AO$4:AO$34,""),$B23),"")</f>
        <v>44587</v>
      </c>
      <c r="AQ23" s="62">
        <f t="shared" si="33"/>
        <v>44612</v>
      </c>
      <c r="AR23" s="51" t="str">
        <f t="shared" si="19"/>
        <v>日</v>
      </c>
      <c r="AS23" s="49" t="str">
        <f t="shared" si="20"/>
        <v/>
      </c>
      <c r="AT23" s="63">
        <f t="array" ref="AT23">IFERROR(SMALL(IF(AS$4:AS$34&lt;&gt;"",AS$4:AS$34,""),$B23),"")</f>
        <v>44615</v>
      </c>
      <c r="AU23" s="54">
        <f t="shared" si="34"/>
        <v>44640</v>
      </c>
      <c r="AV23" s="51" t="str">
        <f t="shared" si="21"/>
        <v>日</v>
      </c>
      <c r="AW23" s="49" t="str">
        <f t="shared" si="22"/>
        <v/>
      </c>
      <c r="AX23" s="72">
        <f t="array" ref="AX23">IFERROR(SMALL(IF(AW$4:AW$34&lt;&gt;"",AW$4:AW$34,""),$B23),"")</f>
        <v>44643</v>
      </c>
    </row>
    <row r="24" spans="2:50">
      <c r="B24">
        <v>21</v>
      </c>
      <c r="C24" s="71">
        <f t="shared" si="23"/>
        <v>44307</v>
      </c>
      <c r="D24" s="51" t="str">
        <f t="shared" si="0"/>
        <v>水</v>
      </c>
      <c r="E24" s="49">
        <f t="shared" si="1"/>
        <v>44307</v>
      </c>
      <c r="F24" s="57">
        <f t="array" ref="F24">IFERROR(SMALL(IF(E$4:E$34&lt;&gt;"",E$4:E$34,""),$B24),"")</f>
        <v>44310</v>
      </c>
      <c r="G24" s="62">
        <f t="shared" si="24"/>
        <v>44337</v>
      </c>
      <c r="H24" s="51" t="str">
        <f t="shared" si="2"/>
        <v>金</v>
      </c>
      <c r="I24" s="49">
        <f t="shared" si="3"/>
        <v>44337</v>
      </c>
      <c r="J24" s="63">
        <f t="array" ref="J24">IFERROR(SMALL(IF(I$4:I$34&lt;&gt;"",I$4:I$34,""),$B24),"")</f>
        <v>44344</v>
      </c>
      <c r="K24" s="54">
        <f t="shared" si="25"/>
        <v>44368</v>
      </c>
      <c r="L24" s="51" t="str">
        <f t="shared" si="4"/>
        <v>月</v>
      </c>
      <c r="M24" s="49">
        <f t="shared" si="5"/>
        <v>44368</v>
      </c>
      <c r="N24" s="72">
        <f t="array" ref="N24">IFERROR(SMALL(IF(M$4:M$34&lt;&gt;"",M$4:M$34,""),$B24),"")</f>
        <v>44371</v>
      </c>
      <c r="O24" s="71">
        <f t="shared" si="26"/>
        <v>44398</v>
      </c>
      <c r="P24" s="51" t="str">
        <f t="shared" si="6"/>
        <v>水</v>
      </c>
      <c r="Q24" s="49">
        <f t="shared" si="7"/>
        <v>44398</v>
      </c>
      <c r="R24" s="57">
        <f t="array" ref="R24">IFERROR(SMALL(IF(Q$4:Q$34&lt;&gt;"",Q$4:Q$34,""),$B24),"")</f>
        <v>44401</v>
      </c>
      <c r="S24" s="62">
        <f t="shared" si="27"/>
        <v>44429</v>
      </c>
      <c r="T24" s="51" t="str">
        <f t="shared" si="8"/>
        <v>土</v>
      </c>
      <c r="U24" s="49">
        <f t="shared" si="9"/>
        <v>44429</v>
      </c>
      <c r="V24" s="63">
        <f t="array" ref="V24">IFERROR(SMALL(IF(U$4:U$34&lt;&gt;"",U$4:U$34,""),$B24),"")</f>
        <v>44433</v>
      </c>
      <c r="W24" s="54">
        <f t="shared" si="28"/>
        <v>44460</v>
      </c>
      <c r="X24" s="51" t="str">
        <f t="shared" si="10"/>
        <v>火</v>
      </c>
      <c r="Y24" s="49">
        <f t="shared" si="11"/>
        <v>44460</v>
      </c>
      <c r="Z24" s="72">
        <f t="array" ref="Z24">IFERROR(SMALL(IF(Y$4:Y$34&lt;&gt;"",Y$4:Y$34,""),$B24),"")</f>
        <v>44463</v>
      </c>
      <c r="AA24" s="71">
        <f t="shared" si="29"/>
        <v>44490</v>
      </c>
      <c r="AB24" s="51" t="str">
        <f t="shared" si="12"/>
        <v>木</v>
      </c>
      <c r="AC24" s="49">
        <f t="shared" si="13"/>
        <v>44490</v>
      </c>
      <c r="AD24" s="57">
        <f t="array" ref="AD24">IFERROR(SMALL(IF(AC$4:AC$34&lt;&gt;"",AC$4:AC$34,""),$B24),"")</f>
        <v>44494</v>
      </c>
      <c r="AE24" s="62">
        <f t="shared" si="30"/>
        <v>44521</v>
      </c>
      <c r="AF24" s="51" t="str">
        <f t="shared" si="14"/>
        <v>日</v>
      </c>
      <c r="AG24" s="49" t="str">
        <f t="shared" si="15"/>
        <v/>
      </c>
      <c r="AH24" s="63">
        <f t="array" ref="AH24">IFERROR(SMALL(IF(AG$4:AG$34&lt;&gt;"",AG$4:AG$34,""),$B24),"")</f>
        <v>44524</v>
      </c>
      <c r="AI24" s="54">
        <f t="shared" si="31"/>
        <v>44551</v>
      </c>
      <c r="AJ24" s="51" t="str">
        <f t="shared" si="16"/>
        <v>火</v>
      </c>
      <c r="AK24" s="49">
        <f t="shared" si="17"/>
        <v>44551</v>
      </c>
      <c r="AL24" s="72">
        <f t="array" ref="AL24">IFERROR(SMALL(IF(AK$4:AK$34&lt;&gt;"",AK$4:AK$34,""),$B24),"")</f>
        <v>44554</v>
      </c>
      <c r="AM24" s="71">
        <f t="shared" si="32"/>
        <v>44582</v>
      </c>
      <c r="AN24" s="51" t="str">
        <f t="shared" si="18"/>
        <v>金</v>
      </c>
      <c r="AO24" s="49">
        <f t="shared" si="35"/>
        <v>44582</v>
      </c>
      <c r="AP24" s="57">
        <f t="array" ref="AP24">IFERROR(SMALL(IF(AO$4:AO$34&lt;&gt;"",AO$4:AO$34,""),$B24),"")</f>
        <v>44588</v>
      </c>
      <c r="AQ24" s="62">
        <f t="shared" si="33"/>
        <v>44613</v>
      </c>
      <c r="AR24" s="51" t="str">
        <f t="shared" si="19"/>
        <v>月</v>
      </c>
      <c r="AS24" s="49">
        <f t="shared" si="20"/>
        <v>44613</v>
      </c>
      <c r="AT24" s="63">
        <f t="array" ref="AT24">IFERROR(SMALL(IF(AS$4:AS$34&lt;&gt;"",AS$4:AS$34,""),$B24),"")</f>
        <v>44616</v>
      </c>
      <c r="AU24" s="54">
        <f t="shared" si="34"/>
        <v>44641</v>
      </c>
      <c r="AV24" s="51" t="str">
        <f t="shared" si="21"/>
        <v>月</v>
      </c>
      <c r="AW24" s="49">
        <f t="shared" si="22"/>
        <v>44641</v>
      </c>
      <c r="AX24" s="72">
        <f t="array" ref="AX24">IFERROR(SMALL(IF(AW$4:AW$34&lt;&gt;"",AW$4:AW$34,""),$B24),"")</f>
        <v>44644</v>
      </c>
    </row>
    <row r="25" spans="2:50">
      <c r="B25">
        <v>22</v>
      </c>
      <c r="C25" s="71">
        <f t="shared" si="23"/>
        <v>44308</v>
      </c>
      <c r="D25" s="51" t="str">
        <f t="shared" si="0"/>
        <v>木</v>
      </c>
      <c r="E25" s="49">
        <f t="shared" si="1"/>
        <v>44308</v>
      </c>
      <c r="F25" s="57">
        <f t="array" ref="F25">IFERROR(SMALL(IF(E$4:E$34&lt;&gt;"",E$4:E$34,""),$B25),"")</f>
        <v>44312</v>
      </c>
      <c r="G25" s="62">
        <f t="shared" si="24"/>
        <v>44338</v>
      </c>
      <c r="H25" s="51" t="str">
        <f t="shared" si="2"/>
        <v>土</v>
      </c>
      <c r="I25" s="49">
        <f t="shared" si="3"/>
        <v>44338</v>
      </c>
      <c r="J25" s="63">
        <f t="array" ref="J25">IFERROR(SMALL(IF(I$4:I$34&lt;&gt;"",I$4:I$34,""),$B25),"")</f>
        <v>44345</v>
      </c>
      <c r="K25" s="54">
        <f t="shared" si="25"/>
        <v>44369</v>
      </c>
      <c r="L25" s="51" t="str">
        <f t="shared" si="4"/>
        <v>火</v>
      </c>
      <c r="M25" s="49">
        <f t="shared" si="5"/>
        <v>44369</v>
      </c>
      <c r="N25" s="72">
        <f t="array" ref="N25">IFERROR(SMALL(IF(M$4:M$34&lt;&gt;"",M$4:M$34,""),$B25),"")</f>
        <v>44372</v>
      </c>
      <c r="O25" s="71">
        <f t="shared" si="26"/>
        <v>44399</v>
      </c>
      <c r="P25" s="51" t="str">
        <f t="shared" si="6"/>
        <v>木</v>
      </c>
      <c r="Q25" s="49">
        <f t="shared" si="7"/>
        <v>44399</v>
      </c>
      <c r="R25" s="57">
        <f t="array" ref="R25">IFERROR(SMALL(IF(Q$4:Q$34&lt;&gt;"",Q$4:Q$34,""),$B25),"")</f>
        <v>44403</v>
      </c>
      <c r="S25" s="62">
        <f t="shared" si="27"/>
        <v>44430</v>
      </c>
      <c r="T25" s="51" t="str">
        <f t="shared" si="8"/>
        <v>日</v>
      </c>
      <c r="U25" s="49" t="str">
        <f t="shared" si="9"/>
        <v/>
      </c>
      <c r="V25" s="63">
        <f t="array" ref="V25">IFERROR(SMALL(IF(U$4:U$34&lt;&gt;"",U$4:U$34,""),$B25),"")</f>
        <v>44434</v>
      </c>
      <c r="W25" s="54">
        <f t="shared" si="28"/>
        <v>44461</v>
      </c>
      <c r="X25" s="51" t="str">
        <f t="shared" si="10"/>
        <v>水</v>
      </c>
      <c r="Y25" s="49">
        <f t="shared" si="11"/>
        <v>44461</v>
      </c>
      <c r="Z25" s="72">
        <f t="array" ref="Z25">IFERROR(SMALL(IF(Y$4:Y$34&lt;&gt;"",Y$4:Y$34,""),$B25),"")</f>
        <v>44464</v>
      </c>
      <c r="AA25" s="71">
        <f t="shared" si="29"/>
        <v>44491</v>
      </c>
      <c r="AB25" s="51" t="str">
        <f t="shared" si="12"/>
        <v>金</v>
      </c>
      <c r="AC25" s="49">
        <f t="shared" si="13"/>
        <v>44491</v>
      </c>
      <c r="AD25" s="57">
        <f t="array" ref="AD25">IFERROR(SMALL(IF(AC$4:AC$34&lt;&gt;"",AC$4:AC$34,""),$B25),"")</f>
        <v>44495</v>
      </c>
      <c r="AE25" s="62">
        <f t="shared" si="30"/>
        <v>44522</v>
      </c>
      <c r="AF25" s="51" t="str">
        <f t="shared" si="14"/>
        <v>月</v>
      </c>
      <c r="AG25" s="49">
        <f t="shared" si="15"/>
        <v>44522</v>
      </c>
      <c r="AH25" s="63">
        <f t="array" ref="AH25">IFERROR(SMALL(IF(AG$4:AG$34&lt;&gt;"",AG$4:AG$34,""),$B25),"")</f>
        <v>44525</v>
      </c>
      <c r="AI25" s="54">
        <f t="shared" si="31"/>
        <v>44552</v>
      </c>
      <c r="AJ25" s="51" t="str">
        <f t="shared" si="16"/>
        <v>水</v>
      </c>
      <c r="AK25" s="49">
        <f t="shared" si="17"/>
        <v>44552</v>
      </c>
      <c r="AL25" s="72">
        <f t="array" ref="AL25">IFERROR(SMALL(IF(AK$4:AK$34&lt;&gt;"",AK$4:AK$34,""),$B25),"")</f>
        <v>44555</v>
      </c>
      <c r="AM25" s="71">
        <f t="shared" si="32"/>
        <v>44583</v>
      </c>
      <c r="AN25" s="51" t="str">
        <f t="shared" si="18"/>
        <v>土</v>
      </c>
      <c r="AO25" s="49">
        <f t="shared" si="35"/>
        <v>44583</v>
      </c>
      <c r="AP25" s="57">
        <f t="array" ref="AP25">IFERROR(SMALL(IF(AO$4:AO$34&lt;&gt;"",AO$4:AO$34,""),$B25),"")</f>
        <v>44589</v>
      </c>
      <c r="AQ25" s="62">
        <f t="shared" si="33"/>
        <v>44614</v>
      </c>
      <c r="AR25" s="51" t="str">
        <f t="shared" si="19"/>
        <v>火</v>
      </c>
      <c r="AS25" s="49">
        <f t="shared" si="20"/>
        <v>44614</v>
      </c>
      <c r="AT25" s="63">
        <f t="array" ref="AT25">IFERROR(SMALL(IF(AS$4:AS$34&lt;&gt;"",AS$4:AS$34,""),$B25),"")</f>
        <v>44617</v>
      </c>
      <c r="AU25" s="54">
        <f t="shared" si="34"/>
        <v>44642</v>
      </c>
      <c r="AV25" s="51" t="str">
        <f t="shared" si="21"/>
        <v>火</v>
      </c>
      <c r="AW25" s="49">
        <f t="shared" si="22"/>
        <v>44642</v>
      </c>
      <c r="AX25" s="72">
        <f t="array" ref="AX25">IFERROR(SMALL(IF(AW$4:AW$34&lt;&gt;"",AW$4:AW$34,""),$B25),"")</f>
        <v>44645</v>
      </c>
    </row>
    <row r="26" spans="2:50">
      <c r="B26">
        <v>23</v>
      </c>
      <c r="C26" s="71">
        <f t="shared" si="23"/>
        <v>44309</v>
      </c>
      <c r="D26" s="51" t="str">
        <f t="shared" si="0"/>
        <v>金</v>
      </c>
      <c r="E26" s="49">
        <f t="shared" si="1"/>
        <v>44309</v>
      </c>
      <c r="F26" s="57">
        <f t="array" ref="F26">IFERROR(SMALL(IF(E$4:E$34&lt;&gt;"",E$4:E$34,""),$B26),"")</f>
        <v>44313</v>
      </c>
      <c r="G26" s="62">
        <f t="shared" si="24"/>
        <v>44339</v>
      </c>
      <c r="H26" s="51" t="str">
        <f t="shared" si="2"/>
        <v>日</v>
      </c>
      <c r="I26" s="49" t="str">
        <f t="shared" si="3"/>
        <v/>
      </c>
      <c r="J26" s="63">
        <f t="array" ref="J26">IFERROR(SMALL(IF(I$4:I$34&lt;&gt;"",I$4:I$34,""),$B26),"")</f>
        <v>44347</v>
      </c>
      <c r="K26" s="54">
        <f t="shared" si="25"/>
        <v>44370</v>
      </c>
      <c r="L26" s="51" t="str">
        <f t="shared" si="4"/>
        <v>水</v>
      </c>
      <c r="M26" s="49">
        <f t="shared" si="5"/>
        <v>44370</v>
      </c>
      <c r="N26" s="72">
        <f t="array" ref="N26">IFERROR(SMALL(IF(M$4:M$34&lt;&gt;"",M$4:M$34,""),$B26),"")</f>
        <v>44373</v>
      </c>
      <c r="O26" s="71">
        <f t="shared" si="26"/>
        <v>44400</v>
      </c>
      <c r="P26" s="51" t="str">
        <f t="shared" si="6"/>
        <v>金</v>
      </c>
      <c r="Q26" s="49">
        <f t="shared" si="7"/>
        <v>44400</v>
      </c>
      <c r="R26" s="57">
        <f t="array" ref="R26">IFERROR(SMALL(IF(Q$4:Q$34&lt;&gt;"",Q$4:Q$34,""),$B26),"")</f>
        <v>44404</v>
      </c>
      <c r="S26" s="62">
        <f t="shared" si="27"/>
        <v>44431</v>
      </c>
      <c r="T26" s="51" t="str">
        <f t="shared" si="8"/>
        <v>月</v>
      </c>
      <c r="U26" s="49">
        <f t="shared" si="9"/>
        <v>44431</v>
      </c>
      <c r="V26" s="63">
        <f t="array" ref="V26">IFERROR(SMALL(IF(U$4:U$34&lt;&gt;"",U$4:U$34,""),$B26),"")</f>
        <v>44435</v>
      </c>
      <c r="W26" s="54">
        <f t="shared" si="28"/>
        <v>44462</v>
      </c>
      <c r="X26" s="51" t="str">
        <f t="shared" si="10"/>
        <v>木</v>
      </c>
      <c r="Y26" s="49">
        <f t="shared" si="11"/>
        <v>44462</v>
      </c>
      <c r="Z26" s="72">
        <f t="array" ref="Z26">IFERROR(SMALL(IF(Y$4:Y$34&lt;&gt;"",Y$4:Y$34,""),$B26),"")</f>
        <v>44466</v>
      </c>
      <c r="AA26" s="71">
        <f t="shared" si="29"/>
        <v>44492</v>
      </c>
      <c r="AB26" s="51" t="str">
        <f t="shared" si="12"/>
        <v>土</v>
      </c>
      <c r="AC26" s="49">
        <f t="shared" si="13"/>
        <v>44492</v>
      </c>
      <c r="AD26" s="57">
        <f t="array" ref="AD26">IFERROR(SMALL(IF(AC$4:AC$34&lt;&gt;"",AC$4:AC$34,""),$B26),"")</f>
        <v>44496</v>
      </c>
      <c r="AE26" s="62">
        <f t="shared" si="30"/>
        <v>44523</v>
      </c>
      <c r="AF26" s="51" t="str">
        <f t="shared" si="14"/>
        <v>火</v>
      </c>
      <c r="AG26" s="49">
        <f t="shared" si="15"/>
        <v>44523</v>
      </c>
      <c r="AH26" s="63">
        <f t="array" ref="AH26">IFERROR(SMALL(IF(AG$4:AG$34&lt;&gt;"",AG$4:AG$34,""),$B26),"")</f>
        <v>44526</v>
      </c>
      <c r="AI26" s="54">
        <f t="shared" si="31"/>
        <v>44553</v>
      </c>
      <c r="AJ26" s="51" t="str">
        <f t="shared" si="16"/>
        <v>木</v>
      </c>
      <c r="AK26" s="49">
        <f t="shared" si="17"/>
        <v>44553</v>
      </c>
      <c r="AL26" s="72">
        <f t="array" ref="AL26">IFERROR(SMALL(IF(AK$4:AK$34&lt;&gt;"",AK$4:AK$34,""),$B26),"")</f>
        <v>44557</v>
      </c>
      <c r="AM26" s="71">
        <f t="shared" si="32"/>
        <v>44584</v>
      </c>
      <c r="AN26" s="51" t="str">
        <f t="shared" si="18"/>
        <v>日</v>
      </c>
      <c r="AO26" s="49" t="str">
        <f t="shared" si="35"/>
        <v/>
      </c>
      <c r="AP26" s="57">
        <f t="array" ref="AP26">IFERROR(SMALL(IF(AO$4:AO$34&lt;&gt;"",AO$4:AO$34,""),$B26),"")</f>
        <v>44590</v>
      </c>
      <c r="AQ26" s="62">
        <f t="shared" si="33"/>
        <v>44615</v>
      </c>
      <c r="AR26" s="51" t="str">
        <f t="shared" si="19"/>
        <v>水</v>
      </c>
      <c r="AS26" s="49">
        <f t="shared" si="20"/>
        <v>44615</v>
      </c>
      <c r="AT26" s="63">
        <f t="array" ref="AT26">IFERROR(SMALL(IF(AS$4:AS$34&lt;&gt;"",AS$4:AS$34,""),$B26),"")</f>
        <v>44618</v>
      </c>
      <c r="AU26" s="54">
        <f t="shared" si="34"/>
        <v>44643</v>
      </c>
      <c r="AV26" s="51" t="str">
        <f t="shared" si="21"/>
        <v>水</v>
      </c>
      <c r="AW26" s="49">
        <f t="shared" si="22"/>
        <v>44643</v>
      </c>
      <c r="AX26" s="72">
        <f t="array" ref="AX26">IFERROR(SMALL(IF(AW$4:AW$34&lt;&gt;"",AW$4:AW$34,""),$B26),"")</f>
        <v>44646</v>
      </c>
    </row>
    <row r="27" spans="2:50">
      <c r="B27">
        <v>24</v>
      </c>
      <c r="C27" s="71">
        <f t="shared" si="23"/>
        <v>44310</v>
      </c>
      <c r="D27" s="51" t="str">
        <f t="shared" si="0"/>
        <v>土</v>
      </c>
      <c r="E27" s="49">
        <f t="shared" si="1"/>
        <v>44310</v>
      </c>
      <c r="F27" s="57">
        <f t="array" ref="F27">IFERROR(SMALL(IF(E$4:E$34&lt;&gt;"",E$4:E$34,""),$B27),"")</f>
        <v>44314</v>
      </c>
      <c r="G27" s="62">
        <f t="shared" si="24"/>
        <v>44340</v>
      </c>
      <c r="H27" s="51" t="str">
        <f t="shared" si="2"/>
        <v>月</v>
      </c>
      <c r="I27" s="49">
        <f t="shared" si="3"/>
        <v>44340</v>
      </c>
      <c r="J27" s="63" t="str">
        <f t="array" ref="J27">IFERROR(SMALL(IF(I$4:I$34&lt;&gt;"",I$4:I$34,""),$B27),"")</f>
        <v/>
      </c>
      <c r="K27" s="54">
        <f t="shared" si="25"/>
        <v>44371</v>
      </c>
      <c r="L27" s="51" t="str">
        <f t="shared" si="4"/>
        <v>木</v>
      </c>
      <c r="M27" s="49">
        <f t="shared" si="5"/>
        <v>44371</v>
      </c>
      <c r="N27" s="72">
        <f t="array" ref="N27">IFERROR(SMALL(IF(M$4:M$34&lt;&gt;"",M$4:M$34,""),$B27),"")</f>
        <v>44375</v>
      </c>
      <c r="O27" s="71">
        <f t="shared" si="26"/>
        <v>44401</v>
      </c>
      <c r="P27" s="51" t="str">
        <f t="shared" si="6"/>
        <v>土</v>
      </c>
      <c r="Q27" s="49">
        <f t="shared" si="7"/>
        <v>44401</v>
      </c>
      <c r="R27" s="57">
        <f t="array" ref="R27">IFERROR(SMALL(IF(Q$4:Q$34&lt;&gt;"",Q$4:Q$34,""),$B27),"")</f>
        <v>44405</v>
      </c>
      <c r="S27" s="62">
        <f t="shared" si="27"/>
        <v>44432</v>
      </c>
      <c r="T27" s="51" t="str">
        <f t="shared" si="8"/>
        <v>火</v>
      </c>
      <c r="U27" s="49">
        <f t="shared" si="9"/>
        <v>44432</v>
      </c>
      <c r="V27" s="63">
        <f t="array" ref="V27">IFERROR(SMALL(IF(U$4:U$34&lt;&gt;"",U$4:U$34,""),$B27),"")</f>
        <v>44436</v>
      </c>
      <c r="W27" s="54">
        <f t="shared" si="28"/>
        <v>44463</v>
      </c>
      <c r="X27" s="51" t="str">
        <f t="shared" si="10"/>
        <v>金</v>
      </c>
      <c r="Y27" s="49">
        <f t="shared" si="11"/>
        <v>44463</v>
      </c>
      <c r="Z27" s="72">
        <f t="array" ref="Z27">IFERROR(SMALL(IF(Y$4:Y$34&lt;&gt;"",Y$4:Y$34,""),$B27),"")</f>
        <v>44467</v>
      </c>
      <c r="AA27" s="71">
        <f t="shared" si="29"/>
        <v>44493</v>
      </c>
      <c r="AB27" s="51" t="str">
        <f t="shared" si="12"/>
        <v>日</v>
      </c>
      <c r="AC27" s="49" t="str">
        <f t="shared" si="13"/>
        <v/>
      </c>
      <c r="AD27" s="57">
        <f t="array" ref="AD27">IFERROR(SMALL(IF(AC$4:AC$34&lt;&gt;"",AC$4:AC$34,""),$B27),"")</f>
        <v>44497</v>
      </c>
      <c r="AE27" s="62">
        <f t="shared" si="30"/>
        <v>44524</v>
      </c>
      <c r="AF27" s="51" t="str">
        <f t="shared" si="14"/>
        <v>水</v>
      </c>
      <c r="AG27" s="49">
        <f t="shared" si="15"/>
        <v>44524</v>
      </c>
      <c r="AH27" s="63">
        <f t="array" ref="AH27">IFERROR(SMALL(IF(AG$4:AG$34&lt;&gt;"",AG$4:AG$34,""),$B27),"")</f>
        <v>44527</v>
      </c>
      <c r="AI27" s="54">
        <f t="shared" si="31"/>
        <v>44554</v>
      </c>
      <c r="AJ27" s="51" t="str">
        <f t="shared" si="16"/>
        <v>金</v>
      </c>
      <c r="AK27" s="49">
        <f t="shared" si="17"/>
        <v>44554</v>
      </c>
      <c r="AL27" s="72">
        <f t="array" ref="AL27">IFERROR(SMALL(IF(AK$4:AK$34&lt;&gt;"",AK$4:AK$34,""),$B27),"")</f>
        <v>44558</v>
      </c>
      <c r="AM27" s="71">
        <f t="shared" si="32"/>
        <v>44585</v>
      </c>
      <c r="AN27" s="51" t="str">
        <f t="shared" si="18"/>
        <v>月</v>
      </c>
      <c r="AO27" s="49">
        <f t="shared" si="35"/>
        <v>44585</v>
      </c>
      <c r="AP27" s="57">
        <f t="array" ref="AP27">IFERROR(SMALL(IF(AO$4:AO$34&lt;&gt;"",AO$4:AO$34,""),$B27),"")</f>
        <v>44592</v>
      </c>
      <c r="AQ27" s="62">
        <f t="shared" si="33"/>
        <v>44616</v>
      </c>
      <c r="AR27" s="51" t="str">
        <f t="shared" si="19"/>
        <v>木</v>
      </c>
      <c r="AS27" s="49">
        <f t="shared" si="20"/>
        <v>44616</v>
      </c>
      <c r="AT27" s="63">
        <f t="array" ref="AT27">IFERROR(SMALL(IF(AS$4:AS$34&lt;&gt;"",AS$4:AS$34,""),$B27),"")</f>
        <v>44620</v>
      </c>
      <c r="AU27" s="54">
        <f t="shared" si="34"/>
        <v>44644</v>
      </c>
      <c r="AV27" s="51" t="str">
        <f t="shared" si="21"/>
        <v>木</v>
      </c>
      <c r="AW27" s="49">
        <f t="shared" si="22"/>
        <v>44644</v>
      </c>
      <c r="AX27" s="72">
        <f t="array" ref="AX27">IFERROR(SMALL(IF(AW$4:AW$34&lt;&gt;"",AW$4:AW$34,""),$B27),"")</f>
        <v>44648</v>
      </c>
    </row>
    <row r="28" spans="2:50">
      <c r="B28">
        <v>25</v>
      </c>
      <c r="C28" s="71">
        <f t="shared" si="23"/>
        <v>44311</v>
      </c>
      <c r="D28" s="51" t="str">
        <f t="shared" si="0"/>
        <v>日</v>
      </c>
      <c r="E28" s="49" t="str">
        <f t="shared" si="1"/>
        <v/>
      </c>
      <c r="F28" s="57">
        <f t="array" ref="F28">IFERROR(SMALL(IF(E$4:E$34&lt;&gt;"",E$4:E$34,""),$B28),"")</f>
        <v>44315</v>
      </c>
      <c r="G28" s="62">
        <f t="shared" si="24"/>
        <v>44341</v>
      </c>
      <c r="H28" s="51" t="str">
        <f t="shared" si="2"/>
        <v>火</v>
      </c>
      <c r="I28" s="49">
        <f t="shared" si="3"/>
        <v>44341</v>
      </c>
      <c r="J28" s="63" t="str">
        <f t="array" ref="J28">IFERROR(SMALL(IF(I$4:I$34&lt;&gt;"",I$4:I$34,""),$B28),"")</f>
        <v/>
      </c>
      <c r="K28" s="54">
        <f t="shared" si="25"/>
        <v>44372</v>
      </c>
      <c r="L28" s="51" t="str">
        <f t="shared" si="4"/>
        <v>金</v>
      </c>
      <c r="M28" s="49">
        <f t="shared" si="5"/>
        <v>44372</v>
      </c>
      <c r="N28" s="72">
        <f t="array" ref="N28">IFERROR(SMALL(IF(M$4:M$34&lt;&gt;"",M$4:M$34,""),$B28),"")</f>
        <v>44376</v>
      </c>
      <c r="O28" s="71">
        <f t="shared" si="26"/>
        <v>44402</v>
      </c>
      <c r="P28" s="51" t="str">
        <f t="shared" si="6"/>
        <v>日</v>
      </c>
      <c r="Q28" s="49" t="str">
        <f t="shared" si="7"/>
        <v/>
      </c>
      <c r="R28" s="57">
        <f t="array" ref="R28">IFERROR(SMALL(IF(Q$4:Q$34&lt;&gt;"",Q$4:Q$34,""),$B28),"")</f>
        <v>44406</v>
      </c>
      <c r="S28" s="62">
        <f t="shared" si="27"/>
        <v>44433</v>
      </c>
      <c r="T28" s="51" t="str">
        <f t="shared" si="8"/>
        <v>水</v>
      </c>
      <c r="U28" s="49">
        <f t="shared" si="9"/>
        <v>44433</v>
      </c>
      <c r="V28" s="63">
        <f t="array" ref="V28">IFERROR(SMALL(IF(U$4:U$34&lt;&gt;"",U$4:U$34,""),$B28),"")</f>
        <v>44438</v>
      </c>
      <c r="W28" s="54">
        <f t="shared" si="28"/>
        <v>44464</v>
      </c>
      <c r="X28" s="51" t="str">
        <f t="shared" si="10"/>
        <v>土</v>
      </c>
      <c r="Y28" s="49">
        <f t="shared" si="11"/>
        <v>44464</v>
      </c>
      <c r="Z28" s="72">
        <f t="array" ref="Z28">IFERROR(SMALL(IF(Y$4:Y$34&lt;&gt;"",Y$4:Y$34,""),$B28),"")</f>
        <v>44468</v>
      </c>
      <c r="AA28" s="71">
        <f t="shared" si="29"/>
        <v>44494</v>
      </c>
      <c r="AB28" s="51" t="str">
        <f t="shared" si="12"/>
        <v>月</v>
      </c>
      <c r="AC28" s="49">
        <f t="shared" si="13"/>
        <v>44494</v>
      </c>
      <c r="AD28" s="57">
        <f t="array" ref="AD28">IFERROR(SMALL(IF(AC$4:AC$34&lt;&gt;"",AC$4:AC$34,""),$B28),"")</f>
        <v>44498</v>
      </c>
      <c r="AE28" s="62">
        <f t="shared" si="30"/>
        <v>44525</v>
      </c>
      <c r="AF28" s="51" t="str">
        <f t="shared" si="14"/>
        <v>木</v>
      </c>
      <c r="AG28" s="49">
        <f t="shared" si="15"/>
        <v>44525</v>
      </c>
      <c r="AH28" s="63">
        <f t="array" ref="AH28">IFERROR(SMALL(IF(AG$4:AG$34&lt;&gt;"",AG$4:AG$34,""),$B28),"")</f>
        <v>44529</v>
      </c>
      <c r="AI28" s="54">
        <f t="shared" si="31"/>
        <v>44555</v>
      </c>
      <c r="AJ28" s="51" t="str">
        <f t="shared" si="16"/>
        <v>土</v>
      </c>
      <c r="AK28" s="49">
        <f t="shared" si="17"/>
        <v>44555</v>
      </c>
      <c r="AL28" s="72" t="str">
        <f t="array" ref="AL28">IFERROR(SMALL(IF(AK$4:AK$34&lt;&gt;"",AK$4:AK$34,""),$B28),"")</f>
        <v/>
      </c>
      <c r="AM28" s="71">
        <f t="shared" si="32"/>
        <v>44586</v>
      </c>
      <c r="AN28" s="51" t="str">
        <f t="shared" si="18"/>
        <v>火</v>
      </c>
      <c r="AO28" s="49">
        <f t="shared" si="35"/>
        <v>44586</v>
      </c>
      <c r="AP28" s="57" t="str">
        <f t="array" ref="AP28">IFERROR(SMALL(IF(AO$4:AO$34&lt;&gt;"",AO$4:AO$34,""),$B28),"")</f>
        <v/>
      </c>
      <c r="AQ28" s="62">
        <f t="shared" si="33"/>
        <v>44617</v>
      </c>
      <c r="AR28" s="51" t="str">
        <f t="shared" si="19"/>
        <v>金</v>
      </c>
      <c r="AS28" s="49">
        <f t="shared" si="20"/>
        <v>44617</v>
      </c>
      <c r="AT28" s="63" t="str">
        <f t="array" ref="AT28">IFERROR(SMALL(IF(AS$4:AS$34&lt;&gt;"",AS$4:AS$34,""),$B28),"")</f>
        <v/>
      </c>
      <c r="AU28" s="54">
        <f t="shared" si="34"/>
        <v>44645</v>
      </c>
      <c r="AV28" s="51" t="str">
        <f t="shared" si="21"/>
        <v>金</v>
      </c>
      <c r="AW28" s="49">
        <f t="shared" si="22"/>
        <v>44645</v>
      </c>
      <c r="AX28" s="72">
        <f t="array" ref="AX28">IFERROR(SMALL(IF(AW$4:AW$34&lt;&gt;"",AW$4:AW$34,""),$B28),"")</f>
        <v>44649</v>
      </c>
    </row>
    <row r="29" spans="2:50">
      <c r="B29">
        <v>26</v>
      </c>
      <c r="C29" s="71">
        <f t="shared" si="23"/>
        <v>44312</v>
      </c>
      <c r="D29" s="51" t="str">
        <f t="shared" si="0"/>
        <v>月</v>
      </c>
      <c r="E29" s="49">
        <f t="shared" si="1"/>
        <v>44312</v>
      </c>
      <c r="F29" s="57">
        <f t="array" ref="F29">IFERROR(SMALL(IF(E$4:E$34&lt;&gt;"",E$4:E$34,""),$B29),"")</f>
        <v>44316</v>
      </c>
      <c r="G29" s="62">
        <f t="shared" si="24"/>
        <v>44342</v>
      </c>
      <c r="H29" s="51" t="str">
        <f t="shared" si="2"/>
        <v>水</v>
      </c>
      <c r="I29" s="49">
        <f t="shared" si="3"/>
        <v>44342</v>
      </c>
      <c r="J29" s="63" t="str">
        <f t="array" ref="J29">IFERROR(SMALL(IF(I$4:I$34&lt;&gt;"",I$4:I$34,""),$B29),"")</f>
        <v/>
      </c>
      <c r="K29" s="54">
        <f t="shared" si="25"/>
        <v>44373</v>
      </c>
      <c r="L29" s="51" t="str">
        <f t="shared" si="4"/>
        <v>土</v>
      </c>
      <c r="M29" s="49">
        <f t="shared" si="5"/>
        <v>44373</v>
      </c>
      <c r="N29" s="72">
        <f t="array" ref="N29">IFERROR(SMALL(IF(M$4:M$34&lt;&gt;"",M$4:M$34,""),$B29),"")</f>
        <v>44377</v>
      </c>
      <c r="O29" s="71">
        <f t="shared" si="26"/>
        <v>44403</v>
      </c>
      <c r="P29" s="51" t="str">
        <f t="shared" si="6"/>
        <v>月</v>
      </c>
      <c r="Q29" s="49">
        <f t="shared" si="7"/>
        <v>44403</v>
      </c>
      <c r="R29" s="57">
        <f t="array" ref="R29">IFERROR(SMALL(IF(Q$4:Q$34&lt;&gt;"",Q$4:Q$34,""),$B29),"")</f>
        <v>44407</v>
      </c>
      <c r="S29" s="62">
        <f t="shared" si="27"/>
        <v>44434</v>
      </c>
      <c r="T29" s="51" t="str">
        <f t="shared" si="8"/>
        <v>木</v>
      </c>
      <c r="U29" s="49">
        <f t="shared" si="9"/>
        <v>44434</v>
      </c>
      <c r="V29" s="63">
        <f t="array" ref="V29">IFERROR(SMALL(IF(U$4:U$34&lt;&gt;"",U$4:U$34,""),$B29),"")</f>
        <v>44439</v>
      </c>
      <c r="W29" s="54">
        <f t="shared" si="28"/>
        <v>44465</v>
      </c>
      <c r="X29" s="51" t="str">
        <f t="shared" si="10"/>
        <v>日</v>
      </c>
      <c r="Y29" s="49" t="str">
        <f t="shared" si="11"/>
        <v/>
      </c>
      <c r="Z29" s="72">
        <f t="array" ref="Z29">IFERROR(SMALL(IF(Y$4:Y$34&lt;&gt;"",Y$4:Y$34,""),$B29),"")</f>
        <v>44469</v>
      </c>
      <c r="AA29" s="71">
        <f t="shared" si="29"/>
        <v>44495</v>
      </c>
      <c r="AB29" s="51" t="str">
        <f t="shared" si="12"/>
        <v>火</v>
      </c>
      <c r="AC29" s="49">
        <f t="shared" si="13"/>
        <v>44495</v>
      </c>
      <c r="AD29" s="57">
        <f t="array" ref="AD29">IFERROR(SMALL(IF(AC$4:AC$34&lt;&gt;"",AC$4:AC$34,""),$B29),"")</f>
        <v>44499</v>
      </c>
      <c r="AE29" s="62">
        <f t="shared" si="30"/>
        <v>44526</v>
      </c>
      <c r="AF29" s="51" t="str">
        <f t="shared" si="14"/>
        <v>金</v>
      </c>
      <c r="AG29" s="49">
        <f t="shared" si="15"/>
        <v>44526</v>
      </c>
      <c r="AH29" s="63">
        <f t="array" ref="AH29">IFERROR(SMALL(IF(AG$4:AG$34&lt;&gt;"",AG$4:AG$34,""),$B29),"")</f>
        <v>44530</v>
      </c>
      <c r="AI29" s="54">
        <f t="shared" si="31"/>
        <v>44556</v>
      </c>
      <c r="AJ29" s="51" t="str">
        <f t="shared" si="16"/>
        <v>日</v>
      </c>
      <c r="AK29" s="49" t="str">
        <f t="shared" si="17"/>
        <v/>
      </c>
      <c r="AL29" s="72" t="str">
        <f t="array" ref="AL29">IFERROR(SMALL(IF(AK$4:AK$34&lt;&gt;"",AK$4:AK$34,""),$B29),"")</f>
        <v/>
      </c>
      <c r="AM29" s="71">
        <f t="shared" si="32"/>
        <v>44587</v>
      </c>
      <c r="AN29" s="51" t="str">
        <f t="shared" si="18"/>
        <v>水</v>
      </c>
      <c r="AO29" s="49">
        <f t="shared" si="35"/>
        <v>44587</v>
      </c>
      <c r="AP29" s="57" t="str">
        <f t="array" ref="AP29">IFERROR(SMALL(IF(AO$4:AO$34&lt;&gt;"",AO$4:AO$34,""),$B29),"")</f>
        <v/>
      </c>
      <c r="AQ29" s="62">
        <f t="shared" si="33"/>
        <v>44618</v>
      </c>
      <c r="AR29" s="51" t="str">
        <f t="shared" si="19"/>
        <v>土</v>
      </c>
      <c r="AS29" s="49">
        <f t="shared" si="20"/>
        <v>44618</v>
      </c>
      <c r="AT29" s="63" t="str">
        <f t="array" ref="AT29">IFERROR(SMALL(IF(AS$4:AS$34&lt;&gt;"",AS$4:AS$34,""),$B29),"")</f>
        <v/>
      </c>
      <c r="AU29" s="54">
        <f t="shared" si="34"/>
        <v>44646</v>
      </c>
      <c r="AV29" s="51" t="str">
        <f t="shared" si="21"/>
        <v>土</v>
      </c>
      <c r="AW29" s="49">
        <f t="shared" si="22"/>
        <v>44646</v>
      </c>
      <c r="AX29" s="72">
        <f t="array" ref="AX29">IFERROR(SMALL(IF(AW$4:AW$34&lt;&gt;"",AW$4:AW$34,""),$B29),"")</f>
        <v>44650</v>
      </c>
    </row>
    <row r="30" spans="2:50">
      <c r="B30">
        <v>27</v>
      </c>
      <c r="C30" s="71">
        <f t="shared" si="23"/>
        <v>44313</v>
      </c>
      <c r="D30" s="51" t="str">
        <f t="shared" si="0"/>
        <v>火</v>
      </c>
      <c r="E30" s="49">
        <f t="shared" si="1"/>
        <v>44313</v>
      </c>
      <c r="F30" s="57" t="str">
        <f t="array" ref="F30">IFERROR(SMALL(IF(E$4:E$34&lt;&gt;"",E$4:E$34,""),$B30),"")</f>
        <v/>
      </c>
      <c r="G30" s="62">
        <f t="shared" si="24"/>
        <v>44343</v>
      </c>
      <c r="H30" s="51" t="str">
        <f t="shared" si="2"/>
        <v>木</v>
      </c>
      <c r="I30" s="49">
        <f t="shared" si="3"/>
        <v>44343</v>
      </c>
      <c r="J30" s="63" t="str">
        <f t="array" ref="J30">IFERROR(SMALL(IF(I$4:I$34&lt;&gt;"",I$4:I$34,""),$B30),"")</f>
        <v/>
      </c>
      <c r="K30" s="54">
        <f t="shared" si="25"/>
        <v>44374</v>
      </c>
      <c r="L30" s="51" t="str">
        <f t="shared" si="4"/>
        <v>日</v>
      </c>
      <c r="M30" s="49" t="str">
        <f t="shared" si="5"/>
        <v/>
      </c>
      <c r="N30" s="72" t="str">
        <f t="array" ref="N30">IFERROR(SMALL(IF(M$4:M$34&lt;&gt;"",M$4:M$34,""),$B30),"")</f>
        <v/>
      </c>
      <c r="O30" s="71">
        <f t="shared" si="26"/>
        <v>44404</v>
      </c>
      <c r="P30" s="51" t="str">
        <f t="shared" si="6"/>
        <v>火</v>
      </c>
      <c r="Q30" s="49">
        <f t="shared" si="7"/>
        <v>44404</v>
      </c>
      <c r="R30" s="57">
        <f t="array" ref="R30">IFERROR(SMALL(IF(Q$4:Q$34&lt;&gt;"",Q$4:Q$34,""),$B30),"")</f>
        <v>44408</v>
      </c>
      <c r="S30" s="62">
        <f t="shared" si="27"/>
        <v>44435</v>
      </c>
      <c r="T30" s="51" t="str">
        <f t="shared" si="8"/>
        <v>金</v>
      </c>
      <c r="U30" s="49">
        <f t="shared" si="9"/>
        <v>44435</v>
      </c>
      <c r="V30" s="63" t="str">
        <f t="array" ref="V30">IFERROR(SMALL(IF(U$4:U$34&lt;&gt;"",U$4:U$34,""),$B30),"")</f>
        <v/>
      </c>
      <c r="W30" s="54">
        <f t="shared" si="28"/>
        <v>44466</v>
      </c>
      <c r="X30" s="51" t="str">
        <f t="shared" si="10"/>
        <v>月</v>
      </c>
      <c r="Y30" s="49">
        <f t="shared" si="11"/>
        <v>44466</v>
      </c>
      <c r="Z30" s="72" t="str">
        <f t="array" ref="Z30">IFERROR(SMALL(IF(Y$4:Y$34&lt;&gt;"",Y$4:Y$34,""),$B30),"")</f>
        <v/>
      </c>
      <c r="AA30" s="71">
        <f t="shared" si="29"/>
        <v>44496</v>
      </c>
      <c r="AB30" s="51" t="str">
        <f t="shared" si="12"/>
        <v>水</v>
      </c>
      <c r="AC30" s="49">
        <f t="shared" si="13"/>
        <v>44496</v>
      </c>
      <c r="AD30" s="57" t="str">
        <f t="array" ref="AD30">IFERROR(SMALL(IF(AC$4:AC$34&lt;&gt;"",AC$4:AC$34,""),$B30),"")</f>
        <v/>
      </c>
      <c r="AE30" s="62">
        <f t="shared" si="30"/>
        <v>44527</v>
      </c>
      <c r="AF30" s="51" t="str">
        <f t="shared" si="14"/>
        <v>土</v>
      </c>
      <c r="AG30" s="49">
        <f t="shared" si="15"/>
        <v>44527</v>
      </c>
      <c r="AH30" s="63" t="str">
        <f t="array" ref="AH30">IFERROR(SMALL(IF(AG$4:AG$34&lt;&gt;"",AG$4:AG$34,""),$B30),"")</f>
        <v/>
      </c>
      <c r="AI30" s="54">
        <f t="shared" si="31"/>
        <v>44557</v>
      </c>
      <c r="AJ30" s="51" t="str">
        <f t="shared" si="16"/>
        <v>月</v>
      </c>
      <c r="AK30" s="49">
        <f t="shared" si="17"/>
        <v>44557</v>
      </c>
      <c r="AL30" s="72" t="str">
        <f t="array" ref="AL30">IFERROR(SMALL(IF(AK$4:AK$34&lt;&gt;"",AK$4:AK$34,""),$B30),"")</f>
        <v/>
      </c>
      <c r="AM30" s="71">
        <f t="shared" si="32"/>
        <v>44588</v>
      </c>
      <c r="AN30" s="51" t="str">
        <f t="shared" si="18"/>
        <v>木</v>
      </c>
      <c r="AO30" s="49">
        <f t="shared" si="35"/>
        <v>44588</v>
      </c>
      <c r="AP30" s="57" t="str">
        <f t="array" ref="AP30">IFERROR(SMALL(IF(AO$4:AO$34&lt;&gt;"",AO$4:AO$34,""),$B30),"")</f>
        <v/>
      </c>
      <c r="AQ30" s="62">
        <f t="shared" si="33"/>
        <v>44619</v>
      </c>
      <c r="AR30" s="51" t="str">
        <f t="shared" si="19"/>
        <v>日</v>
      </c>
      <c r="AS30" s="49" t="str">
        <f t="shared" si="20"/>
        <v/>
      </c>
      <c r="AT30" s="63" t="str">
        <f t="array" ref="AT30">IFERROR(SMALL(IF(AS$4:AS$34&lt;&gt;"",AS$4:AS$34,""),$B30),"")</f>
        <v/>
      </c>
      <c r="AU30" s="54">
        <f t="shared" si="34"/>
        <v>44647</v>
      </c>
      <c r="AV30" s="51" t="str">
        <f t="shared" si="21"/>
        <v>日</v>
      </c>
      <c r="AW30" s="49" t="str">
        <f t="shared" si="22"/>
        <v/>
      </c>
      <c r="AX30" s="72">
        <f t="array" ref="AX30">IFERROR(SMALL(IF(AW$4:AW$34&lt;&gt;"",AW$4:AW$34,""),$B30),"")</f>
        <v>44651</v>
      </c>
    </row>
    <row r="31" spans="2:50">
      <c r="B31">
        <v>28</v>
      </c>
      <c r="C31" s="71">
        <f t="shared" si="23"/>
        <v>44314</v>
      </c>
      <c r="D31" s="51" t="str">
        <f t="shared" si="0"/>
        <v>水</v>
      </c>
      <c r="E31" s="49">
        <f t="shared" si="1"/>
        <v>44314</v>
      </c>
      <c r="F31" s="57" t="str">
        <f t="array" ref="F31">IFERROR(SMALL(IF(E$4:E$34&lt;&gt;"",E$4:E$34,""),$B31),"")</f>
        <v/>
      </c>
      <c r="G31" s="62">
        <f t="shared" si="24"/>
        <v>44344</v>
      </c>
      <c r="H31" s="51" t="str">
        <f t="shared" si="2"/>
        <v>金</v>
      </c>
      <c r="I31" s="49">
        <f t="shared" si="3"/>
        <v>44344</v>
      </c>
      <c r="J31" s="63" t="str">
        <f t="array" ref="J31">IFERROR(SMALL(IF(I$4:I$34&lt;&gt;"",I$4:I$34,""),$B31),"")</f>
        <v/>
      </c>
      <c r="K31" s="54">
        <f t="shared" si="25"/>
        <v>44375</v>
      </c>
      <c r="L31" s="51" t="str">
        <f t="shared" si="4"/>
        <v>月</v>
      </c>
      <c r="M31" s="49">
        <f t="shared" si="5"/>
        <v>44375</v>
      </c>
      <c r="N31" s="72" t="str">
        <f t="array" ref="N31">IFERROR(SMALL(IF(M$4:M$34&lt;&gt;"",M$4:M$34,""),$B31),"")</f>
        <v/>
      </c>
      <c r="O31" s="71">
        <f t="shared" si="26"/>
        <v>44405</v>
      </c>
      <c r="P31" s="51" t="str">
        <f t="shared" si="6"/>
        <v>水</v>
      </c>
      <c r="Q31" s="49">
        <f t="shared" si="7"/>
        <v>44405</v>
      </c>
      <c r="R31" s="57" t="str">
        <f t="array" ref="R31">IFERROR(SMALL(IF(Q$4:Q$34&lt;&gt;"",Q$4:Q$34,""),$B31),"")</f>
        <v/>
      </c>
      <c r="S31" s="62">
        <f t="shared" si="27"/>
        <v>44436</v>
      </c>
      <c r="T31" s="51" t="str">
        <f t="shared" si="8"/>
        <v>土</v>
      </c>
      <c r="U31" s="49">
        <f t="shared" si="9"/>
        <v>44436</v>
      </c>
      <c r="V31" s="63" t="str">
        <f t="array" ref="V31">IFERROR(SMALL(IF(U$4:U$34&lt;&gt;"",U$4:U$34,""),$B31),"")</f>
        <v/>
      </c>
      <c r="W31" s="54">
        <f t="shared" si="28"/>
        <v>44467</v>
      </c>
      <c r="X31" s="51" t="str">
        <f t="shared" si="10"/>
        <v>火</v>
      </c>
      <c r="Y31" s="49">
        <f t="shared" si="11"/>
        <v>44467</v>
      </c>
      <c r="Z31" s="72" t="str">
        <f t="array" ref="Z31">IFERROR(SMALL(IF(Y$4:Y$34&lt;&gt;"",Y$4:Y$34,""),$B31),"")</f>
        <v/>
      </c>
      <c r="AA31" s="71">
        <f t="shared" si="29"/>
        <v>44497</v>
      </c>
      <c r="AB31" s="51" t="str">
        <f t="shared" si="12"/>
        <v>木</v>
      </c>
      <c r="AC31" s="49">
        <f t="shared" si="13"/>
        <v>44497</v>
      </c>
      <c r="AD31" s="57" t="str">
        <f t="array" ref="AD31">IFERROR(SMALL(IF(AC$4:AC$34&lt;&gt;"",AC$4:AC$34,""),$B31),"")</f>
        <v/>
      </c>
      <c r="AE31" s="62">
        <f t="shared" si="30"/>
        <v>44528</v>
      </c>
      <c r="AF31" s="51" t="str">
        <f t="shared" si="14"/>
        <v>日</v>
      </c>
      <c r="AG31" s="49" t="str">
        <f t="shared" si="15"/>
        <v/>
      </c>
      <c r="AH31" s="63" t="str">
        <f t="array" ref="AH31">IFERROR(SMALL(IF(AG$4:AG$34&lt;&gt;"",AG$4:AG$34,""),$B31),"")</f>
        <v/>
      </c>
      <c r="AI31" s="54">
        <f t="shared" si="31"/>
        <v>44558</v>
      </c>
      <c r="AJ31" s="51" t="str">
        <f t="shared" si="16"/>
        <v>火</v>
      </c>
      <c r="AK31" s="49">
        <f t="shared" si="17"/>
        <v>44558</v>
      </c>
      <c r="AL31" s="72" t="str">
        <f t="array" ref="AL31">IFERROR(SMALL(IF(AK$4:AK$34&lt;&gt;"",AK$4:AK$34,""),$B31),"")</f>
        <v/>
      </c>
      <c r="AM31" s="71">
        <f t="shared" si="32"/>
        <v>44589</v>
      </c>
      <c r="AN31" s="51" t="str">
        <f t="shared" si="18"/>
        <v>金</v>
      </c>
      <c r="AO31" s="49">
        <f t="shared" si="35"/>
        <v>44589</v>
      </c>
      <c r="AP31" s="57" t="str">
        <f t="array" ref="AP31">IFERROR(SMALL(IF(AO$4:AO$34&lt;&gt;"",AO$4:AO$34,""),$B31),"")</f>
        <v/>
      </c>
      <c r="AQ31" s="62">
        <f t="shared" si="33"/>
        <v>44620</v>
      </c>
      <c r="AR31" s="51" t="str">
        <f t="shared" si="19"/>
        <v>月</v>
      </c>
      <c r="AS31" s="49">
        <f t="shared" si="20"/>
        <v>44620</v>
      </c>
      <c r="AT31" s="63" t="str">
        <f t="array" ref="AT31">IFERROR(SMALL(IF(AS$4:AS$34&lt;&gt;"",AS$4:AS$34,""),$B31),"")</f>
        <v/>
      </c>
      <c r="AU31" s="54">
        <f t="shared" si="34"/>
        <v>44648</v>
      </c>
      <c r="AV31" s="51" t="str">
        <f t="shared" si="21"/>
        <v>月</v>
      </c>
      <c r="AW31" s="49">
        <f t="shared" si="22"/>
        <v>44648</v>
      </c>
      <c r="AX31" s="72" t="str">
        <f t="array" ref="AX31">IFERROR(SMALL(IF(AW$4:AW$34&lt;&gt;"",AW$4:AW$34,""),$B31),"")</f>
        <v/>
      </c>
    </row>
    <row r="32" spans="2:50">
      <c r="B32">
        <v>29</v>
      </c>
      <c r="C32" s="71">
        <f t="shared" si="23"/>
        <v>44315</v>
      </c>
      <c r="D32" s="51" t="str">
        <f t="shared" si="0"/>
        <v>木</v>
      </c>
      <c r="E32" s="49">
        <f t="shared" si="1"/>
        <v>44315</v>
      </c>
      <c r="F32" s="57" t="str">
        <f t="array" ref="F32">IFERROR(SMALL(IF(E$4:E$34&lt;&gt;"",E$4:E$34,""),$B32),"")</f>
        <v/>
      </c>
      <c r="G32" s="62">
        <f t="shared" si="24"/>
        <v>44345</v>
      </c>
      <c r="H32" s="51" t="str">
        <f t="shared" si="2"/>
        <v>土</v>
      </c>
      <c r="I32" s="49">
        <f t="shared" si="3"/>
        <v>44345</v>
      </c>
      <c r="J32" s="63" t="str">
        <f t="array" ref="J32">IFERROR(SMALL(IF(I$4:I$34&lt;&gt;"",I$4:I$34,""),$B32),"")</f>
        <v/>
      </c>
      <c r="K32" s="54">
        <f t="shared" si="25"/>
        <v>44376</v>
      </c>
      <c r="L32" s="51" t="str">
        <f t="shared" si="4"/>
        <v>火</v>
      </c>
      <c r="M32" s="49">
        <f t="shared" si="5"/>
        <v>44376</v>
      </c>
      <c r="N32" s="72" t="str">
        <f t="array" ref="N32">IFERROR(SMALL(IF(M$4:M$34&lt;&gt;"",M$4:M$34,""),$B32),"")</f>
        <v/>
      </c>
      <c r="O32" s="71">
        <f t="shared" si="26"/>
        <v>44406</v>
      </c>
      <c r="P32" s="51" t="str">
        <f t="shared" si="6"/>
        <v>木</v>
      </c>
      <c r="Q32" s="49">
        <f t="shared" si="7"/>
        <v>44406</v>
      </c>
      <c r="R32" s="57" t="str">
        <f t="array" ref="R32">IFERROR(SMALL(IF(Q$4:Q$34&lt;&gt;"",Q$4:Q$34,""),$B32),"")</f>
        <v/>
      </c>
      <c r="S32" s="62">
        <f t="shared" si="27"/>
        <v>44437</v>
      </c>
      <c r="T32" s="51" t="str">
        <f t="shared" si="8"/>
        <v>日</v>
      </c>
      <c r="U32" s="49" t="str">
        <f t="shared" si="9"/>
        <v/>
      </c>
      <c r="V32" s="63" t="str">
        <f t="array" ref="V32">IFERROR(SMALL(IF(U$4:U$34&lt;&gt;"",U$4:U$34,""),$B32),"")</f>
        <v/>
      </c>
      <c r="W32" s="54">
        <f t="shared" si="28"/>
        <v>44468</v>
      </c>
      <c r="X32" s="51" t="str">
        <f t="shared" si="10"/>
        <v>水</v>
      </c>
      <c r="Y32" s="49">
        <f t="shared" si="11"/>
        <v>44468</v>
      </c>
      <c r="Z32" s="72" t="str">
        <f t="array" ref="Z32">IFERROR(SMALL(IF(Y$4:Y$34&lt;&gt;"",Y$4:Y$34,""),$B32),"")</f>
        <v/>
      </c>
      <c r="AA32" s="71">
        <f t="shared" si="29"/>
        <v>44498</v>
      </c>
      <c r="AB32" s="51" t="str">
        <f t="shared" si="12"/>
        <v>金</v>
      </c>
      <c r="AC32" s="49">
        <f t="shared" si="13"/>
        <v>44498</v>
      </c>
      <c r="AD32" s="57" t="str">
        <f t="array" ref="AD32">IFERROR(SMALL(IF(AC$4:AC$34&lt;&gt;"",AC$4:AC$34,""),$B32),"")</f>
        <v/>
      </c>
      <c r="AE32" s="62">
        <f t="shared" si="30"/>
        <v>44529</v>
      </c>
      <c r="AF32" s="51" t="str">
        <f t="shared" si="14"/>
        <v>月</v>
      </c>
      <c r="AG32" s="49">
        <f t="shared" si="15"/>
        <v>44529</v>
      </c>
      <c r="AH32" s="63" t="str">
        <f t="array" ref="AH32">IFERROR(SMALL(IF(AG$4:AG$34&lt;&gt;"",AG$4:AG$34,""),$B32),"")</f>
        <v/>
      </c>
      <c r="AI32" s="54">
        <f t="shared" si="31"/>
        <v>44559</v>
      </c>
      <c r="AJ32" s="51" t="str">
        <f t="shared" si="16"/>
        <v>水</v>
      </c>
      <c r="AK32" s="82"/>
      <c r="AL32" s="72" t="str">
        <f t="array" ref="AL32">IFERROR(SMALL(IF(AK$4:AK$34&lt;&gt;"",AK$4:AK$34,""),$B32),"")</f>
        <v/>
      </c>
      <c r="AM32" s="71">
        <f t="shared" si="32"/>
        <v>44590</v>
      </c>
      <c r="AN32" s="51" t="str">
        <f t="shared" si="18"/>
        <v>土</v>
      </c>
      <c r="AO32" s="49">
        <f t="shared" si="35"/>
        <v>44590</v>
      </c>
      <c r="AP32" s="57" t="str">
        <f t="array" ref="AP32">IFERROR(SMALL(IF(AO$4:AO$34&lt;&gt;"",AO$4:AO$34,""),$B32),"")</f>
        <v/>
      </c>
      <c r="AQ32" s="62"/>
      <c r="AR32" s="51"/>
      <c r="AS32" s="49"/>
      <c r="AT32" s="63" t="str">
        <f t="array" ref="AT32">IFERROR(SMALL(IF(AS$4:AS$34&lt;&gt;"",AS$4:AS$34,""),$B32),"")</f>
        <v/>
      </c>
      <c r="AU32" s="54">
        <f t="shared" si="34"/>
        <v>44649</v>
      </c>
      <c r="AV32" s="51" t="str">
        <f t="shared" si="21"/>
        <v>火</v>
      </c>
      <c r="AW32" s="49">
        <f t="shared" si="22"/>
        <v>44649</v>
      </c>
      <c r="AX32" s="72" t="str">
        <f t="array" ref="AX32">IFERROR(SMALL(IF(AW$4:AW$34&lt;&gt;"",AW$4:AW$34,""),$B32),"")</f>
        <v/>
      </c>
    </row>
    <row r="33" spans="2:50">
      <c r="B33">
        <v>30</v>
      </c>
      <c r="C33" s="71">
        <f t="shared" si="23"/>
        <v>44316</v>
      </c>
      <c r="D33" s="51" t="str">
        <f t="shared" si="0"/>
        <v>金</v>
      </c>
      <c r="E33" s="49">
        <f t="shared" si="1"/>
        <v>44316</v>
      </c>
      <c r="F33" s="57" t="str">
        <f t="array" ref="F33">IFERROR(SMALL(IF(E$4:E$34&lt;&gt;"",E$4:E$34,""),$B33),"")</f>
        <v/>
      </c>
      <c r="G33" s="62">
        <f t="shared" si="24"/>
        <v>44346</v>
      </c>
      <c r="H33" s="51" t="str">
        <f t="shared" si="2"/>
        <v>日</v>
      </c>
      <c r="I33" s="49" t="str">
        <f t="shared" si="3"/>
        <v/>
      </c>
      <c r="J33" s="63" t="str">
        <f t="array" ref="J33">IFERROR(SMALL(IF(I$4:I$34&lt;&gt;"",I$4:I$34,""),$B33),"")</f>
        <v/>
      </c>
      <c r="K33" s="54">
        <f t="shared" si="25"/>
        <v>44377</v>
      </c>
      <c r="L33" s="51" t="str">
        <f t="shared" si="4"/>
        <v>水</v>
      </c>
      <c r="M33" s="49">
        <f t="shared" si="5"/>
        <v>44377</v>
      </c>
      <c r="N33" s="72" t="str">
        <f t="array" ref="N33">IFERROR(SMALL(IF(M$4:M$34&lt;&gt;"",M$4:M$34,""),$B33),"")</f>
        <v/>
      </c>
      <c r="O33" s="71">
        <f t="shared" si="26"/>
        <v>44407</v>
      </c>
      <c r="P33" s="51" t="str">
        <f t="shared" si="6"/>
        <v>金</v>
      </c>
      <c r="Q33" s="49">
        <f t="shared" si="7"/>
        <v>44407</v>
      </c>
      <c r="R33" s="57" t="str">
        <f t="array" ref="R33">IFERROR(SMALL(IF(Q$4:Q$34&lt;&gt;"",Q$4:Q$34,""),$B33),"")</f>
        <v/>
      </c>
      <c r="S33" s="62">
        <f t="shared" si="27"/>
        <v>44438</v>
      </c>
      <c r="T33" s="51" t="str">
        <f t="shared" si="8"/>
        <v>月</v>
      </c>
      <c r="U33" s="49">
        <f t="shared" si="9"/>
        <v>44438</v>
      </c>
      <c r="V33" s="63" t="str">
        <f t="array" ref="V33">IFERROR(SMALL(IF(U$4:U$34&lt;&gt;"",U$4:U$34,""),$B33),"")</f>
        <v/>
      </c>
      <c r="W33" s="54">
        <f t="shared" si="28"/>
        <v>44469</v>
      </c>
      <c r="X33" s="51" t="str">
        <f t="shared" si="10"/>
        <v>木</v>
      </c>
      <c r="Y33" s="49">
        <f t="shared" si="11"/>
        <v>44469</v>
      </c>
      <c r="Z33" s="72" t="str">
        <f t="array" ref="Z33">IFERROR(SMALL(IF(Y$4:Y$34&lt;&gt;"",Y$4:Y$34,""),$B33),"")</f>
        <v/>
      </c>
      <c r="AA33" s="71">
        <f t="shared" si="29"/>
        <v>44499</v>
      </c>
      <c r="AB33" s="51" t="str">
        <f t="shared" si="12"/>
        <v>土</v>
      </c>
      <c r="AC33" s="49">
        <f t="shared" si="13"/>
        <v>44499</v>
      </c>
      <c r="AD33" s="57" t="str">
        <f t="array" ref="AD33">IFERROR(SMALL(IF(AC$4:AC$34&lt;&gt;"",AC$4:AC$34,""),$B33),"")</f>
        <v/>
      </c>
      <c r="AE33" s="62">
        <f t="shared" si="30"/>
        <v>44530</v>
      </c>
      <c r="AF33" s="51" t="str">
        <f t="shared" si="14"/>
        <v>火</v>
      </c>
      <c r="AG33" s="49">
        <f t="shared" si="15"/>
        <v>44530</v>
      </c>
      <c r="AH33" s="63" t="str">
        <f t="array" ref="AH33">IFERROR(SMALL(IF(AG$4:AG$34&lt;&gt;"",AG$4:AG$34,""),$B33),"")</f>
        <v/>
      </c>
      <c r="AI33" s="54">
        <f t="shared" si="31"/>
        <v>44560</v>
      </c>
      <c r="AJ33" s="51" t="str">
        <f t="shared" si="16"/>
        <v>木</v>
      </c>
      <c r="AK33" s="82"/>
      <c r="AL33" s="72" t="str">
        <f t="array" ref="AL33">IFERROR(SMALL(IF(AK$4:AK$34&lt;&gt;"",AK$4:AK$34,""),$B33),"")</f>
        <v/>
      </c>
      <c r="AM33" s="71">
        <f t="shared" si="32"/>
        <v>44591</v>
      </c>
      <c r="AN33" s="51" t="str">
        <f t="shared" si="18"/>
        <v>日</v>
      </c>
      <c r="AO33" s="49" t="str">
        <f t="shared" si="35"/>
        <v/>
      </c>
      <c r="AP33" s="57" t="str">
        <f t="array" ref="AP33">IFERROR(SMALL(IF(AO$4:AO$34&lt;&gt;"",AO$4:AO$34,""),$B33),"")</f>
        <v/>
      </c>
      <c r="AQ33" s="62"/>
      <c r="AR33" s="51"/>
      <c r="AS33" s="49"/>
      <c r="AT33" s="63" t="str">
        <f t="array" ref="AT33">IFERROR(SMALL(IF(AS$4:AS$34&lt;&gt;"",AS$4:AS$34,""),$B33),"")</f>
        <v/>
      </c>
      <c r="AU33" s="54">
        <f t="shared" si="34"/>
        <v>44650</v>
      </c>
      <c r="AV33" s="51" t="str">
        <f t="shared" si="21"/>
        <v>水</v>
      </c>
      <c r="AW33" s="49">
        <f t="shared" si="22"/>
        <v>44650</v>
      </c>
      <c r="AX33" s="72" t="str">
        <f t="array" ref="AX33">IFERROR(SMALL(IF(AW$4:AW$34&lt;&gt;"",AW$4:AW$34,""),$B33),"")</f>
        <v/>
      </c>
    </row>
    <row r="34" spans="2:50" ht="14.5" thickBot="1">
      <c r="B34">
        <v>31</v>
      </c>
      <c r="C34" s="73"/>
      <c r="D34" s="74"/>
      <c r="E34" s="75"/>
      <c r="F34" s="76"/>
      <c r="G34" s="77">
        <f t="shared" si="24"/>
        <v>44347</v>
      </c>
      <c r="H34" s="74" t="str">
        <f t="shared" si="2"/>
        <v>月</v>
      </c>
      <c r="I34" s="75">
        <f t="shared" si="3"/>
        <v>44347</v>
      </c>
      <c r="J34" s="78"/>
      <c r="K34" s="79"/>
      <c r="L34" s="74"/>
      <c r="M34" s="75"/>
      <c r="N34" s="80"/>
      <c r="O34" s="73">
        <f t="shared" si="26"/>
        <v>44408</v>
      </c>
      <c r="P34" s="74" t="str">
        <f t="shared" ref="P34" si="36">TEXT(O34,"aaa")</f>
        <v>土</v>
      </c>
      <c r="Q34" s="75">
        <f t="shared" ref="Q34" si="37">IF(P34="日","",O34)</f>
        <v>44408</v>
      </c>
      <c r="R34" s="76"/>
      <c r="S34" s="77">
        <f t="shared" si="27"/>
        <v>44439</v>
      </c>
      <c r="T34" s="74" t="str">
        <f t="shared" si="8"/>
        <v>火</v>
      </c>
      <c r="U34" s="75">
        <f t="shared" si="9"/>
        <v>44439</v>
      </c>
      <c r="V34" s="78"/>
      <c r="W34" s="79"/>
      <c r="X34" s="74"/>
      <c r="Y34" s="75"/>
      <c r="Z34" s="80"/>
      <c r="AA34" s="73">
        <f t="shared" si="29"/>
        <v>44500</v>
      </c>
      <c r="AB34" s="74" t="str">
        <f t="shared" ref="AB34" si="38">TEXT(AA34,"aaa")</f>
        <v>日</v>
      </c>
      <c r="AC34" s="75" t="str">
        <f t="shared" ref="AC34" si="39">IF(AB34="日","",AA34)</f>
        <v/>
      </c>
      <c r="AD34" s="76"/>
      <c r="AE34" s="77"/>
      <c r="AF34" s="74"/>
      <c r="AG34" s="75"/>
      <c r="AH34" s="78"/>
      <c r="AI34" s="79">
        <f t="shared" si="31"/>
        <v>44561</v>
      </c>
      <c r="AJ34" s="74" t="str">
        <f t="shared" ref="AJ34" si="40">TEXT(AI34,"aaa")</f>
        <v>金</v>
      </c>
      <c r="AK34" s="83"/>
      <c r="AL34" s="80"/>
      <c r="AM34" s="73">
        <f t="shared" si="32"/>
        <v>44592</v>
      </c>
      <c r="AN34" s="74" t="str">
        <f t="shared" ref="AN34" si="41">TEXT(AM34,"aaa")</f>
        <v>月</v>
      </c>
      <c r="AO34" s="75">
        <f t="shared" ref="AO34" si="42">IF(AN34="日","",AM34)</f>
        <v>44592</v>
      </c>
      <c r="AP34" s="76"/>
      <c r="AQ34" s="77"/>
      <c r="AR34" s="74"/>
      <c r="AS34" s="75"/>
      <c r="AT34" s="78"/>
      <c r="AU34" s="79">
        <f t="shared" si="34"/>
        <v>44651</v>
      </c>
      <c r="AV34" s="74" t="str">
        <f t="shared" ref="AV34" si="43">TEXT(AU34,"aaa")</f>
        <v>木</v>
      </c>
      <c r="AW34" s="75">
        <f t="shared" ref="AW34" si="44">IF(AV34="日","",AU34)</f>
        <v>44651</v>
      </c>
      <c r="AX34" s="80"/>
    </row>
  </sheetData>
  <phoneticPr fontId="2"/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56C5-65E9-4CF8-A917-7CBFFAA4C3C0}">
  <sheetPr>
    <tabColor rgb="FFFFC000"/>
  </sheetPr>
  <dimension ref="A1:CE158"/>
  <sheetViews>
    <sheetView topLeftCell="A24" workbookViewId="0">
      <pane xSplit="3" ySplit="12" topLeftCell="Y42" activePane="bottomRight" state="frozen"/>
      <selection activeCell="A24" sqref="A24"/>
      <selection pane="topRight" activeCell="D24" sqref="D24"/>
      <selection pane="bottomLeft" activeCell="A36" sqref="A36"/>
      <selection pane="bottomRight" activeCell="BB43" sqref="BB43"/>
    </sheetView>
  </sheetViews>
  <sheetFormatPr defaultColWidth="13" defaultRowHeight="14"/>
  <cols>
    <col min="1" max="18" width="3.58203125" style="14" customWidth="1"/>
    <col min="19" max="20" width="3.58203125" style="249" customWidth="1"/>
    <col min="21" max="36" width="3.58203125" style="24" customWidth="1"/>
    <col min="37" max="54" width="3.58203125" style="14" customWidth="1"/>
    <col min="55" max="55" width="3.58203125" style="24" customWidth="1"/>
    <col min="56" max="59" width="3.58203125" style="14" customWidth="1"/>
    <col min="60" max="60" width="4.83203125" style="14" customWidth="1"/>
    <col min="61" max="83" width="5" style="14" customWidth="1"/>
    <col min="84" max="16384" width="13" style="14"/>
  </cols>
  <sheetData>
    <row r="1" spans="1:82" ht="12" customHeight="1">
      <c r="A1" s="522">
        <f ca="1">EOMONTH(A4,-1)+1</f>
        <v>44470</v>
      </c>
      <c r="B1" s="523"/>
      <c r="C1" s="1" t="s">
        <v>0</v>
      </c>
      <c r="D1" s="524">
        <f ca="1">J1/C31</f>
        <v>9.4230769230769234</v>
      </c>
      <c r="E1" s="524"/>
      <c r="F1" s="38" t="s">
        <v>40</v>
      </c>
      <c r="G1" s="39"/>
      <c r="H1" s="40"/>
      <c r="I1" s="35"/>
      <c r="J1" s="525">
        <f ca="1">VLOOKUP(A1,支援効果集計!$E$4:$F$15,2,FALSE)</f>
        <v>245</v>
      </c>
      <c r="K1" s="525"/>
      <c r="L1" s="526"/>
      <c r="M1" s="36" t="s">
        <v>39</v>
      </c>
      <c r="N1" s="37"/>
      <c r="O1" s="37"/>
      <c r="P1" s="41"/>
      <c r="Q1" s="34"/>
      <c r="R1" s="42"/>
      <c r="S1" s="240"/>
      <c r="T1" s="240"/>
      <c r="U1" s="240"/>
      <c r="V1" s="240"/>
      <c r="W1" s="239"/>
      <c r="X1" s="239"/>
      <c r="Y1" s="242"/>
      <c r="Z1" s="239"/>
      <c r="AA1" s="247"/>
      <c r="AB1" s="247"/>
      <c r="AC1" s="247"/>
      <c r="AD1" s="247"/>
      <c r="AE1" s="239"/>
      <c r="AF1" s="148"/>
      <c r="AG1" s="240"/>
      <c r="AH1" s="148"/>
      <c r="AI1" s="240"/>
      <c r="AJ1" s="148"/>
      <c r="AK1" s="46"/>
      <c r="AL1" s="45"/>
      <c r="AM1" s="46"/>
      <c r="AN1" s="45"/>
      <c r="AO1" s="46"/>
      <c r="AP1" s="45"/>
      <c r="AQ1" s="46"/>
      <c r="BI1" s="11"/>
      <c r="BJ1" s="519" t="s">
        <v>29</v>
      </c>
      <c r="BK1" s="520"/>
      <c r="BL1" s="12"/>
      <c r="BM1" s="11"/>
      <c r="BN1" s="11"/>
      <c r="BO1" s="11"/>
      <c r="BP1" s="11"/>
      <c r="BQ1" s="11"/>
      <c r="BR1" s="11"/>
      <c r="BS1" s="11"/>
      <c r="BT1" s="13"/>
      <c r="BU1" s="519" t="s">
        <v>30</v>
      </c>
      <c r="BV1" s="520"/>
      <c r="BW1" s="11"/>
      <c r="BX1" s="11"/>
      <c r="BY1" s="11"/>
      <c r="BZ1" s="11"/>
      <c r="CA1" s="11"/>
      <c r="CB1" s="11"/>
      <c r="CC1" s="11"/>
      <c r="CD1" s="11"/>
    </row>
    <row r="2" spans="1:82" ht="12" customHeight="1" thickBot="1">
      <c r="A2" s="541" t="s">
        <v>1</v>
      </c>
      <c r="B2" s="542"/>
      <c r="C2" s="533" t="s">
        <v>2</v>
      </c>
      <c r="D2" s="533"/>
      <c r="E2" s="547" t="s">
        <v>142</v>
      </c>
      <c r="F2" s="548" t="s">
        <v>117</v>
      </c>
      <c r="G2" s="532" t="s">
        <v>3</v>
      </c>
      <c r="H2" s="533"/>
      <c r="I2" s="533" t="s">
        <v>4</v>
      </c>
      <c r="J2" s="533"/>
      <c r="K2" s="533" t="s">
        <v>5</v>
      </c>
      <c r="L2" s="533"/>
      <c r="M2" s="533" t="s">
        <v>6</v>
      </c>
      <c r="N2" s="533"/>
      <c r="O2" s="533" t="s">
        <v>7</v>
      </c>
      <c r="P2" s="533"/>
      <c r="Q2" s="533" t="s">
        <v>9</v>
      </c>
      <c r="R2" s="534"/>
      <c r="S2" s="140"/>
      <c r="T2" s="145"/>
      <c r="U2" s="140"/>
      <c r="V2" s="248"/>
      <c r="W2" s="244"/>
      <c r="X2" s="244"/>
      <c r="Y2" s="244"/>
      <c r="Z2" s="244"/>
      <c r="AA2" s="244"/>
      <c r="AB2" s="248"/>
      <c r="AC2" s="248"/>
      <c r="AD2" s="248"/>
      <c r="AE2" s="248"/>
      <c r="AF2" s="248"/>
      <c r="AG2" s="248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BI2" s="11"/>
      <c r="BJ2" s="521"/>
      <c r="BK2" s="521"/>
      <c r="BL2" s="15"/>
      <c r="BM2" s="11"/>
      <c r="BN2" s="11"/>
      <c r="BO2" s="11"/>
      <c r="BP2" s="11"/>
      <c r="BQ2" s="11"/>
      <c r="BR2" s="11"/>
      <c r="BS2" s="11"/>
      <c r="BT2" s="13"/>
      <c r="BU2" s="521"/>
      <c r="BV2" s="521"/>
      <c r="BW2" s="16"/>
      <c r="BX2" s="11"/>
      <c r="BY2" s="11"/>
      <c r="BZ2" s="11"/>
      <c r="CA2" s="11"/>
      <c r="CB2" s="11"/>
      <c r="CC2" s="11"/>
      <c r="CD2" s="11"/>
    </row>
    <row r="3" spans="1:82" ht="12" customHeight="1">
      <c r="A3" s="541"/>
      <c r="B3" s="542"/>
      <c r="C3" s="533"/>
      <c r="D3" s="533"/>
      <c r="E3" s="547"/>
      <c r="F3" s="548"/>
      <c r="G3" s="532"/>
      <c r="H3" s="533"/>
      <c r="I3" s="533"/>
      <c r="J3" s="533"/>
      <c r="K3" s="533"/>
      <c r="L3" s="533"/>
      <c r="M3" s="533"/>
      <c r="N3" s="533"/>
      <c r="O3" s="533"/>
      <c r="P3" s="533"/>
      <c r="Q3" s="533"/>
      <c r="R3" s="534"/>
      <c r="S3" s="140"/>
      <c r="T3" s="140"/>
      <c r="U3" s="140"/>
      <c r="V3" s="244"/>
      <c r="W3" s="244"/>
      <c r="X3" s="244"/>
      <c r="Y3" s="244"/>
      <c r="Z3" s="244"/>
      <c r="AA3" s="244"/>
      <c r="AB3" s="248"/>
      <c r="AC3" s="248"/>
      <c r="AD3" s="248"/>
      <c r="AE3" s="248"/>
      <c r="AF3" s="248"/>
      <c r="AG3" s="248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BI3" s="5"/>
      <c r="BJ3" s="406" t="s">
        <v>11</v>
      </c>
      <c r="BK3" s="405"/>
      <c r="BL3" s="405">
        <f ca="1">BM14*BM22</f>
        <v>245</v>
      </c>
      <c r="BM3" s="485"/>
      <c r="BN3" s="474" t="s">
        <v>12</v>
      </c>
      <c r="BO3" s="475"/>
      <c r="BP3" s="476" t="s">
        <v>13</v>
      </c>
      <c r="BQ3" s="475"/>
      <c r="BR3" s="476" t="s">
        <v>14</v>
      </c>
      <c r="BS3" s="477"/>
      <c r="BT3" s="17"/>
      <c r="BU3" s="406" t="s">
        <v>11</v>
      </c>
      <c r="BV3" s="405"/>
      <c r="BW3" s="405">
        <f ca="1">BX14*BX22</f>
        <v>245</v>
      </c>
      <c r="BX3" s="485"/>
      <c r="BY3" s="474" t="s">
        <v>12</v>
      </c>
      <c r="BZ3" s="475"/>
      <c r="CA3" s="476" t="s">
        <v>13</v>
      </c>
      <c r="CB3" s="475"/>
      <c r="CC3" s="476" t="s">
        <v>14</v>
      </c>
      <c r="CD3" s="477"/>
    </row>
    <row r="4" spans="1:82" ht="12" customHeight="1">
      <c r="A4" s="535" cm="1">
        <f t="array" aca="1" ref="A4" ca="1">INDIRECT("'期'!"&amp;$A$32&amp;ROW())</f>
        <v>44470</v>
      </c>
      <c r="B4" s="536"/>
      <c r="C4" s="529">
        <f ca="1">IF(A4="","",1)</f>
        <v>1</v>
      </c>
      <c r="D4" s="537"/>
      <c r="E4" s="312">
        <f ca="1">IF(C4="","",$D$1)</f>
        <v>9.4230769230769234</v>
      </c>
      <c r="F4" s="253">
        <f ca="1">IF(A4="","",HLOOKUP(A4,$D$34:$BE$50,$A$50,FALSE))</f>
        <v>2</v>
      </c>
      <c r="G4" s="538">
        <f ca="1">IFERROR(O4/M4,"")</f>
        <v>0.21224489795918366</v>
      </c>
      <c r="H4" s="539"/>
      <c r="I4" s="540">
        <f t="shared" ref="I4:I30" ca="1" si="0">IFERROR(M4/C4,"")</f>
        <v>9.4230769230769234</v>
      </c>
      <c r="J4" s="540"/>
      <c r="K4" s="489">
        <f t="shared" ref="K4:K30" ca="1" si="1">IFERROR(O4/C4,"")</f>
        <v>2</v>
      </c>
      <c r="L4" s="489"/>
      <c r="M4" s="527">
        <f ca="1">IF(C4="","",SUM(E$4:E4))</f>
        <v>9.4230769230769234</v>
      </c>
      <c r="N4" s="528"/>
      <c r="O4" s="529">
        <f ca="1">IF(C4="","",SUM(F$4:F4))</f>
        <v>2</v>
      </c>
      <c r="P4" s="529"/>
      <c r="Q4" s="530">
        <f ca="1">IFERROR($J$1-O4,"")</f>
        <v>243</v>
      </c>
      <c r="R4" s="531"/>
      <c r="S4" s="139"/>
      <c r="T4" s="273"/>
      <c r="U4" s="243"/>
      <c r="V4" s="146"/>
      <c r="W4" s="146"/>
      <c r="X4" s="146"/>
      <c r="Y4" s="146"/>
      <c r="Z4" s="27"/>
      <c r="AA4" s="27"/>
      <c r="AB4" s="244"/>
      <c r="AC4" s="244"/>
      <c r="AD4" s="244"/>
      <c r="AE4" s="244"/>
      <c r="AF4" s="244"/>
      <c r="AG4" s="244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BI4" s="6"/>
      <c r="BJ4" s="399"/>
      <c r="BK4" s="397"/>
      <c r="BL4" s="397"/>
      <c r="BM4" s="486"/>
      <c r="BN4" s="470"/>
      <c r="BO4" s="471"/>
      <c r="BP4" s="460"/>
      <c r="BQ4" s="471"/>
      <c r="BR4" s="460"/>
      <c r="BS4" s="478"/>
      <c r="BT4" s="18"/>
      <c r="BU4" s="399"/>
      <c r="BV4" s="397"/>
      <c r="BW4" s="397"/>
      <c r="BX4" s="486"/>
      <c r="BY4" s="470"/>
      <c r="BZ4" s="471"/>
      <c r="CA4" s="460"/>
      <c r="CB4" s="471"/>
      <c r="CC4" s="460"/>
      <c r="CD4" s="478"/>
    </row>
    <row r="5" spans="1:82" ht="12" customHeight="1">
      <c r="A5" s="490" cm="1">
        <f t="array" aca="1" ref="A5" ca="1">INDIRECT("'期'!"&amp;$A$32&amp;ROW())</f>
        <v>44471</v>
      </c>
      <c r="B5" s="491"/>
      <c r="C5" s="483">
        <f ca="1">IF(A5="","",C4+1)</f>
        <v>2</v>
      </c>
      <c r="D5" s="484"/>
      <c r="E5" s="313">
        <f t="shared" ref="E5:E30" ca="1" si="2">IF(C5="","",$D$1)</f>
        <v>9.4230769230769234</v>
      </c>
      <c r="F5" s="254">
        <f t="shared" ref="F5:F30" ca="1" si="3">IF(A5="","",HLOOKUP(A5,$D$34:$BE$50,$A$50,FALSE))</f>
        <v>1</v>
      </c>
      <c r="G5" s="492">
        <f t="shared" ref="G5:G30" ca="1" si="4">IFERROR(O5/M5,"")</f>
        <v>0.15918367346938775</v>
      </c>
      <c r="H5" s="493"/>
      <c r="I5" s="489">
        <f t="shared" ca="1" si="0"/>
        <v>9.4230769230769234</v>
      </c>
      <c r="J5" s="489"/>
      <c r="K5" s="489">
        <f t="shared" ca="1" si="1"/>
        <v>1.5</v>
      </c>
      <c r="L5" s="489"/>
      <c r="M5" s="501">
        <f ca="1">IF(C5="","",SUM(E$4:E5))</f>
        <v>18.846153846153847</v>
      </c>
      <c r="N5" s="502"/>
      <c r="O5" s="499">
        <f ca="1">IF(C5="","",SUM(F$4:F5))</f>
        <v>3</v>
      </c>
      <c r="P5" s="500"/>
      <c r="Q5" s="483">
        <f t="shared" ref="Q5:Q30" ca="1" si="5">IFERROR($J$1-O5,"")</f>
        <v>242</v>
      </c>
      <c r="R5" s="484"/>
      <c r="S5" s="139"/>
      <c r="T5" s="273"/>
      <c r="U5" s="243"/>
      <c r="V5" s="146"/>
      <c r="W5" s="146"/>
      <c r="X5" s="146"/>
      <c r="Y5" s="146"/>
      <c r="Z5" s="27"/>
      <c r="AA5" s="27"/>
      <c r="AB5" s="146"/>
      <c r="AC5" s="146"/>
      <c r="AD5" s="146"/>
      <c r="AE5" s="146"/>
      <c r="AF5" s="146"/>
      <c r="AG5" s="146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BI5" s="6"/>
      <c r="BJ5" s="399" t="s">
        <v>15</v>
      </c>
      <c r="BK5" s="397"/>
      <c r="BL5" s="436">
        <f ca="1">SUM(F4:F9)</f>
        <v>38</v>
      </c>
      <c r="BM5" s="437"/>
      <c r="BN5" s="399" t="s">
        <v>34</v>
      </c>
      <c r="BO5" s="426">
        <f ca="1">AVERAGE(F4:F9)*2</f>
        <v>12.666666666666666</v>
      </c>
      <c r="BP5" s="397" t="s">
        <v>34</v>
      </c>
      <c r="BQ5" s="448">
        <f ca="1">AVERAGE(G4:H9)</f>
        <v>0.41417233560090705</v>
      </c>
      <c r="BR5" s="397" t="s">
        <v>34</v>
      </c>
      <c r="BS5" s="424">
        <f ca="1">SUM(S4:S9)/BL5</f>
        <v>0</v>
      </c>
      <c r="BT5" s="18"/>
      <c r="BU5" s="399" t="s">
        <v>15</v>
      </c>
      <c r="BV5" s="397"/>
      <c r="BW5" s="436">
        <f ca="1">SUM(F10:F15)</f>
        <v>52</v>
      </c>
      <c r="BX5" s="437"/>
      <c r="BY5" s="399" t="s">
        <v>34</v>
      </c>
      <c r="BZ5" s="462">
        <f ca="1">BO5</f>
        <v>12.666666666666666</v>
      </c>
      <c r="CA5" s="397" t="s">
        <v>34</v>
      </c>
      <c r="CB5" s="430">
        <f ca="1">BQ5</f>
        <v>0.41417233560090705</v>
      </c>
      <c r="CC5" s="397" t="s">
        <v>34</v>
      </c>
      <c r="CD5" s="432">
        <f ca="1">BS5</f>
        <v>0</v>
      </c>
    </row>
    <row r="6" spans="1:82" ht="12" customHeight="1">
      <c r="A6" s="490" cm="1">
        <f t="array" aca="1" ref="A6" ca="1">INDIRECT("'期'!"&amp;$A$32&amp;ROW())</f>
        <v>44473</v>
      </c>
      <c r="B6" s="491"/>
      <c r="C6" s="483">
        <f t="shared" ref="C6:C30" ca="1" si="6">IF(A6="","",C5+1)</f>
        <v>3</v>
      </c>
      <c r="D6" s="484"/>
      <c r="E6" s="313">
        <f t="shared" ca="1" si="2"/>
        <v>9.4230769230769234</v>
      </c>
      <c r="F6" s="254">
        <f t="shared" ca="1" si="3"/>
        <v>7</v>
      </c>
      <c r="G6" s="492">
        <f t="shared" ca="1" si="4"/>
        <v>0.35374149659863946</v>
      </c>
      <c r="H6" s="493"/>
      <c r="I6" s="489">
        <f t="shared" ca="1" si="0"/>
        <v>9.4230769230769234</v>
      </c>
      <c r="J6" s="489"/>
      <c r="K6" s="489">
        <f t="shared" ca="1" si="1"/>
        <v>3.3333333333333335</v>
      </c>
      <c r="L6" s="489"/>
      <c r="M6" s="501">
        <f ca="1">IF(C6="","",SUM(E$4:E6))</f>
        <v>28.26923076923077</v>
      </c>
      <c r="N6" s="502"/>
      <c r="O6" s="499">
        <f ca="1">IF(C6="","",SUM(F$4:F6))</f>
        <v>10</v>
      </c>
      <c r="P6" s="500"/>
      <c r="Q6" s="483">
        <f t="shared" ca="1" si="5"/>
        <v>235</v>
      </c>
      <c r="R6" s="484"/>
      <c r="S6" s="139"/>
      <c r="T6" s="273"/>
      <c r="U6" s="243"/>
      <c r="V6" s="146"/>
      <c r="W6" s="146"/>
      <c r="X6" s="146"/>
      <c r="Y6" s="146"/>
      <c r="Z6" s="27"/>
      <c r="AA6" s="27"/>
      <c r="AB6" s="146"/>
      <c r="AC6" s="146"/>
      <c r="AD6" s="146"/>
      <c r="AE6" s="146"/>
      <c r="AF6" s="146"/>
      <c r="AG6" s="146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BI6" s="6"/>
      <c r="BJ6" s="399"/>
      <c r="BK6" s="397"/>
      <c r="BL6" s="438"/>
      <c r="BM6" s="439"/>
      <c r="BN6" s="399"/>
      <c r="BO6" s="426"/>
      <c r="BP6" s="397"/>
      <c r="BQ6" s="449"/>
      <c r="BR6" s="397"/>
      <c r="BS6" s="424"/>
      <c r="BT6" s="18"/>
      <c r="BU6" s="399"/>
      <c r="BV6" s="397"/>
      <c r="BW6" s="438"/>
      <c r="BX6" s="439"/>
      <c r="BY6" s="399"/>
      <c r="BZ6" s="462"/>
      <c r="CA6" s="397"/>
      <c r="CB6" s="430"/>
      <c r="CC6" s="397"/>
      <c r="CD6" s="432"/>
    </row>
    <row r="7" spans="1:82" ht="12" customHeight="1">
      <c r="A7" s="490" cm="1">
        <f t="array" aca="1" ref="A7" ca="1">INDIRECT("'期'!"&amp;$A$32&amp;ROW())</f>
        <v>44474</v>
      </c>
      <c r="B7" s="491"/>
      <c r="C7" s="483">
        <f t="shared" ca="1" si="6"/>
        <v>4</v>
      </c>
      <c r="D7" s="484"/>
      <c r="E7" s="313">
        <f t="shared" ca="1" si="2"/>
        <v>9.4230769230769234</v>
      </c>
      <c r="F7" s="254">
        <f t="shared" ca="1" si="3"/>
        <v>7</v>
      </c>
      <c r="G7" s="492">
        <f t="shared" ca="1" si="4"/>
        <v>0.45102040816326527</v>
      </c>
      <c r="H7" s="493"/>
      <c r="I7" s="489">
        <f t="shared" ca="1" si="0"/>
        <v>9.4230769230769234</v>
      </c>
      <c r="J7" s="489"/>
      <c r="K7" s="489">
        <f t="shared" ca="1" si="1"/>
        <v>4.25</v>
      </c>
      <c r="L7" s="489"/>
      <c r="M7" s="501">
        <f ca="1">IF(C7="","",SUM(E$4:E7))</f>
        <v>37.692307692307693</v>
      </c>
      <c r="N7" s="502"/>
      <c r="O7" s="499">
        <f ca="1">IF(C7="","",SUM(F$4:F7))</f>
        <v>17</v>
      </c>
      <c r="P7" s="500"/>
      <c r="Q7" s="483">
        <f t="shared" ca="1" si="5"/>
        <v>228</v>
      </c>
      <c r="R7" s="484"/>
      <c r="S7" s="139"/>
      <c r="T7" s="273"/>
      <c r="U7" s="243"/>
      <c r="V7" s="146"/>
      <c r="W7" s="146"/>
      <c r="X7" s="146"/>
      <c r="Y7" s="146"/>
      <c r="Z7" s="27"/>
      <c r="AA7" s="27"/>
      <c r="AB7" s="146"/>
      <c r="AC7" s="146"/>
      <c r="AD7" s="146"/>
      <c r="AE7" s="146"/>
      <c r="AF7" s="146"/>
      <c r="AG7" s="146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BI7" s="6"/>
      <c r="BJ7" s="399" t="s">
        <v>16</v>
      </c>
      <c r="BK7" s="397"/>
      <c r="BL7" s="458">
        <f ca="1">BL3-BL5</f>
        <v>207</v>
      </c>
      <c r="BM7" s="459"/>
      <c r="BN7" s="399" t="s">
        <v>35</v>
      </c>
      <c r="BO7" s="462">
        <f ca="1">BZ7</f>
        <v>17.333333333333332</v>
      </c>
      <c r="BP7" s="397" t="s">
        <v>35</v>
      </c>
      <c r="BQ7" s="463">
        <f ca="1">CB7</f>
        <v>0.74846060213407173</v>
      </c>
      <c r="BR7" s="397" t="s">
        <v>35</v>
      </c>
      <c r="BS7" s="432">
        <f ca="1">CD7</f>
        <v>0</v>
      </c>
      <c r="BT7" s="18"/>
      <c r="BU7" s="399" t="s">
        <v>16</v>
      </c>
      <c r="BV7" s="397"/>
      <c r="BW7" s="458">
        <f ca="1">BW3-BW5</f>
        <v>193</v>
      </c>
      <c r="BX7" s="459"/>
      <c r="BY7" s="399" t="s">
        <v>35</v>
      </c>
      <c r="BZ7" s="426">
        <f ca="1">AVERAGE(F10:F15)*2</f>
        <v>17.333333333333332</v>
      </c>
      <c r="CA7" s="397" t="s">
        <v>35</v>
      </c>
      <c r="CB7" s="518">
        <f ca="1">AVERAGE(G10:H15)</f>
        <v>0.74846060213407173</v>
      </c>
      <c r="CC7" s="397" t="s">
        <v>35</v>
      </c>
      <c r="CD7" s="424">
        <f ca="1">SUM(S10:S15)/BW5</f>
        <v>0</v>
      </c>
    </row>
    <row r="8" spans="1:82" ht="12" customHeight="1">
      <c r="A8" s="490" cm="1">
        <f t="array" aca="1" ref="A8" ca="1">INDIRECT("'期'!"&amp;$A$32&amp;ROW())</f>
        <v>44475</v>
      </c>
      <c r="B8" s="491"/>
      <c r="C8" s="483">
        <f t="shared" ca="1" si="6"/>
        <v>5</v>
      </c>
      <c r="D8" s="484"/>
      <c r="E8" s="313">
        <f t="shared" ca="1" si="2"/>
        <v>9.4230769230769234</v>
      </c>
      <c r="F8" s="254">
        <f t="shared" ca="1" si="3"/>
        <v>13</v>
      </c>
      <c r="G8" s="492">
        <f t="shared" ca="1" si="4"/>
        <v>0.63673469387755099</v>
      </c>
      <c r="H8" s="493"/>
      <c r="I8" s="489">
        <f t="shared" ca="1" si="0"/>
        <v>9.4230769230769234</v>
      </c>
      <c r="J8" s="489"/>
      <c r="K8" s="489">
        <f t="shared" ca="1" si="1"/>
        <v>6</v>
      </c>
      <c r="L8" s="489"/>
      <c r="M8" s="501">
        <f ca="1">IF(C8="","",SUM(E$4:E8))</f>
        <v>47.115384615384613</v>
      </c>
      <c r="N8" s="502"/>
      <c r="O8" s="499">
        <f ca="1">IF(C8="","",SUM(F$4:F8))</f>
        <v>30</v>
      </c>
      <c r="P8" s="500"/>
      <c r="Q8" s="483">
        <f t="shared" ca="1" si="5"/>
        <v>215</v>
      </c>
      <c r="R8" s="484"/>
      <c r="S8" s="139"/>
      <c r="T8" s="273"/>
      <c r="U8" s="243"/>
      <c r="V8" s="146"/>
      <c r="W8" s="146"/>
      <c r="X8" s="146"/>
      <c r="Y8" s="146"/>
      <c r="Z8" s="27"/>
      <c r="AA8" s="27"/>
      <c r="AB8" s="146"/>
      <c r="AC8" s="146"/>
      <c r="AD8" s="146"/>
      <c r="AE8" s="146"/>
      <c r="AF8" s="146"/>
      <c r="AG8" s="146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BI8" s="6"/>
      <c r="BJ8" s="399"/>
      <c r="BK8" s="397"/>
      <c r="BL8" s="516"/>
      <c r="BM8" s="517"/>
      <c r="BN8" s="399"/>
      <c r="BO8" s="462"/>
      <c r="BP8" s="397"/>
      <c r="BQ8" s="463"/>
      <c r="BR8" s="397"/>
      <c r="BS8" s="432"/>
      <c r="BT8" s="18"/>
      <c r="BU8" s="399"/>
      <c r="BV8" s="397"/>
      <c r="BW8" s="516"/>
      <c r="BX8" s="517"/>
      <c r="BY8" s="399"/>
      <c r="BZ8" s="426"/>
      <c r="CA8" s="397"/>
      <c r="CB8" s="518"/>
      <c r="CC8" s="397"/>
      <c r="CD8" s="424"/>
    </row>
    <row r="9" spans="1:82" ht="12" customHeight="1">
      <c r="A9" s="490" cm="1">
        <f t="array" aca="1" ref="A9" ca="1">INDIRECT("'期'!"&amp;$A$32&amp;ROW())</f>
        <v>44476</v>
      </c>
      <c r="B9" s="491"/>
      <c r="C9" s="483">
        <f t="shared" ca="1" si="6"/>
        <v>6</v>
      </c>
      <c r="D9" s="484"/>
      <c r="E9" s="313">
        <f t="shared" ca="1" si="2"/>
        <v>9.4230769230769234</v>
      </c>
      <c r="F9" s="254">
        <f t="shared" ca="1" si="3"/>
        <v>8</v>
      </c>
      <c r="G9" s="492">
        <f t="shared" ca="1" si="4"/>
        <v>0.67210884353741507</v>
      </c>
      <c r="H9" s="493"/>
      <c r="I9" s="489">
        <f t="shared" ca="1" si="0"/>
        <v>9.4230769230769216</v>
      </c>
      <c r="J9" s="489"/>
      <c r="K9" s="489">
        <f t="shared" ca="1" si="1"/>
        <v>6.333333333333333</v>
      </c>
      <c r="L9" s="489"/>
      <c r="M9" s="501">
        <f ca="1">IF(C9="","",SUM(E$4:E9))</f>
        <v>56.538461538461533</v>
      </c>
      <c r="N9" s="502"/>
      <c r="O9" s="499">
        <f ca="1">IF(C9="","",SUM(F$4:F9))</f>
        <v>38</v>
      </c>
      <c r="P9" s="500"/>
      <c r="Q9" s="483">
        <f t="shared" ca="1" si="5"/>
        <v>207</v>
      </c>
      <c r="R9" s="484"/>
      <c r="S9" s="139"/>
      <c r="T9" s="273"/>
      <c r="U9" s="243"/>
      <c r="V9" s="146"/>
      <c r="W9" s="146"/>
      <c r="X9" s="146"/>
      <c r="Y9" s="146"/>
      <c r="Z9" s="27"/>
      <c r="AA9" s="27"/>
      <c r="AB9" s="146"/>
      <c r="AC9" s="146"/>
      <c r="AD9" s="146"/>
      <c r="AE9" s="146"/>
      <c r="AF9" s="146"/>
      <c r="AG9" s="146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BI9" s="6"/>
      <c r="BJ9" s="399"/>
      <c r="BK9" s="397"/>
      <c r="BL9" s="460"/>
      <c r="BM9" s="461"/>
      <c r="BN9" s="399"/>
      <c r="BO9" s="462"/>
      <c r="BP9" s="397"/>
      <c r="BQ9" s="463"/>
      <c r="BR9" s="397"/>
      <c r="BS9" s="432"/>
      <c r="BT9" s="17"/>
      <c r="BU9" s="399"/>
      <c r="BV9" s="397"/>
      <c r="BW9" s="460"/>
      <c r="BX9" s="461"/>
      <c r="BY9" s="399"/>
      <c r="BZ9" s="426"/>
      <c r="CA9" s="397"/>
      <c r="CB9" s="518"/>
      <c r="CC9" s="397"/>
      <c r="CD9" s="424"/>
    </row>
    <row r="10" spans="1:82" ht="12" customHeight="1">
      <c r="A10" s="490" cm="1">
        <f t="array" aca="1" ref="A10" ca="1">INDIRECT("'期'!"&amp;$A$32&amp;ROW())</f>
        <v>44477</v>
      </c>
      <c r="B10" s="491"/>
      <c r="C10" s="483">
        <f t="shared" ca="1" si="6"/>
        <v>7</v>
      </c>
      <c r="D10" s="484"/>
      <c r="E10" s="313">
        <f t="shared" ca="1" si="2"/>
        <v>9.4230769230769234</v>
      </c>
      <c r="F10" s="254">
        <f t="shared" ca="1" si="3"/>
        <v>9</v>
      </c>
      <c r="G10" s="492">
        <f t="shared" ca="1" si="4"/>
        <v>0.71253644314868814</v>
      </c>
      <c r="H10" s="493"/>
      <c r="I10" s="489">
        <f t="shared" ca="1" si="0"/>
        <v>9.4230769230769216</v>
      </c>
      <c r="J10" s="489"/>
      <c r="K10" s="489">
        <f t="shared" ca="1" si="1"/>
        <v>6.7142857142857144</v>
      </c>
      <c r="L10" s="489"/>
      <c r="M10" s="501">
        <f ca="1">IF(C10="","",SUM(E$4:E10))</f>
        <v>65.961538461538453</v>
      </c>
      <c r="N10" s="502"/>
      <c r="O10" s="499">
        <f ca="1">IF(C10="","",SUM(F$4:F10))</f>
        <v>47</v>
      </c>
      <c r="P10" s="500"/>
      <c r="Q10" s="483">
        <f t="shared" ca="1" si="5"/>
        <v>198</v>
      </c>
      <c r="R10" s="484"/>
      <c r="S10" s="139"/>
      <c r="T10" s="273"/>
      <c r="U10" s="243"/>
      <c r="V10" s="146"/>
      <c r="W10" s="146"/>
      <c r="X10" s="146"/>
      <c r="Y10" s="146"/>
      <c r="Z10" s="27"/>
      <c r="AA10" s="27"/>
      <c r="AB10" s="146"/>
      <c r="AC10" s="146"/>
      <c r="AD10" s="146"/>
      <c r="AE10" s="146"/>
      <c r="AF10" s="146"/>
      <c r="AG10" s="146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BI10" s="6"/>
      <c r="BJ10" s="399" t="s">
        <v>17</v>
      </c>
      <c r="BK10" s="397"/>
      <c r="BL10" s="436">
        <f ca="1">C31</f>
        <v>26</v>
      </c>
      <c r="BM10" s="437"/>
      <c r="BN10" s="399" t="s">
        <v>36</v>
      </c>
      <c r="BO10" s="462">
        <f ca="1">BO36</f>
        <v>23.666666666666668</v>
      </c>
      <c r="BP10" s="397" t="s">
        <v>36</v>
      </c>
      <c r="BQ10" s="463">
        <f ca="1">BQ36</f>
        <v>0.84272448662004484</v>
      </c>
      <c r="BR10" s="397" t="s">
        <v>36</v>
      </c>
      <c r="BS10" s="432">
        <f ca="1">BS36</f>
        <v>0</v>
      </c>
      <c r="BT10" s="18"/>
      <c r="BU10" s="399" t="s">
        <v>17</v>
      </c>
      <c r="BV10" s="397"/>
      <c r="BW10" s="436">
        <f ca="1">C31-6</f>
        <v>20</v>
      </c>
      <c r="BX10" s="437"/>
      <c r="BY10" s="399" t="s">
        <v>36</v>
      </c>
      <c r="BZ10" s="462">
        <f ca="1">BO36</f>
        <v>23.666666666666668</v>
      </c>
      <c r="CA10" s="397" t="s">
        <v>36</v>
      </c>
      <c r="CB10" s="463">
        <f ca="1">BQ36</f>
        <v>0.84272448662004484</v>
      </c>
      <c r="CC10" s="397" t="s">
        <v>36</v>
      </c>
      <c r="CD10" s="432">
        <f ca="1">BS36</f>
        <v>0</v>
      </c>
    </row>
    <row r="11" spans="1:82" ht="12" customHeight="1">
      <c r="A11" s="490" cm="1">
        <f t="array" aca="1" ref="A11" ca="1">INDIRECT("'期'!"&amp;$A$32&amp;ROW())</f>
        <v>44478</v>
      </c>
      <c r="B11" s="491"/>
      <c r="C11" s="483">
        <f t="shared" ca="1" si="6"/>
        <v>8</v>
      </c>
      <c r="D11" s="484"/>
      <c r="E11" s="313">
        <f t="shared" ca="1" si="2"/>
        <v>9.4230769230769234</v>
      </c>
      <c r="F11" s="254">
        <f t="shared" ca="1" si="3"/>
        <v>7</v>
      </c>
      <c r="G11" s="492">
        <f t="shared" ca="1" si="4"/>
        <v>0.71632653061224505</v>
      </c>
      <c r="H11" s="493"/>
      <c r="I11" s="489">
        <f t="shared" ca="1" si="0"/>
        <v>9.4230769230769216</v>
      </c>
      <c r="J11" s="489"/>
      <c r="K11" s="489">
        <f t="shared" ca="1" si="1"/>
        <v>6.75</v>
      </c>
      <c r="L11" s="489"/>
      <c r="M11" s="501">
        <f ca="1">IF(C11="","",SUM(E$4:E11))</f>
        <v>75.384615384615373</v>
      </c>
      <c r="N11" s="502"/>
      <c r="O11" s="499">
        <f ca="1">IF(C11="","",SUM(F$4:F11))</f>
        <v>54</v>
      </c>
      <c r="P11" s="500"/>
      <c r="Q11" s="483">
        <f t="shared" ca="1" si="5"/>
        <v>191</v>
      </c>
      <c r="R11" s="484"/>
      <c r="S11" s="139"/>
      <c r="T11" s="273"/>
      <c r="U11" s="243"/>
      <c r="V11" s="146"/>
      <c r="W11" s="146"/>
      <c r="X11" s="146"/>
      <c r="Y11" s="146"/>
      <c r="Z11" s="27"/>
      <c r="AA11" s="27"/>
      <c r="AB11" s="146"/>
      <c r="AC11" s="146"/>
      <c r="AD11" s="146"/>
      <c r="AE11" s="146"/>
      <c r="AF11" s="146"/>
      <c r="AG11" s="146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BI11" s="6"/>
      <c r="BJ11" s="399"/>
      <c r="BK11" s="397"/>
      <c r="BL11" s="438"/>
      <c r="BM11" s="439"/>
      <c r="BN11" s="399"/>
      <c r="BO11" s="462"/>
      <c r="BP11" s="397"/>
      <c r="BQ11" s="463"/>
      <c r="BR11" s="397"/>
      <c r="BS11" s="432"/>
      <c r="BT11" s="18"/>
      <c r="BU11" s="399"/>
      <c r="BV11" s="397"/>
      <c r="BW11" s="438"/>
      <c r="BX11" s="439"/>
      <c r="BY11" s="399"/>
      <c r="BZ11" s="462"/>
      <c r="CA11" s="397"/>
      <c r="CB11" s="463"/>
      <c r="CC11" s="397"/>
      <c r="CD11" s="432"/>
    </row>
    <row r="12" spans="1:82" ht="12" customHeight="1">
      <c r="A12" s="490" cm="1">
        <f t="array" aca="1" ref="A12" ca="1">INDIRECT("'期'!"&amp;$A$32&amp;ROW())</f>
        <v>44480</v>
      </c>
      <c r="B12" s="491"/>
      <c r="C12" s="483">
        <f t="shared" ca="1" si="6"/>
        <v>9</v>
      </c>
      <c r="D12" s="484"/>
      <c r="E12" s="313">
        <f t="shared" ca="1" si="2"/>
        <v>9.4230769230769234</v>
      </c>
      <c r="F12" s="254">
        <f t="shared" ca="1" si="3"/>
        <v>8</v>
      </c>
      <c r="G12" s="492">
        <f t="shared" ca="1" si="4"/>
        <v>0.73106575963718834</v>
      </c>
      <c r="H12" s="493"/>
      <c r="I12" s="489">
        <f t="shared" ca="1" si="0"/>
        <v>9.4230769230769216</v>
      </c>
      <c r="J12" s="489"/>
      <c r="K12" s="489">
        <f t="shared" ca="1" si="1"/>
        <v>6.8888888888888893</v>
      </c>
      <c r="L12" s="489"/>
      <c r="M12" s="501">
        <f ca="1">IF(C12="","",SUM(E$4:E12))</f>
        <v>84.807692307692292</v>
      </c>
      <c r="N12" s="502"/>
      <c r="O12" s="499">
        <f ca="1">IF(C12="","",SUM(F$4:F12))</f>
        <v>62</v>
      </c>
      <c r="P12" s="500"/>
      <c r="Q12" s="483">
        <f t="shared" ca="1" si="5"/>
        <v>183</v>
      </c>
      <c r="R12" s="484"/>
      <c r="S12" s="139"/>
      <c r="T12" s="273"/>
      <c r="U12" s="243"/>
      <c r="V12" s="146"/>
      <c r="W12" s="146"/>
      <c r="X12" s="146"/>
      <c r="Y12" s="146"/>
      <c r="Z12" s="27"/>
      <c r="AA12" s="27"/>
      <c r="AB12" s="146"/>
      <c r="AC12" s="146"/>
      <c r="AD12" s="146"/>
      <c r="AE12" s="146"/>
      <c r="AF12" s="146"/>
      <c r="AG12" s="146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BI12" s="6"/>
      <c r="BJ12" s="411" t="s">
        <v>33</v>
      </c>
      <c r="BK12" s="397"/>
      <c r="BL12" s="407">
        <f ca="1">BL7/BL10</f>
        <v>7.9615384615384617</v>
      </c>
      <c r="BM12" s="419"/>
      <c r="BN12" s="399" t="s">
        <v>37</v>
      </c>
      <c r="BO12" s="430">
        <f ca="1">BZ38</f>
        <v>16.857142857142858</v>
      </c>
      <c r="BP12" s="397" t="s">
        <v>37</v>
      </c>
      <c r="BQ12" s="463">
        <f ca="1">CB38</f>
        <v>0.92303383922186888</v>
      </c>
      <c r="BR12" s="397" t="s">
        <v>37</v>
      </c>
      <c r="BS12" s="432">
        <f ca="1">CD38</f>
        <v>0</v>
      </c>
      <c r="BT12" s="18"/>
      <c r="BU12" s="411" t="s">
        <v>33</v>
      </c>
      <c r="BV12" s="397"/>
      <c r="BW12" s="407">
        <f ca="1">BW7/BW10</f>
        <v>9.65</v>
      </c>
      <c r="BX12" s="419"/>
      <c r="BY12" s="399" t="s">
        <v>37</v>
      </c>
      <c r="BZ12" s="430">
        <f ca="1">BZ38</f>
        <v>16.857142857142858</v>
      </c>
      <c r="CA12" s="397" t="s">
        <v>37</v>
      </c>
      <c r="CB12" s="463">
        <f ca="1">CB38</f>
        <v>0.92303383922186888</v>
      </c>
      <c r="CC12" s="397" t="s">
        <v>37</v>
      </c>
      <c r="CD12" s="432">
        <f ca="1">CD38</f>
        <v>0</v>
      </c>
    </row>
    <row r="13" spans="1:82" ht="12" customHeight="1" thickBot="1">
      <c r="A13" s="490" cm="1">
        <f t="array" aca="1" ref="A13" ca="1">INDIRECT("'期'!"&amp;$A$32&amp;ROW())</f>
        <v>44481</v>
      </c>
      <c r="B13" s="491"/>
      <c r="C13" s="483">
        <f t="shared" ca="1" si="6"/>
        <v>10</v>
      </c>
      <c r="D13" s="484"/>
      <c r="E13" s="313">
        <f t="shared" ca="1" si="2"/>
        <v>9.4230769230769234</v>
      </c>
      <c r="F13" s="254">
        <f t="shared" ca="1" si="3"/>
        <v>9</v>
      </c>
      <c r="G13" s="492">
        <f t="shared" ca="1" si="4"/>
        <v>0.75346938775510219</v>
      </c>
      <c r="H13" s="493"/>
      <c r="I13" s="489">
        <f t="shared" ca="1" si="0"/>
        <v>9.4230769230769216</v>
      </c>
      <c r="J13" s="489"/>
      <c r="K13" s="513">
        <f t="shared" ca="1" si="1"/>
        <v>7.1</v>
      </c>
      <c r="L13" s="513"/>
      <c r="M13" s="501">
        <f ca="1">IF(C13="","",SUM(E$4:E13))</f>
        <v>94.230769230769212</v>
      </c>
      <c r="N13" s="502"/>
      <c r="O13" s="499">
        <f ca="1">IF(C13="","",SUM(F$4:F13))</f>
        <v>71</v>
      </c>
      <c r="P13" s="500"/>
      <c r="Q13" s="483">
        <f t="shared" ca="1" si="5"/>
        <v>174</v>
      </c>
      <c r="R13" s="484"/>
      <c r="S13" s="139"/>
      <c r="T13" s="273"/>
      <c r="U13" s="243"/>
      <c r="V13" s="146"/>
      <c r="W13" s="146"/>
      <c r="X13" s="146"/>
      <c r="Y13" s="146"/>
      <c r="Z13" s="27"/>
      <c r="AA13" s="27"/>
      <c r="AB13" s="146"/>
      <c r="AC13" s="146"/>
      <c r="AD13" s="146"/>
      <c r="AE13" s="146"/>
      <c r="AF13" s="146"/>
      <c r="AG13" s="146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BI13" s="6"/>
      <c r="BJ13" s="412"/>
      <c r="BK13" s="413"/>
      <c r="BL13" s="409"/>
      <c r="BM13" s="420"/>
      <c r="BN13" s="400"/>
      <c r="BO13" s="431"/>
      <c r="BP13" s="398"/>
      <c r="BQ13" s="515"/>
      <c r="BR13" s="398"/>
      <c r="BS13" s="433"/>
      <c r="BT13" s="18"/>
      <c r="BU13" s="412"/>
      <c r="BV13" s="413"/>
      <c r="BW13" s="409"/>
      <c r="BX13" s="420"/>
      <c r="BY13" s="400"/>
      <c r="BZ13" s="431"/>
      <c r="CA13" s="398"/>
      <c r="CB13" s="515"/>
      <c r="CC13" s="398"/>
      <c r="CD13" s="433"/>
    </row>
    <row r="14" spans="1:82" ht="12" customHeight="1">
      <c r="A14" s="490" cm="1">
        <f t="array" aca="1" ref="A14" ca="1">INDIRECT("'期'!"&amp;$A$32&amp;ROW())</f>
        <v>44482</v>
      </c>
      <c r="B14" s="491"/>
      <c r="C14" s="483">
        <f t="shared" ca="1" si="6"/>
        <v>11</v>
      </c>
      <c r="D14" s="484"/>
      <c r="E14" s="313">
        <f t="shared" ca="1" si="2"/>
        <v>9.4230769230769234</v>
      </c>
      <c r="F14" s="254">
        <f t="shared" ca="1" si="3"/>
        <v>10</v>
      </c>
      <c r="G14" s="492">
        <f t="shared" ca="1" si="4"/>
        <v>0.78144712430426733</v>
      </c>
      <c r="H14" s="493"/>
      <c r="I14" s="489">
        <f t="shared" ca="1" si="0"/>
        <v>9.4230769230769216</v>
      </c>
      <c r="J14" s="489"/>
      <c r="K14" s="489">
        <f t="shared" ca="1" si="1"/>
        <v>7.3636363636363633</v>
      </c>
      <c r="L14" s="489"/>
      <c r="M14" s="501">
        <f ca="1">IF(C14="","",SUM(E$4:E14))</f>
        <v>103.65384615384613</v>
      </c>
      <c r="N14" s="502"/>
      <c r="O14" s="499">
        <f ca="1">IF(C14="","",SUM(F$4:F14))</f>
        <v>81</v>
      </c>
      <c r="P14" s="500"/>
      <c r="Q14" s="483">
        <f t="shared" ca="1" si="5"/>
        <v>164</v>
      </c>
      <c r="R14" s="484"/>
      <c r="S14" s="139"/>
      <c r="T14" s="273"/>
      <c r="U14" s="243"/>
      <c r="V14" s="146"/>
      <c r="W14" s="146"/>
      <c r="X14" s="146"/>
      <c r="Y14" s="146"/>
      <c r="Z14" s="27"/>
      <c r="AA14" s="27"/>
      <c r="AB14" s="146"/>
      <c r="AC14" s="146"/>
      <c r="AD14" s="146"/>
      <c r="AE14" s="146"/>
      <c r="AF14" s="146"/>
      <c r="AG14" s="146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BI14" s="6"/>
      <c r="BJ14" s="406" t="s">
        <v>18</v>
      </c>
      <c r="BK14" s="405"/>
      <c r="BL14" s="405"/>
      <c r="BM14" s="512">
        <f ca="1">D1</f>
        <v>9.4230769230769234</v>
      </c>
      <c r="BN14" s="414"/>
      <c r="BO14" s="514" t="s">
        <v>45</v>
      </c>
      <c r="BP14" s="414"/>
      <c r="BQ14" s="414"/>
      <c r="BR14" s="415">
        <v>1.66</v>
      </c>
      <c r="BS14" s="416"/>
      <c r="BT14" s="17"/>
      <c r="BU14" s="406" t="s">
        <v>18</v>
      </c>
      <c r="BV14" s="405"/>
      <c r="BW14" s="405"/>
      <c r="BX14" s="405">
        <f ca="1">BM14</f>
        <v>9.4230769230769234</v>
      </c>
      <c r="BY14" s="414"/>
      <c r="BZ14" s="414" t="s">
        <v>19</v>
      </c>
      <c r="CA14" s="414"/>
      <c r="CB14" s="414"/>
      <c r="CC14" s="415">
        <v>1.66</v>
      </c>
      <c r="CD14" s="416"/>
    </row>
    <row r="15" spans="1:82" ht="12" customHeight="1">
      <c r="A15" s="490" cm="1">
        <f t="array" aca="1" ref="A15" ca="1">INDIRECT("'期'!"&amp;$A$32&amp;ROW())</f>
        <v>44483</v>
      </c>
      <c r="B15" s="491"/>
      <c r="C15" s="483">
        <f t="shared" ca="1" si="6"/>
        <v>12</v>
      </c>
      <c r="D15" s="484"/>
      <c r="E15" s="313">
        <f t="shared" ca="1" si="2"/>
        <v>9.4230769230769234</v>
      </c>
      <c r="F15" s="254">
        <f t="shared" ca="1" si="3"/>
        <v>9</v>
      </c>
      <c r="G15" s="492">
        <f t="shared" ca="1" si="4"/>
        <v>0.79591836734693899</v>
      </c>
      <c r="H15" s="493"/>
      <c r="I15" s="489">
        <f t="shared" ca="1" si="0"/>
        <v>9.4230769230769216</v>
      </c>
      <c r="J15" s="489"/>
      <c r="K15" s="489">
        <f t="shared" ca="1" si="1"/>
        <v>7.5</v>
      </c>
      <c r="L15" s="489"/>
      <c r="M15" s="501">
        <f ca="1">IF(C15="","",SUM(E$4:E15))</f>
        <v>113.07692307692305</v>
      </c>
      <c r="N15" s="502"/>
      <c r="O15" s="499">
        <f ca="1">IF(C15="","",SUM(F$4:F15))</f>
        <v>90</v>
      </c>
      <c r="P15" s="500"/>
      <c r="Q15" s="483">
        <f t="shared" ca="1" si="5"/>
        <v>155</v>
      </c>
      <c r="R15" s="484"/>
      <c r="S15" s="139"/>
      <c r="T15" s="273"/>
      <c r="U15" s="243"/>
      <c r="V15" s="146"/>
      <c r="W15" s="146"/>
      <c r="X15" s="146"/>
      <c r="Y15" s="146"/>
      <c r="Z15" s="27"/>
      <c r="AA15" s="27"/>
      <c r="AB15" s="13"/>
      <c r="AC15" s="13"/>
      <c r="AD15" s="13"/>
      <c r="AE15" s="13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BI15" s="6"/>
      <c r="BJ15" s="399"/>
      <c r="BK15" s="397"/>
      <c r="BL15" s="397"/>
      <c r="BM15" s="397"/>
      <c r="BN15" s="397"/>
      <c r="BO15" s="397"/>
      <c r="BP15" s="397"/>
      <c r="BQ15" s="397"/>
      <c r="BR15" s="417"/>
      <c r="BS15" s="418"/>
      <c r="BT15" s="17"/>
      <c r="BU15" s="399"/>
      <c r="BV15" s="397"/>
      <c r="BW15" s="397"/>
      <c r="BX15" s="397"/>
      <c r="BY15" s="397"/>
      <c r="BZ15" s="397"/>
      <c r="CA15" s="397"/>
      <c r="CB15" s="397"/>
      <c r="CC15" s="417"/>
      <c r="CD15" s="418"/>
    </row>
    <row r="16" spans="1:82" ht="12" customHeight="1">
      <c r="A16" s="490" cm="1">
        <f t="array" aca="1" ref="A16" ca="1">INDIRECT("'期'!"&amp;$A$32&amp;ROW())</f>
        <v>44484</v>
      </c>
      <c r="B16" s="491"/>
      <c r="C16" s="483">
        <f t="shared" ca="1" si="6"/>
        <v>13</v>
      </c>
      <c r="D16" s="484"/>
      <c r="E16" s="313">
        <f t="shared" ca="1" si="2"/>
        <v>9.4230769230769234</v>
      </c>
      <c r="F16" s="254">
        <f t="shared" ca="1" si="3"/>
        <v>10</v>
      </c>
      <c r="G16" s="492">
        <f t="shared" ca="1" si="4"/>
        <v>0.81632653061224514</v>
      </c>
      <c r="H16" s="493"/>
      <c r="I16" s="489">
        <f t="shared" ca="1" si="0"/>
        <v>9.4230769230769216</v>
      </c>
      <c r="J16" s="489"/>
      <c r="K16" s="489">
        <f t="shared" ca="1" si="1"/>
        <v>7.6923076923076925</v>
      </c>
      <c r="L16" s="489"/>
      <c r="M16" s="501">
        <f ca="1">IF(C16="","",SUM(E$4:E16))</f>
        <v>122.49999999999997</v>
      </c>
      <c r="N16" s="502"/>
      <c r="O16" s="499">
        <f ca="1">IF(C16="","",SUM(F$4:F16))</f>
        <v>100</v>
      </c>
      <c r="P16" s="500"/>
      <c r="Q16" s="483">
        <f t="shared" ca="1" si="5"/>
        <v>145</v>
      </c>
      <c r="R16" s="484"/>
      <c r="S16" s="139"/>
      <c r="T16" s="273"/>
      <c r="U16" s="243"/>
      <c r="V16" s="146"/>
      <c r="W16" s="146"/>
      <c r="X16" s="146"/>
      <c r="Y16" s="146"/>
      <c r="Z16" s="27"/>
      <c r="AA16" s="27"/>
      <c r="AB16" s="13"/>
      <c r="AC16" s="13"/>
      <c r="AD16" s="13"/>
      <c r="AE16" s="13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BI16" s="6"/>
      <c r="BJ16" s="399" t="s">
        <v>20</v>
      </c>
      <c r="BK16" s="397"/>
      <c r="BL16" s="397"/>
      <c r="BM16" s="423">
        <v>10</v>
      </c>
      <c r="BN16" s="423"/>
      <c r="BO16" s="511" t="s">
        <v>44</v>
      </c>
      <c r="BP16" s="397"/>
      <c r="BQ16" s="397"/>
      <c r="BR16" s="421" t="e">
        <f ca="1">BL5/12/AVERAGE(T4:U9)</f>
        <v>#DIV/0!</v>
      </c>
      <c r="BS16" s="422"/>
      <c r="BT16" s="19"/>
      <c r="BU16" s="399" t="s">
        <v>20</v>
      </c>
      <c r="BV16" s="397"/>
      <c r="BW16" s="397"/>
      <c r="BX16" s="423">
        <v>10.199999999999999</v>
      </c>
      <c r="BY16" s="423"/>
      <c r="BZ16" s="397" t="s">
        <v>21</v>
      </c>
      <c r="CA16" s="397"/>
      <c r="CB16" s="397"/>
      <c r="CC16" s="421" t="e">
        <f ca="1">BL5/12/AVERAGE(T9:U15)</f>
        <v>#DIV/0!</v>
      </c>
      <c r="CD16" s="422"/>
    </row>
    <row r="17" spans="1:82" ht="12" customHeight="1">
      <c r="A17" s="490" cm="1">
        <f t="array" aca="1" ref="A17" ca="1">INDIRECT("'期'!"&amp;$A$32&amp;ROW())</f>
        <v>44485</v>
      </c>
      <c r="B17" s="491"/>
      <c r="C17" s="483">
        <f t="shared" ca="1" si="6"/>
        <v>14</v>
      </c>
      <c r="D17" s="484"/>
      <c r="E17" s="313">
        <f t="shared" ca="1" si="2"/>
        <v>9.4230769230769234</v>
      </c>
      <c r="F17" s="254">
        <f t="shared" ca="1" si="3"/>
        <v>3</v>
      </c>
      <c r="G17" s="492">
        <f t="shared" ca="1" si="4"/>
        <v>0.78075801749271145</v>
      </c>
      <c r="H17" s="493"/>
      <c r="I17" s="489">
        <f t="shared" ca="1" si="0"/>
        <v>9.4230769230769216</v>
      </c>
      <c r="J17" s="489"/>
      <c r="K17" s="489">
        <f t="shared" ca="1" si="1"/>
        <v>7.3571428571428568</v>
      </c>
      <c r="L17" s="489"/>
      <c r="M17" s="501">
        <f ca="1">IF(C17="","",SUM(E$4:E17))</f>
        <v>131.92307692307691</v>
      </c>
      <c r="N17" s="502"/>
      <c r="O17" s="499">
        <f ca="1">IF(C17="","",SUM(F$4:F17))</f>
        <v>103</v>
      </c>
      <c r="P17" s="500"/>
      <c r="Q17" s="483">
        <f t="shared" ca="1" si="5"/>
        <v>142</v>
      </c>
      <c r="R17" s="484"/>
      <c r="S17" s="139"/>
      <c r="T17" s="273"/>
      <c r="U17" s="243"/>
      <c r="V17" s="146"/>
      <c r="W17" s="146"/>
      <c r="X17" s="146"/>
      <c r="Y17" s="146"/>
      <c r="Z17" s="27"/>
      <c r="AA17" s="27"/>
      <c r="AB17" s="13"/>
      <c r="AC17" s="13"/>
      <c r="AD17" s="13"/>
      <c r="AE17" s="13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BI17" s="6"/>
      <c r="BJ17" s="399"/>
      <c r="BK17" s="397"/>
      <c r="BL17" s="397"/>
      <c r="BM17" s="423"/>
      <c r="BN17" s="423"/>
      <c r="BO17" s="397"/>
      <c r="BP17" s="397"/>
      <c r="BQ17" s="397"/>
      <c r="BR17" s="421"/>
      <c r="BS17" s="422"/>
      <c r="BT17" s="19"/>
      <c r="BU17" s="399"/>
      <c r="BV17" s="397"/>
      <c r="BW17" s="397"/>
      <c r="BX17" s="423"/>
      <c r="BY17" s="423"/>
      <c r="BZ17" s="397"/>
      <c r="CA17" s="397"/>
      <c r="CB17" s="397"/>
      <c r="CC17" s="421"/>
      <c r="CD17" s="422"/>
    </row>
    <row r="18" spans="1:82" ht="12" customHeight="1">
      <c r="A18" s="490" cm="1">
        <f t="array" aca="1" ref="A18" ca="1">INDIRECT("'期'!"&amp;$A$32&amp;ROW())</f>
        <v>44487</v>
      </c>
      <c r="B18" s="491"/>
      <c r="C18" s="483">
        <f t="shared" ca="1" si="6"/>
        <v>15</v>
      </c>
      <c r="D18" s="484"/>
      <c r="E18" s="313">
        <f t="shared" ca="1" si="2"/>
        <v>9.4230769230769234</v>
      </c>
      <c r="F18" s="254">
        <f t="shared" ca="1" si="3"/>
        <v>13</v>
      </c>
      <c r="G18" s="492">
        <f t="shared" ca="1" si="4"/>
        <v>0.82068027210884353</v>
      </c>
      <c r="H18" s="493"/>
      <c r="I18" s="489">
        <f t="shared" ca="1" si="0"/>
        <v>9.4230769230769234</v>
      </c>
      <c r="J18" s="489"/>
      <c r="K18" s="489">
        <f t="shared" ca="1" si="1"/>
        <v>7.7333333333333334</v>
      </c>
      <c r="L18" s="489"/>
      <c r="M18" s="501">
        <f ca="1">IF(C18="","",SUM(E$4:E18))</f>
        <v>141.34615384615384</v>
      </c>
      <c r="N18" s="502"/>
      <c r="O18" s="499">
        <f ca="1">IF(C18="","",SUM(F$4:F18))</f>
        <v>116</v>
      </c>
      <c r="P18" s="500"/>
      <c r="Q18" s="483">
        <f t="shared" ca="1" si="5"/>
        <v>129</v>
      </c>
      <c r="R18" s="484"/>
      <c r="S18" s="139"/>
      <c r="T18" s="273"/>
      <c r="U18" s="243"/>
      <c r="V18" s="146"/>
      <c r="W18" s="146"/>
      <c r="X18" s="146"/>
      <c r="Y18" s="146"/>
      <c r="Z18" s="27"/>
      <c r="AA18" s="241"/>
      <c r="AB18" s="13"/>
      <c r="AC18" s="13"/>
      <c r="AD18" s="13"/>
      <c r="AE18" s="13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BI18" s="6"/>
      <c r="BJ18" s="399" t="s">
        <v>41</v>
      </c>
      <c r="BK18" s="397"/>
      <c r="BL18" s="397"/>
      <c r="BM18" s="397">
        <f ca="1">BM16-BM14</f>
        <v>0.57692307692307665</v>
      </c>
      <c r="BN18" s="397"/>
      <c r="BO18" s="397" t="s">
        <v>22</v>
      </c>
      <c r="BP18" s="397"/>
      <c r="BQ18" s="397"/>
      <c r="BR18" s="407" t="e">
        <f ca="1">BR16-BR14</f>
        <v>#DIV/0!</v>
      </c>
      <c r="BS18" s="408"/>
      <c r="BT18" s="17"/>
      <c r="BU18" s="399" t="s">
        <v>41</v>
      </c>
      <c r="BV18" s="397"/>
      <c r="BW18" s="397"/>
      <c r="BX18" s="397">
        <f ca="1">BX16-BX14</f>
        <v>0.77692307692307594</v>
      </c>
      <c r="BY18" s="397"/>
      <c r="BZ18" s="397" t="s">
        <v>22</v>
      </c>
      <c r="CA18" s="397"/>
      <c r="CB18" s="397"/>
      <c r="CC18" s="509" t="e">
        <f ca="1">CC16-CC14</f>
        <v>#DIV/0!</v>
      </c>
      <c r="CD18" s="510"/>
    </row>
    <row r="19" spans="1:82" ht="12" customHeight="1">
      <c r="A19" s="490" cm="1">
        <f t="array" aca="1" ref="A19" ca="1">INDIRECT("'期'!"&amp;$A$32&amp;ROW())</f>
        <v>44488</v>
      </c>
      <c r="B19" s="491"/>
      <c r="C19" s="483">
        <f t="shared" ca="1" si="6"/>
        <v>16</v>
      </c>
      <c r="D19" s="484"/>
      <c r="E19" s="313">
        <f t="shared" ca="1" si="2"/>
        <v>9.4230769230769234</v>
      </c>
      <c r="F19" s="254">
        <f t="shared" ca="1" si="3"/>
        <v>6</v>
      </c>
      <c r="G19" s="492">
        <f t="shared" ca="1" si="4"/>
        <v>0.80918367346938769</v>
      </c>
      <c r="H19" s="493"/>
      <c r="I19" s="489">
        <f t="shared" ca="1" si="0"/>
        <v>9.4230769230769234</v>
      </c>
      <c r="J19" s="489"/>
      <c r="K19" s="489">
        <f t="shared" ca="1" si="1"/>
        <v>7.625</v>
      </c>
      <c r="L19" s="489"/>
      <c r="M19" s="501">
        <f ca="1">IF(C19="","",SUM(E$4:E19))</f>
        <v>150.76923076923077</v>
      </c>
      <c r="N19" s="502"/>
      <c r="O19" s="499">
        <f ca="1">IF(C19="","",SUM(F$4:F19))</f>
        <v>122</v>
      </c>
      <c r="P19" s="500"/>
      <c r="Q19" s="483">
        <f t="shared" ca="1" si="5"/>
        <v>123</v>
      </c>
      <c r="R19" s="484"/>
      <c r="S19" s="139"/>
      <c r="T19" s="273"/>
      <c r="U19" s="243"/>
      <c r="V19" s="146"/>
      <c r="W19" s="146"/>
      <c r="X19" s="146"/>
      <c r="Y19" s="146"/>
      <c r="Z19" s="27"/>
      <c r="AA19" s="27"/>
      <c r="AB19" s="13"/>
      <c r="AC19" s="13"/>
      <c r="AD19" s="13"/>
      <c r="AE19" s="13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BI19" s="7"/>
      <c r="BJ19" s="399"/>
      <c r="BK19" s="397"/>
      <c r="BL19" s="397"/>
      <c r="BM19" s="397"/>
      <c r="BN19" s="397"/>
      <c r="BO19" s="397"/>
      <c r="BP19" s="397"/>
      <c r="BQ19" s="397"/>
      <c r="BR19" s="407"/>
      <c r="BS19" s="408"/>
      <c r="BT19" s="17"/>
      <c r="BU19" s="399"/>
      <c r="BV19" s="397"/>
      <c r="BW19" s="397"/>
      <c r="BX19" s="397"/>
      <c r="BY19" s="397"/>
      <c r="BZ19" s="397"/>
      <c r="CA19" s="397"/>
      <c r="CB19" s="397"/>
      <c r="CC19" s="397"/>
      <c r="CD19" s="510"/>
    </row>
    <row r="20" spans="1:82" ht="12" customHeight="1">
      <c r="A20" s="490" cm="1">
        <f t="array" aca="1" ref="A20" ca="1">INDIRECT("'期'!"&amp;$A$32&amp;ROW())</f>
        <v>44489</v>
      </c>
      <c r="B20" s="491"/>
      <c r="C20" s="483">
        <f t="shared" ca="1" si="6"/>
        <v>17</v>
      </c>
      <c r="D20" s="484"/>
      <c r="E20" s="313">
        <f t="shared" ca="1" si="2"/>
        <v>9.4230769230769234</v>
      </c>
      <c r="F20" s="254">
        <f t="shared" ca="1" si="3"/>
        <v>19</v>
      </c>
      <c r="G20" s="492">
        <f t="shared" ca="1" si="4"/>
        <v>0.8801920768307322</v>
      </c>
      <c r="H20" s="493"/>
      <c r="I20" s="489">
        <f t="shared" ca="1" si="0"/>
        <v>9.4230769230769234</v>
      </c>
      <c r="J20" s="489"/>
      <c r="K20" s="489">
        <f t="shared" ca="1" si="1"/>
        <v>8.2941176470588243</v>
      </c>
      <c r="L20" s="489"/>
      <c r="M20" s="501">
        <f ca="1">IF(C20="","",SUM(E$4:E20))</f>
        <v>160.19230769230771</v>
      </c>
      <c r="N20" s="502"/>
      <c r="O20" s="499">
        <f ca="1">IF(C20="","",SUM(F$4:F20))</f>
        <v>141</v>
      </c>
      <c r="P20" s="500"/>
      <c r="Q20" s="483">
        <f t="shared" ca="1" si="5"/>
        <v>104</v>
      </c>
      <c r="R20" s="484"/>
      <c r="S20" s="139"/>
      <c r="T20" s="273"/>
      <c r="U20" s="243"/>
      <c r="V20" s="146"/>
      <c r="W20" s="146"/>
      <c r="X20" s="146"/>
      <c r="Y20" s="146"/>
      <c r="Z20" s="27"/>
      <c r="AA20" s="27"/>
      <c r="AB20" s="13"/>
      <c r="AC20" s="13"/>
      <c r="AD20" s="13"/>
      <c r="AE20" s="13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BI20" s="8"/>
      <c r="BJ20" s="411" t="s">
        <v>23</v>
      </c>
      <c r="BK20" s="397"/>
      <c r="BL20" s="397"/>
      <c r="BM20" s="397">
        <f ca="1">(BM16*BM22)-BL3</f>
        <v>15</v>
      </c>
      <c r="BN20" s="397"/>
      <c r="BO20" s="397" t="s">
        <v>24</v>
      </c>
      <c r="BP20" s="397"/>
      <c r="BQ20" s="397"/>
      <c r="BR20" s="407" t="e">
        <f ca="1">BL5/AVERAGE(T4:U8)</f>
        <v>#DIV/0!</v>
      </c>
      <c r="BS20" s="408"/>
      <c r="BT20" s="20"/>
      <c r="BU20" s="411" t="s">
        <v>23</v>
      </c>
      <c r="BV20" s="397"/>
      <c r="BW20" s="397"/>
      <c r="BX20" s="397">
        <f ca="1">(BX16*BX22)-BW3</f>
        <v>20.199999999999989</v>
      </c>
      <c r="BY20" s="397"/>
      <c r="BZ20" s="397" t="s">
        <v>24</v>
      </c>
      <c r="CA20" s="397"/>
      <c r="CB20" s="397"/>
      <c r="CC20" s="407" t="e">
        <f ca="1">BW5/CC16</f>
        <v>#DIV/0!</v>
      </c>
      <c r="CD20" s="408"/>
    </row>
    <row r="21" spans="1:82" ht="12" customHeight="1" thickBot="1">
      <c r="A21" s="490" cm="1">
        <f t="array" aca="1" ref="A21" ca="1">INDIRECT("'期'!"&amp;$A$32&amp;ROW())</f>
        <v>44490</v>
      </c>
      <c r="B21" s="491"/>
      <c r="C21" s="483">
        <f t="shared" ca="1" si="6"/>
        <v>18</v>
      </c>
      <c r="D21" s="484"/>
      <c r="E21" s="313">
        <f t="shared" ca="1" si="2"/>
        <v>9.4230769230769234</v>
      </c>
      <c r="F21" s="254">
        <f t="shared" ca="1" si="3"/>
        <v>20</v>
      </c>
      <c r="G21" s="507">
        <f t="shared" ca="1" si="4"/>
        <v>0.94920634920634905</v>
      </c>
      <c r="H21" s="508"/>
      <c r="I21" s="489">
        <f t="shared" ca="1" si="0"/>
        <v>9.4230769230769251</v>
      </c>
      <c r="J21" s="489"/>
      <c r="K21" s="489">
        <f t="shared" ca="1" si="1"/>
        <v>8.9444444444444446</v>
      </c>
      <c r="L21" s="489"/>
      <c r="M21" s="501">
        <f ca="1">IF(C21="","",SUM(E$4:E21))</f>
        <v>169.61538461538464</v>
      </c>
      <c r="N21" s="502"/>
      <c r="O21" s="499">
        <f ca="1">IF(C21="","",SUM(F$4:F21))</f>
        <v>161</v>
      </c>
      <c r="P21" s="500"/>
      <c r="Q21" s="483">
        <f t="shared" ca="1" si="5"/>
        <v>84</v>
      </c>
      <c r="R21" s="484"/>
      <c r="S21" s="139"/>
      <c r="T21" s="273"/>
      <c r="U21" s="243"/>
      <c r="V21" s="146"/>
      <c r="W21" s="146"/>
      <c r="X21" s="146"/>
      <c r="Y21" s="146"/>
      <c r="Z21" s="27"/>
      <c r="AA21" s="27"/>
      <c r="AB21" s="13"/>
      <c r="AC21" s="13"/>
      <c r="AD21" s="13"/>
      <c r="AE21" s="13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BI21" s="9"/>
      <c r="BJ21" s="412"/>
      <c r="BK21" s="413"/>
      <c r="BL21" s="413"/>
      <c r="BM21" s="413"/>
      <c r="BN21" s="413"/>
      <c r="BO21" s="413"/>
      <c r="BP21" s="413"/>
      <c r="BQ21" s="413"/>
      <c r="BR21" s="409"/>
      <c r="BS21" s="410"/>
      <c r="BT21" s="20"/>
      <c r="BU21" s="412"/>
      <c r="BV21" s="413"/>
      <c r="BW21" s="413"/>
      <c r="BX21" s="413"/>
      <c r="BY21" s="413"/>
      <c r="BZ21" s="413"/>
      <c r="CA21" s="413"/>
      <c r="CB21" s="413"/>
      <c r="CC21" s="409"/>
      <c r="CD21" s="410"/>
    </row>
    <row r="22" spans="1:82" ht="12" customHeight="1">
      <c r="A22" s="490" cm="1">
        <f t="array" aca="1" ref="A22" ca="1">INDIRECT("'期'!"&amp;$A$32&amp;ROW())</f>
        <v>44491</v>
      </c>
      <c r="B22" s="491"/>
      <c r="C22" s="483">
        <f t="shared" ca="1" si="6"/>
        <v>19</v>
      </c>
      <c r="D22" s="484"/>
      <c r="E22" s="313">
        <f t="shared" ca="1" si="2"/>
        <v>9.4230769230769234</v>
      </c>
      <c r="F22" s="254">
        <f t="shared" ca="1" si="3"/>
        <v>11</v>
      </c>
      <c r="G22" s="492">
        <f t="shared" ca="1" si="4"/>
        <v>0.96068743286788383</v>
      </c>
      <c r="H22" s="493"/>
      <c r="I22" s="489">
        <f t="shared" ca="1" si="0"/>
        <v>9.4230769230769251</v>
      </c>
      <c r="J22" s="489"/>
      <c r="K22" s="489">
        <f t="shared" ca="1" si="1"/>
        <v>9.0526315789473681</v>
      </c>
      <c r="L22" s="489"/>
      <c r="M22" s="501">
        <f ca="1">IF(C22="","",SUM(E$4:E22))</f>
        <v>179.03846153846158</v>
      </c>
      <c r="N22" s="502"/>
      <c r="O22" s="499">
        <f ca="1">IF(C22="","",SUM(F$4:F22))</f>
        <v>172</v>
      </c>
      <c r="P22" s="500"/>
      <c r="Q22" s="483">
        <f t="shared" ca="1" si="5"/>
        <v>73</v>
      </c>
      <c r="R22" s="484"/>
      <c r="S22" s="139"/>
      <c r="T22" s="273"/>
      <c r="U22" s="243"/>
      <c r="V22" s="146"/>
      <c r="W22" s="146"/>
      <c r="X22" s="146"/>
      <c r="Y22" s="146"/>
      <c r="Z22" s="27"/>
      <c r="AA22" s="27"/>
      <c r="AB22" s="13"/>
      <c r="AC22" s="13"/>
      <c r="AD22" s="13"/>
      <c r="AE22" s="13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BI22" s="10"/>
      <c r="BJ22" s="406" t="s">
        <v>25</v>
      </c>
      <c r="BK22" s="405"/>
      <c r="BL22" s="405"/>
      <c r="BM22" s="405">
        <f ca="1">C31</f>
        <v>26</v>
      </c>
      <c r="BN22" s="405"/>
      <c r="BO22" s="405" t="s">
        <v>26</v>
      </c>
      <c r="BP22" s="405"/>
      <c r="BQ22" s="405"/>
      <c r="BR22" s="403">
        <f ca="1">BM14*BM22*BM24*1.015</f>
        <v>3569729.6249999995</v>
      </c>
      <c r="BS22" s="404"/>
      <c r="BT22" s="21"/>
      <c r="BU22" s="406" t="s">
        <v>25</v>
      </c>
      <c r="BV22" s="405"/>
      <c r="BW22" s="405"/>
      <c r="BX22" s="405">
        <f ca="1">C31</f>
        <v>26</v>
      </c>
      <c r="BY22" s="405"/>
      <c r="BZ22" s="405" t="s">
        <v>26</v>
      </c>
      <c r="CA22" s="405"/>
      <c r="CB22" s="405"/>
      <c r="CC22" s="403">
        <f ca="1">BX14*BX22*BX24*1.015</f>
        <v>2611833.5249999999</v>
      </c>
      <c r="CD22" s="404"/>
    </row>
    <row r="23" spans="1:82" ht="12" customHeight="1">
      <c r="A23" s="490" cm="1">
        <f t="array" aca="1" ref="A23" ca="1">INDIRECT("'期'!"&amp;$A$32&amp;ROW())</f>
        <v>44492</v>
      </c>
      <c r="B23" s="491"/>
      <c r="C23" s="483">
        <f t="shared" ca="1" si="6"/>
        <v>20</v>
      </c>
      <c r="D23" s="484"/>
      <c r="E23" s="313">
        <f t="shared" ca="1" si="2"/>
        <v>9.4230769230769234</v>
      </c>
      <c r="F23" s="254">
        <f t="shared" ca="1" si="3"/>
        <v>0</v>
      </c>
      <c r="G23" s="492">
        <f t="shared" ca="1" si="4"/>
        <v>0.91265306122448953</v>
      </c>
      <c r="H23" s="493"/>
      <c r="I23" s="489">
        <f t="shared" ca="1" si="0"/>
        <v>9.4230769230769251</v>
      </c>
      <c r="J23" s="489"/>
      <c r="K23" s="489">
        <f t="shared" ca="1" si="1"/>
        <v>8.6</v>
      </c>
      <c r="L23" s="489"/>
      <c r="M23" s="501">
        <f ca="1">IF(C23="","",SUM(E$4:E23))</f>
        <v>188.46153846153851</v>
      </c>
      <c r="N23" s="502"/>
      <c r="O23" s="499">
        <f ca="1">IF(C23="","",SUM(F$4:F23))</f>
        <v>172</v>
      </c>
      <c r="P23" s="500"/>
      <c r="Q23" s="483">
        <f t="shared" ca="1" si="5"/>
        <v>73</v>
      </c>
      <c r="R23" s="484"/>
      <c r="S23" s="139"/>
      <c r="T23" s="273"/>
      <c r="U23" s="243"/>
      <c r="V23" s="146"/>
      <c r="W23" s="146"/>
      <c r="X23" s="146"/>
      <c r="Y23" s="146"/>
      <c r="Z23" s="27"/>
      <c r="AA23" s="27"/>
      <c r="AB23" s="13"/>
      <c r="AC23" s="13"/>
      <c r="AD23" s="13"/>
      <c r="AE23" s="13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BI23" s="10"/>
      <c r="BJ23" s="399"/>
      <c r="BK23" s="397"/>
      <c r="BL23" s="397"/>
      <c r="BM23" s="397"/>
      <c r="BN23" s="397"/>
      <c r="BO23" s="397"/>
      <c r="BP23" s="397"/>
      <c r="BQ23" s="397"/>
      <c r="BR23" s="401"/>
      <c r="BS23" s="402"/>
      <c r="BT23" s="21"/>
      <c r="BU23" s="399"/>
      <c r="BV23" s="397"/>
      <c r="BW23" s="397"/>
      <c r="BX23" s="397"/>
      <c r="BY23" s="397"/>
      <c r="BZ23" s="397"/>
      <c r="CA23" s="397"/>
      <c r="CB23" s="397"/>
      <c r="CC23" s="401"/>
      <c r="CD23" s="402"/>
    </row>
    <row r="24" spans="1:82" ht="12" customHeight="1">
      <c r="A24" s="490" cm="1">
        <f t="array" aca="1" ref="A24" ca="1">INDIRECT("'期'!"&amp;$A$32&amp;ROW())</f>
        <v>44494</v>
      </c>
      <c r="B24" s="491"/>
      <c r="C24" s="483">
        <f t="shared" ca="1" si="6"/>
        <v>21</v>
      </c>
      <c r="D24" s="484"/>
      <c r="E24" s="313">
        <f t="shared" ca="1" si="2"/>
        <v>9.4230769230769234</v>
      </c>
      <c r="F24" s="254">
        <f t="shared" ca="1" si="3"/>
        <v>8</v>
      </c>
      <c r="G24" s="492">
        <f t="shared" ca="1" si="4"/>
        <v>0.90962099125364404</v>
      </c>
      <c r="H24" s="493"/>
      <c r="I24" s="489">
        <f t="shared" ca="1" si="0"/>
        <v>9.4230769230769251</v>
      </c>
      <c r="J24" s="489"/>
      <c r="K24" s="489">
        <f t="shared" ca="1" si="1"/>
        <v>8.5714285714285712</v>
      </c>
      <c r="L24" s="489"/>
      <c r="M24" s="501">
        <f ca="1">IF(C24="","",SUM(E$4:E24))</f>
        <v>197.88461538461544</v>
      </c>
      <c r="N24" s="502"/>
      <c r="O24" s="499">
        <f ca="1">IF(C24="","",SUM(F$4:F24))</f>
        <v>180</v>
      </c>
      <c r="P24" s="500"/>
      <c r="Q24" s="483">
        <f t="shared" ca="1" si="5"/>
        <v>65</v>
      </c>
      <c r="R24" s="484"/>
      <c r="S24" s="139"/>
      <c r="T24" s="273"/>
      <c r="U24" s="243"/>
      <c r="V24" s="146"/>
      <c r="W24" s="146"/>
      <c r="X24" s="146"/>
      <c r="Y24" s="146"/>
      <c r="Z24" s="27"/>
      <c r="AA24" s="27"/>
      <c r="AB24" s="13"/>
      <c r="AC24" s="13"/>
      <c r="AD24" s="13"/>
      <c r="AE24" s="13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BI24" s="10"/>
      <c r="BJ24" s="399" t="s">
        <v>27</v>
      </c>
      <c r="BK24" s="397"/>
      <c r="BL24" s="397"/>
      <c r="BM24" s="395">
        <v>14355</v>
      </c>
      <c r="BN24" s="395"/>
      <c r="BO24" s="397" t="s">
        <v>43</v>
      </c>
      <c r="BP24" s="397"/>
      <c r="BQ24" s="397"/>
      <c r="BR24" s="401">
        <f ca="1">BM16*BM22*BM26</f>
        <v>3732300</v>
      </c>
      <c r="BS24" s="402"/>
      <c r="BT24" s="21"/>
      <c r="BU24" s="399" t="s">
        <v>27</v>
      </c>
      <c r="BV24" s="397"/>
      <c r="BW24" s="397"/>
      <c r="BX24" s="395">
        <v>10503</v>
      </c>
      <c r="BY24" s="395"/>
      <c r="BZ24" s="397" t="s">
        <v>43</v>
      </c>
      <c r="CA24" s="397"/>
      <c r="CB24" s="397"/>
      <c r="CC24" s="401">
        <f ca="1">BX16*BX22*BX26</f>
        <v>3806946</v>
      </c>
      <c r="CD24" s="402"/>
    </row>
    <row r="25" spans="1:82" ht="12" customHeight="1">
      <c r="A25" s="490" cm="1">
        <f t="array" aca="1" ref="A25" ca="1">INDIRECT("'期'!"&amp;$A$32&amp;ROW())</f>
        <v>44495</v>
      </c>
      <c r="B25" s="491"/>
      <c r="C25" s="483">
        <f t="shared" ca="1" si="6"/>
        <v>22</v>
      </c>
      <c r="D25" s="484"/>
      <c r="E25" s="313">
        <f t="shared" ca="1" si="2"/>
        <v>9.4230769230769234</v>
      </c>
      <c r="F25" s="254">
        <f t="shared" ca="1" si="3"/>
        <v>8</v>
      </c>
      <c r="G25" s="492">
        <f t="shared" ca="1" si="4"/>
        <v>0.90686456400742088</v>
      </c>
      <c r="H25" s="493"/>
      <c r="I25" s="489">
        <f t="shared" ca="1" si="0"/>
        <v>9.4230769230769269</v>
      </c>
      <c r="J25" s="489"/>
      <c r="K25" s="489">
        <f t="shared" ca="1" si="1"/>
        <v>8.545454545454545</v>
      </c>
      <c r="L25" s="489"/>
      <c r="M25" s="501">
        <f ca="1">IF(C25="","",SUM(E$4:E25))</f>
        <v>207.30769230769238</v>
      </c>
      <c r="N25" s="502"/>
      <c r="O25" s="499">
        <f ca="1">IF(C25="","",SUM(F$4:F25))</f>
        <v>188</v>
      </c>
      <c r="P25" s="500"/>
      <c r="Q25" s="483">
        <f t="shared" ca="1" si="5"/>
        <v>57</v>
      </c>
      <c r="R25" s="484"/>
      <c r="S25" s="139"/>
      <c r="T25" s="273"/>
      <c r="U25" s="243"/>
      <c r="V25" s="146"/>
      <c r="W25" s="146"/>
      <c r="X25" s="146"/>
      <c r="Y25" s="146"/>
      <c r="Z25" s="27"/>
      <c r="AA25" s="27"/>
      <c r="AB25" s="13"/>
      <c r="AC25" s="13"/>
      <c r="AD25" s="13"/>
      <c r="AE25" s="13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BI25" s="10"/>
      <c r="BJ25" s="399"/>
      <c r="BK25" s="397"/>
      <c r="BL25" s="397"/>
      <c r="BM25" s="395"/>
      <c r="BN25" s="395"/>
      <c r="BO25" s="397"/>
      <c r="BP25" s="397"/>
      <c r="BQ25" s="397"/>
      <c r="BR25" s="401"/>
      <c r="BS25" s="402"/>
      <c r="BT25" s="21"/>
      <c r="BU25" s="399"/>
      <c r="BV25" s="397"/>
      <c r="BW25" s="397"/>
      <c r="BX25" s="395"/>
      <c r="BY25" s="395"/>
      <c r="BZ25" s="397"/>
      <c r="CA25" s="397"/>
      <c r="CB25" s="397"/>
      <c r="CC25" s="401"/>
      <c r="CD25" s="402"/>
    </row>
    <row r="26" spans="1:82" ht="12" customHeight="1">
      <c r="A26" s="490" cm="1">
        <f t="array" aca="1" ref="A26" ca="1">INDIRECT("'期'!"&amp;$A$32&amp;ROW())</f>
        <v>44496</v>
      </c>
      <c r="B26" s="491"/>
      <c r="C26" s="483">
        <f t="shared" ca="1" si="6"/>
        <v>23</v>
      </c>
      <c r="D26" s="484"/>
      <c r="E26" s="313">
        <f t="shared" ca="1" si="2"/>
        <v>9.4230769230769234</v>
      </c>
      <c r="F26" s="254">
        <f t="shared" ca="1" si="3"/>
        <v>9</v>
      </c>
      <c r="G26" s="492">
        <f t="shared" ca="1" si="4"/>
        <v>0.90896184560780802</v>
      </c>
      <c r="H26" s="493"/>
      <c r="I26" s="489">
        <f t="shared" ca="1" si="0"/>
        <v>9.4230769230769269</v>
      </c>
      <c r="J26" s="489"/>
      <c r="K26" s="489">
        <f t="shared" ca="1" si="1"/>
        <v>8.5652173913043477</v>
      </c>
      <c r="L26" s="489"/>
      <c r="M26" s="501">
        <f ca="1">IF(C26="","",SUM(E$4:E26))</f>
        <v>216.73076923076931</v>
      </c>
      <c r="N26" s="502"/>
      <c r="O26" s="499">
        <f ca="1">IF(C26="","",SUM(F$4:F26))</f>
        <v>197</v>
      </c>
      <c r="P26" s="500"/>
      <c r="Q26" s="483">
        <f t="shared" ca="1" si="5"/>
        <v>48</v>
      </c>
      <c r="R26" s="484"/>
      <c r="S26" s="139"/>
      <c r="T26" s="273"/>
      <c r="U26" s="243"/>
      <c r="V26" s="146"/>
      <c r="W26" s="146"/>
      <c r="X26" s="146"/>
      <c r="Y26" s="146"/>
      <c r="Z26" s="27"/>
      <c r="AA26" s="27"/>
      <c r="AB26" s="13"/>
      <c r="AC26" s="13"/>
      <c r="AD26" s="13"/>
      <c r="AE26" s="13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BI26" s="10"/>
      <c r="BJ26" s="399" t="s">
        <v>28</v>
      </c>
      <c r="BK26" s="397"/>
      <c r="BL26" s="397"/>
      <c r="BM26" s="505">
        <v>14355</v>
      </c>
      <c r="BN26" s="505"/>
      <c r="BO26" s="397" t="s">
        <v>42</v>
      </c>
      <c r="BP26" s="397"/>
      <c r="BQ26" s="397"/>
      <c r="BR26" s="391">
        <f ca="1">BR24-BR22</f>
        <v>162570.37500000047</v>
      </c>
      <c r="BS26" s="392"/>
      <c r="BT26" s="21"/>
      <c r="BU26" s="399" t="s">
        <v>28</v>
      </c>
      <c r="BV26" s="397"/>
      <c r="BW26" s="397"/>
      <c r="BX26" s="395">
        <f>BM26</f>
        <v>14355</v>
      </c>
      <c r="BY26" s="395"/>
      <c r="BZ26" s="397" t="s">
        <v>42</v>
      </c>
      <c r="CA26" s="397"/>
      <c r="CB26" s="397"/>
      <c r="CC26" s="391">
        <f ca="1">CC24-CC22</f>
        <v>1195112.4750000001</v>
      </c>
      <c r="CD26" s="392"/>
    </row>
    <row r="27" spans="1:82" ht="12" customHeight="1" thickBot="1">
      <c r="A27" s="490" cm="1">
        <f t="array" aca="1" ref="A27" ca="1">INDIRECT("'期'!"&amp;$A$32&amp;ROW())</f>
        <v>44497</v>
      </c>
      <c r="B27" s="491"/>
      <c r="C27" s="483">
        <f t="shared" ca="1" si="6"/>
        <v>24</v>
      </c>
      <c r="D27" s="484"/>
      <c r="E27" s="313">
        <f t="shared" ca="1" si="2"/>
        <v>9.4230769230769234</v>
      </c>
      <c r="F27" s="254">
        <f t="shared" ca="1" si="3"/>
        <v>13</v>
      </c>
      <c r="G27" s="492">
        <f t="shared" ca="1" si="4"/>
        <v>0.92857142857142816</v>
      </c>
      <c r="H27" s="493"/>
      <c r="I27" s="489">
        <f t="shared" ca="1" si="0"/>
        <v>9.4230769230769269</v>
      </c>
      <c r="J27" s="489"/>
      <c r="K27" s="489">
        <f t="shared" ca="1" si="1"/>
        <v>8.75</v>
      </c>
      <c r="L27" s="489"/>
      <c r="M27" s="501">
        <f ca="1">IF(C27="","",SUM(E$4:E27))</f>
        <v>226.15384615384625</v>
      </c>
      <c r="N27" s="502"/>
      <c r="O27" s="499">
        <f ca="1">IF(C27="","",SUM(F$4:F27))</f>
        <v>210</v>
      </c>
      <c r="P27" s="500"/>
      <c r="Q27" s="483">
        <f t="shared" ca="1" si="5"/>
        <v>35</v>
      </c>
      <c r="R27" s="484"/>
      <c r="S27" s="139"/>
      <c r="T27" s="139"/>
      <c r="U27" s="243"/>
      <c r="V27" s="146"/>
      <c r="W27" s="146"/>
      <c r="X27" s="146"/>
      <c r="Y27" s="146"/>
      <c r="Z27" s="27"/>
      <c r="AA27" s="27"/>
      <c r="AB27" s="13"/>
      <c r="AC27" s="13"/>
      <c r="AD27" s="13"/>
      <c r="AE27" s="13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BI27" s="10"/>
      <c r="BJ27" s="400"/>
      <c r="BK27" s="398"/>
      <c r="BL27" s="398"/>
      <c r="BM27" s="506"/>
      <c r="BN27" s="506"/>
      <c r="BO27" s="398"/>
      <c r="BP27" s="398"/>
      <c r="BQ27" s="398"/>
      <c r="BR27" s="393"/>
      <c r="BS27" s="394"/>
      <c r="BT27" s="21"/>
      <c r="BU27" s="400"/>
      <c r="BV27" s="398"/>
      <c r="BW27" s="398"/>
      <c r="BX27" s="396"/>
      <c r="BY27" s="396"/>
      <c r="BZ27" s="398"/>
      <c r="CA27" s="398"/>
      <c r="CB27" s="398"/>
      <c r="CC27" s="393"/>
      <c r="CD27" s="394"/>
    </row>
    <row r="28" spans="1:82" ht="12" customHeight="1">
      <c r="A28" s="490" cm="1">
        <f t="array" aca="1" ref="A28" ca="1">INDIRECT("'期'!"&amp;$A$32&amp;ROW())</f>
        <v>44498</v>
      </c>
      <c r="B28" s="491"/>
      <c r="C28" s="483">
        <f t="shared" ca="1" si="6"/>
        <v>25</v>
      </c>
      <c r="D28" s="484"/>
      <c r="E28" s="313">
        <f t="shared" ca="1" si="2"/>
        <v>9.4230769230769234</v>
      </c>
      <c r="F28" s="254">
        <f t="shared" ca="1" si="3"/>
        <v>10</v>
      </c>
      <c r="G28" s="492">
        <f t="shared" ca="1" si="4"/>
        <v>0.9338775510204077</v>
      </c>
      <c r="H28" s="493"/>
      <c r="I28" s="489">
        <f t="shared" ca="1" si="0"/>
        <v>9.4230769230769269</v>
      </c>
      <c r="J28" s="489"/>
      <c r="K28" s="489">
        <f t="shared" ca="1" si="1"/>
        <v>8.8000000000000007</v>
      </c>
      <c r="L28" s="489"/>
      <c r="M28" s="501">
        <f ca="1">IF(C28="","",SUM(E$4:E28))</f>
        <v>235.57692307692318</v>
      </c>
      <c r="N28" s="502"/>
      <c r="O28" s="499">
        <f ca="1">IF(C28="","",SUM(F$4:F28))</f>
        <v>220</v>
      </c>
      <c r="P28" s="500"/>
      <c r="Q28" s="483">
        <f t="shared" ca="1" si="5"/>
        <v>25</v>
      </c>
      <c r="R28" s="484"/>
      <c r="S28" s="139"/>
      <c r="T28" s="274"/>
      <c r="U28" s="245"/>
      <c r="V28" s="146"/>
      <c r="W28" s="146"/>
      <c r="X28" s="146"/>
      <c r="Y28" s="146"/>
      <c r="Z28" s="27"/>
      <c r="AA28" s="27"/>
      <c r="AB28" s="13"/>
      <c r="AC28" s="13"/>
      <c r="AD28" s="13"/>
      <c r="AE28" s="13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BI28" s="10"/>
      <c r="BJ28" s="487" t="s">
        <v>32</v>
      </c>
      <c r="BK28" s="487"/>
      <c r="BL28" s="22"/>
      <c r="BM28" s="23"/>
      <c r="BN28" s="23"/>
      <c r="BO28" s="17"/>
      <c r="BP28" s="17"/>
      <c r="BQ28" s="17"/>
      <c r="BR28" s="21"/>
      <c r="BS28" s="21"/>
      <c r="BT28" s="21"/>
      <c r="BU28" s="487" t="s">
        <v>31</v>
      </c>
      <c r="BV28" s="487"/>
      <c r="BW28" s="22"/>
      <c r="BX28" s="23"/>
      <c r="BY28" s="23"/>
      <c r="BZ28" s="17"/>
      <c r="CA28" s="17"/>
      <c r="CB28" s="17"/>
      <c r="CC28" s="21"/>
      <c r="CD28" s="21"/>
    </row>
    <row r="29" spans="1:82" ht="12" customHeight="1" thickBot="1">
      <c r="A29" s="490" cm="1">
        <f t="array" aca="1" ref="A29" ca="1">INDIRECT("'期'!"&amp;$A$32&amp;ROW())</f>
        <v>44499</v>
      </c>
      <c r="B29" s="491"/>
      <c r="C29" s="483">
        <f t="shared" ca="1" si="6"/>
        <v>26</v>
      </c>
      <c r="D29" s="484"/>
      <c r="E29" s="313">
        <f t="shared" ca="1" si="2"/>
        <v>9.4230769230769234</v>
      </c>
      <c r="F29" s="254">
        <f t="shared" ca="1" si="3"/>
        <v>3</v>
      </c>
      <c r="G29" s="492">
        <f t="shared" ca="1" si="4"/>
        <v>0.91020408163265265</v>
      </c>
      <c r="H29" s="493"/>
      <c r="I29" s="489">
        <f t="shared" ca="1" si="0"/>
        <v>9.4230769230769269</v>
      </c>
      <c r="J29" s="489"/>
      <c r="K29" s="489">
        <f t="shared" ca="1" si="1"/>
        <v>8.5769230769230766</v>
      </c>
      <c r="L29" s="489"/>
      <c r="M29" s="501">
        <f ca="1">IF(C29="","",SUM(E$4:E29))</f>
        <v>245.00000000000011</v>
      </c>
      <c r="N29" s="502"/>
      <c r="O29" s="499">
        <f ca="1">IF(C29="","",SUM(F$4:F29))</f>
        <v>223</v>
      </c>
      <c r="P29" s="500"/>
      <c r="Q29" s="483">
        <f t="shared" ca="1" si="5"/>
        <v>22</v>
      </c>
      <c r="R29" s="484"/>
      <c r="S29" s="139"/>
      <c r="T29" s="274"/>
      <c r="U29" s="245"/>
      <c r="V29" s="146"/>
      <c r="W29" s="146"/>
      <c r="X29" s="146"/>
      <c r="Y29" s="146"/>
      <c r="Z29" s="27"/>
      <c r="AA29" s="27"/>
      <c r="AB29" s="13"/>
      <c r="AC29" s="13"/>
      <c r="AD29" s="13"/>
      <c r="AE29" s="13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BI29" s="10"/>
      <c r="BJ29" s="488"/>
      <c r="BK29" s="488"/>
      <c r="BL29" s="25"/>
      <c r="BM29" s="23"/>
      <c r="BN29" s="23"/>
      <c r="BO29" s="17"/>
      <c r="BP29" s="17"/>
      <c r="BQ29" s="17"/>
      <c r="BR29" s="21"/>
      <c r="BS29" s="21"/>
      <c r="BT29" s="21"/>
      <c r="BU29" s="488"/>
      <c r="BV29" s="488"/>
      <c r="BW29" s="25"/>
      <c r="BX29" s="23"/>
      <c r="BY29" s="23"/>
      <c r="BZ29" s="17"/>
      <c r="CA29" s="17"/>
      <c r="CB29" s="17"/>
      <c r="CC29" s="21"/>
      <c r="CD29" s="21"/>
    </row>
    <row r="30" spans="1:82" ht="12" customHeight="1">
      <c r="A30" s="494" t="str" cm="1">
        <f t="array" aca="1" ref="A30" ca="1">INDIRECT("'期'!"&amp;$A$32&amp;ROW())</f>
        <v/>
      </c>
      <c r="B30" s="495"/>
      <c r="C30" s="496" t="str">
        <f t="shared" ca="1" si="6"/>
        <v/>
      </c>
      <c r="D30" s="497"/>
      <c r="E30" s="314" t="str">
        <f t="shared" ca="1" si="2"/>
        <v/>
      </c>
      <c r="F30" s="255" t="str">
        <f t="shared" ca="1" si="3"/>
        <v/>
      </c>
      <c r="G30" s="452" t="str">
        <f t="shared" ca="1" si="4"/>
        <v/>
      </c>
      <c r="H30" s="453"/>
      <c r="I30" s="498" t="str">
        <f t="shared" ca="1" si="0"/>
        <v/>
      </c>
      <c r="J30" s="498"/>
      <c r="K30" s="498" t="str">
        <f t="shared" ca="1" si="1"/>
        <v/>
      </c>
      <c r="L30" s="498"/>
      <c r="M30" s="501" t="str">
        <f ca="1">IF(C30="","",SUM(E$4:E30))</f>
        <v/>
      </c>
      <c r="N30" s="502"/>
      <c r="O30" s="503" t="str">
        <f ca="1">IF(C30="","",SUM(F$4:F30))</f>
        <v/>
      </c>
      <c r="P30" s="504"/>
      <c r="Q30" s="496" t="str">
        <f t="shared" ca="1" si="5"/>
        <v/>
      </c>
      <c r="R30" s="497"/>
      <c r="S30" s="139"/>
      <c r="T30" s="274"/>
      <c r="U30" s="245"/>
      <c r="V30" s="146"/>
      <c r="W30" s="146"/>
      <c r="X30" s="146"/>
      <c r="Y30" s="146"/>
      <c r="Z30" s="27"/>
      <c r="AA30" s="27"/>
      <c r="AB30" s="13"/>
      <c r="AC30" s="13"/>
      <c r="AD30" s="13"/>
      <c r="AE30" s="13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BI30" s="10"/>
      <c r="BJ30" s="406" t="s">
        <v>11</v>
      </c>
      <c r="BK30" s="405"/>
      <c r="BL30" s="405">
        <f ca="1">BM40*BM48</f>
        <v>245</v>
      </c>
      <c r="BM30" s="485"/>
      <c r="BN30" s="474" t="s">
        <v>12</v>
      </c>
      <c r="BO30" s="475"/>
      <c r="BP30" s="476" t="s">
        <v>13</v>
      </c>
      <c r="BQ30" s="475"/>
      <c r="BR30" s="476" t="s">
        <v>14</v>
      </c>
      <c r="BS30" s="477"/>
      <c r="BT30" s="17"/>
      <c r="BU30" s="406" t="s">
        <v>11</v>
      </c>
      <c r="BV30" s="405"/>
      <c r="BW30" s="405">
        <f ca="1">BX40*BX48</f>
        <v>245</v>
      </c>
      <c r="BX30" s="485"/>
      <c r="BY30" s="474" t="s">
        <v>12</v>
      </c>
      <c r="BZ30" s="475"/>
      <c r="CA30" s="476" t="s">
        <v>13</v>
      </c>
      <c r="CB30" s="475"/>
      <c r="CC30" s="476" t="s">
        <v>14</v>
      </c>
      <c r="CD30" s="477"/>
    </row>
    <row r="31" spans="1:82" ht="12" customHeight="1">
      <c r="A31" s="450" t="s">
        <v>8</v>
      </c>
      <c r="B31" s="450"/>
      <c r="C31" s="451">
        <f ca="1">MAX(C4:D30)</f>
        <v>26</v>
      </c>
      <c r="D31" s="451"/>
      <c r="E31" s="315">
        <f ca="1">SUM(E4:E30)</f>
        <v>245.00000000000011</v>
      </c>
      <c r="F31" s="315">
        <f ca="1">SUM(F4:F30)</f>
        <v>223</v>
      </c>
      <c r="G31" s="452">
        <f ca="1">IFERROR(F31/E31,0)</f>
        <v>0.91020408163265265</v>
      </c>
      <c r="H31" s="453"/>
      <c r="I31" s="454">
        <f ca="1">E31-F31</f>
        <v>22.000000000000114</v>
      </c>
      <c r="J31" s="455"/>
      <c r="K31" s="456">
        <f ca="1">F31/C31</f>
        <v>8.5769230769230766</v>
      </c>
      <c r="L31" s="457"/>
      <c r="M31" s="3" t="s">
        <v>10</v>
      </c>
      <c r="N31" s="3"/>
      <c r="O31" s="3"/>
      <c r="P31" s="3"/>
      <c r="Q31" s="3"/>
      <c r="R31" s="3"/>
      <c r="S31" s="139"/>
      <c r="T31" s="274"/>
      <c r="U31" s="246"/>
      <c r="V31" s="139"/>
      <c r="W31" s="139"/>
      <c r="X31" s="240"/>
      <c r="Y31" s="240"/>
      <c r="Z31" s="13"/>
      <c r="AA31" s="13"/>
      <c r="AB31" s="13"/>
      <c r="AC31" s="13"/>
      <c r="AD31" s="13"/>
      <c r="AE31" s="13"/>
      <c r="AF31" s="138"/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BI31" s="10"/>
      <c r="BJ31" s="399"/>
      <c r="BK31" s="397"/>
      <c r="BL31" s="397"/>
      <c r="BM31" s="486"/>
      <c r="BN31" s="470"/>
      <c r="BO31" s="471"/>
      <c r="BP31" s="460"/>
      <c r="BQ31" s="471"/>
      <c r="BR31" s="460"/>
      <c r="BS31" s="478"/>
      <c r="BT31" s="18"/>
      <c r="BU31" s="399"/>
      <c r="BV31" s="397"/>
      <c r="BW31" s="397"/>
      <c r="BX31" s="486"/>
      <c r="BY31" s="470"/>
      <c r="BZ31" s="471"/>
      <c r="CA31" s="460"/>
      <c r="CB31" s="471"/>
      <c r="CC31" s="460"/>
      <c r="CD31" s="478"/>
    </row>
    <row r="32" spans="1:82" ht="12" customHeight="1">
      <c r="A32" s="84" t="str">
        <f ca="1">VLOOKUP(B32,支援効果集計!$D$4:$N$15,11,FALSE)</f>
        <v>AD</v>
      </c>
      <c r="B32" s="84" t="str">
        <f ca="1">RIGHT(CELL("filename",A1),LEN(CELL("filename",A1))-FIND("]",CELL("filename",A1)))</f>
        <v>R3.10</v>
      </c>
      <c r="S32" s="145"/>
      <c r="T32" s="145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BI32" s="10"/>
      <c r="BJ32" s="468" t="s">
        <v>15</v>
      </c>
      <c r="BK32" s="469"/>
      <c r="BL32" s="436">
        <f ca="1">SUM(F16:F21)</f>
        <v>71</v>
      </c>
      <c r="BM32" s="472"/>
      <c r="BN32" s="412" t="s">
        <v>34</v>
      </c>
      <c r="BO32" s="482">
        <f ca="1">BO5</f>
        <v>12.666666666666666</v>
      </c>
      <c r="BP32" s="413" t="s">
        <v>34</v>
      </c>
      <c r="BQ32" s="464">
        <f ca="1">BQ5</f>
        <v>0.41417233560090705</v>
      </c>
      <c r="BR32" s="413" t="s">
        <v>34</v>
      </c>
      <c r="BS32" s="466">
        <f>AQ31</f>
        <v>0</v>
      </c>
      <c r="BT32" s="18"/>
      <c r="BU32" s="468" t="s">
        <v>15</v>
      </c>
      <c r="BV32" s="469"/>
      <c r="BW32" s="436">
        <f ca="1">SUM(F22:F28)</f>
        <v>59</v>
      </c>
      <c r="BX32" s="472"/>
      <c r="BY32" s="412" t="s">
        <v>34</v>
      </c>
      <c r="BZ32" s="480">
        <f ca="1">BO32</f>
        <v>12.666666666666666</v>
      </c>
      <c r="CA32" s="413" t="s">
        <v>34</v>
      </c>
      <c r="CB32" s="480">
        <f ca="1">BQ32</f>
        <v>0.41417233560090705</v>
      </c>
      <c r="CC32" s="413" t="s">
        <v>34</v>
      </c>
      <c r="CD32" s="466">
        <f>BS32</f>
        <v>0</v>
      </c>
    </row>
    <row r="33" spans="1:83" ht="12" customHeight="1" thickBot="1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30"/>
      <c r="R33" s="30"/>
      <c r="T33" s="250"/>
      <c r="U33" s="139"/>
      <c r="V33" s="149"/>
      <c r="W33" s="27"/>
      <c r="X33" s="27"/>
      <c r="Y33" s="27"/>
      <c r="Z33" s="27"/>
      <c r="AA33" s="27"/>
      <c r="AB33" s="27"/>
      <c r="AC33" s="27"/>
      <c r="AD33" s="27"/>
      <c r="AE33" s="148"/>
      <c r="AF33" s="139"/>
      <c r="AG33" s="149"/>
      <c r="AH33" s="27"/>
      <c r="AI33" s="27"/>
      <c r="AJ33" s="27"/>
      <c r="AK33" s="4"/>
      <c r="AL33" s="4"/>
      <c r="AM33" s="4"/>
      <c r="AN33" s="4"/>
      <c r="AO33" s="4"/>
      <c r="AP33" s="27"/>
      <c r="AQ33" s="27"/>
      <c r="BI33" s="10"/>
      <c r="BJ33" s="470"/>
      <c r="BK33" s="471"/>
      <c r="BL33" s="438"/>
      <c r="BM33" s="473"/>
      <c r="BN33" s="479"/>
      <c r="BO33" s="465"/>
      <c r="BP33" s="414"/>
      <c r="BQ33" s="465"/>
      <c r="BR33" s="414"/>
      <c r="BS33" s="467"/>
      <c r="BT33" s="18"/>
      <c r="BU33" s="470"/>
      <c r="BV33" s="471"/>
      <c r="BW33" s="438"/>
      <c r="BX33" s="473"/>
      <c r="BY33" s="479"/>
      <c r="BZ33" s="465"/>
      <c r="CA33" s="414"/>
      <c r="CB33" s="465"/>
      <c r="CC33" s="414"/>
      <c r="CD33" s="467"/>
    </row>
    <row r="34" spans="1:83" ht="15" customHeight="1">
      <c r="A34" s="261">
        <f ca="1">HLOOKUP(B32,年間予定!$B$1:$M$2,2,FALSE)</f>
        <v>8</v>
      </c>
      <c r="B34" s="262"/>
      <c r="C34" s="271"/>
      <c r="D34" s="269">
        <f ca="1">$A$4</f>
        <v>44470</v>
      </c>
      <c r="E34" s="264"/>
      <c r="F34" s="263">
        <f ca="1">$A$5</f>
        <v>44471</v>
      </c>
      <c r="G34" s="264"/>
      <c r="H34" s="263">
        <f ca="1">$A$6</f>
        <v>44473</v>
      </c>
      <c r="I34" s="264"/>
      <c r="J34" s="263">
        <f ca="1">$A$7</f>
        <v>44474</v>
      </c>
      <c r="K34" s="264"/>
      <c r="L34" s="263">
        <f ca="1">$A$8</f>
        <v>44475</v>
      </c>
      <c r="M34" s="264"/>
      <c r="N34" s="263">
        <f ca="1">$A$9</f>
        <v>44476</v>
      </c>
      <c r="O34" s="264"/>
      <c r="P34" s="263">
        <f ca="1">$A$10</f>
        <v>44477</v>
      </c>
      <c r="Q34" s="264"/>
      <c r="R34" s="263">
        <f ca="1">$A$11</f>
        <v>44478</v>
      </c>
      <c r="S34" s="264"/>
      <c r="T34" s="263">
        <f ca="1">$A$12</f>
        <v>44480</v>
      </c>
      <c r="U34" s="264"/>
      <c r="V34" s="263">
        <f ca="1">$A$13</f>
        <v>44481</v>
      </c>
      <c r="W34" s="264"/>
      <c r="X34" s="263">
        <f ca="1">$A$14</f>
        <v>44482</v>
      </c>
      <c r="Y34" s="264"/>
      <c r="Z34" s="263">
        <f ca="1">$A$15</f>
        <v>44483</v>
      </c>
      <c r="AA34" s="264"/>
      <c r="AB34" s="263">
        <f ca="1">$A$16</f>
        <v>44484</v>
      </c>
      <c r="AC34" s="264"/>
      <c r="AD34" s="263">
        <f ca="1">$A$17</f>
        <v>44485</v>
      </c>
      <c r="AE34" s="264"/>
      <c r="AF34" s="263">
        <f ca="1">$A$18</f>
        <v>44487</v>
      </c>
      <c r="AG34" s="264"/>
      <c r="AH34" s="263">
        <f ca="1">$A$19</f>
        <v>44488</v>
      </c>
      <c r="AI34" s="264"/>
      <c r="AJ34" s="263">
        <f ca="1">$A$20</f>
        <v>44489</v>
      </c>
      <c r="AK34" s="264"/>
      <c r="AL34" s="263">
        <f ca="1">$A$21</f>
        <v>44490</v>
      </c>
      <c r="AM34" s="264"/>
      <c r="AN34" s="263">
        <f ca="1">$A$22</f>
        <v>44491</v>
      </c>
      <c r="AO34" s="264"/>
      <c r="AP34" s="263">
        <f ca="1">$A$23</f>
        <v>44492</v>
      </c>
      <c r="AQ34" s="264"/>
      <c r="AR34" s="263">
        <f ca="1">$A$24</f>
        <v>44494</v>
      </c>
      <c r="AS34" s="264"/>
      <c r="AT34" s="263">
        <f ca="1">$A$25</f>
        <v>44495</v>
      </c>
      <c r="AU34" s="264"/>
      <c r="AV34" s="263">
        <f ca="1">$A$26</f>
        <v>44496</v>
      </c>
      <c r="AW34" s="264"/>
      <c r="AX34" s="263">
        <f ca="1">$A$27</f>
        <v>44497</v>
      </c>
      <c r="AY34" s="264"/>
      <c r="AZ34" s="263">
        <f ca="1">$A$28</f>
        <v>44498</v>
      </c>
      <c r="BA34" s="264"/>
      <c r="BB34" s="263">
        <f ca="1">$A$29</f>
        <v>44499</v>
      </c>
      <c r="BC34" s="264"/>
      <c r="BD34" s="263" t="str">
        <f ca="1">$A$30</f>
        <v/>
      </c>
      <c r="BE34" s="284"/>
      <c r="BF34" s="289" t="s">
        <v>143</v>
      </c>
      <c r="BG34" s="290"/>
      <c r="BH34" s="27"/>
      <c r="BI34" s="10"/>
      <c r="BJ34" s="399" t="s">
        <v>16</v>
      </c>
      <c r="BK34" s="397"/>
      <c r="BL34" s="458">
        <f ca="1">BL30-BL32</f>
        <v>174</v>
      </c>
      <c r="BM34" s="459"/>
      <c r="BN34" s="399" t="s">
        <v>35</v>
      </c>
      <c r="BO34" s="462">
        <f ca="1">BZ7</f>
        <v>17.333333333333332</v>
      </c>
      <c r="BP34" s="397" t="s">
        <v>35</v>
      </c>
      <c r="BQ34" s="463">
        <f ca="1">CB7</f>
        <v>0.74846060213407173</v>
      </c>
      <c r="BR34" s="397" t="s">
        <v>35</v>
      </c>
      <c r="BS34" s="432">
        <f ca="1">CD7</f>
        <v>0</v>
      </c>
      <c r="BT34" s="18"/>
      <c r="BU34" s="399" t="s">
        <v>16</v>
      </c>
      <c r="BV34" s="397"/>
      <c r="BW34" s="458">
        <f ca="1">BW30-BW32</f>
        <v>186</v>
      </c>
      <c r="BX34" s="459"/>
      <c r="BY34" s="399" t="s">
        <v>35</v>
      </c>
      <c r="BZ34" s="462">
        <f ca="1">BZ7</f>
        <v>17.333333333333332</v>
      </c>
      <c r="CA34" s="397" t="s">
        <v>35</v>
      </c>
      <c r="CB34" s="481">
        <f ca="1">CB7</f>
        <v>0.74846060213407173</v>
      </c>
      <c r="CC34" s="397" t="s">
        <v>35</v>
      </c>
      <c r="CD34" s="432">
        <f ca="1">CD7</f>
        <v>0</v>
      </c>
    </row>
    <row r="35" spans="1:83" s="260" customFormat="1" ht="15" customHeight="1">
      <c r="A35" s="267"/>
      <c r="B35" s="268"/>
      <c r="C35" s="272" t="s">
        <v>51</v>
      </c>
      <c r="D35" s="270" t="s">
        <v>117</v>
      </c>
      <c r="E35" s="266" t="s">
        <v>118</v>
      </c>
      <c r="F35" s="265" t="s">
        <v>117</v>
      </c>
      <c r="G35" s="266" t="s">
        <v>118</v>
      </c>
      <c r="H35" s="265" t="s">
        <v>117</v>
      </c>
      <c r="I35" s="266" t="s">
        <v>118</v>
      </c>
      <c r="J35" s="265" t="s">
        <v>117</v>
      </c>
      <c r="K35" s="266" t="s">
        <v>118</v>
      </c>
      <c r="L35" s="265" t="s">
        <v>117</v>
      </c>
      <c r="M35" s="266" t="s">
        <v>118</v>
      </c>
      <c r="N35" s="265" t="s">
        <v>117</v>
      </c>
      <c r="O35" s="266" t="s">
        <v>118</v>
      </c>
      <c r="P35" s="265" t="s">
        <v>117</v>
      </c>
      <c r="Q35" s="266" t="s">
        <v>118</v>
      </c>
      <c r="R35" s="265" t="s">
        <v>117</v>
      </c>
      <c r="S35" s="266" t="s">
        <v>118</v>
      </c>
      <c r="T35" s="265" t="s">
        <v>117</v>
      </c>
      <c r="U35" s="266" t="s">
        <v>118</v>
      </c>
      <c r="V35" s="265" t="s">
        <v>117</v>
      </c>
      <c r="W35" s="266" t="s">
        <v>118</v>
      </c>
      <c r="X35" s="265" t="s">
        <v>117</v>
      </c>
      <c r="Y35" s="266" t="s">
        <v>118</v>
      </c>
      <c r="Z35" s="265" t="s">
        <v>117</v>
      </c>
      <c r="AA35" s="266" t="s">
        <v>118</v>
      </c>
      <c r="AB35" s="265" t="s">
        <v>117</v>
      </c>
      <c r="AC35" s="266" t="s">
        <v>118</v>
      </c>
      <c r="AD35" s="265" t="s">
        <v>117</v>
      </c>
      <c r="AE35" s="266" t="s">
        <v>118</v>
      </c>
      <c r="AF35" s="265" t="s">
        <v>117</v>
      </c>
      <c r="AG35" s="266" t="s">
        <v>118</v>
      </c>
      <c r="AH35" s="265" t="s">
        <v>117</v>
      </c>
      <c r="AI35" s="266" t="s">
        <v>118</v>
      </c>
      <c r="AJ35" s="265" t="s">
        <v>117</v>
      </c>
      <c r="AK35" s="266" t="s">
        <v>118</v>
      </c>
      <c r="AL35" s="265" t="s">
        <v>117</v>
      </c>
      <c r="AM35" s="266" t="s">
        <v>118</v>
      </c>
      <c r="AN35" s="265" t="s">
        <v>117</v>
      </c>
      <c r="AO35" s="266" t="s">
        <v>118</v>
      </c>
      <c r="AP35" s="265" t="s">
        <v>117</v>
      </c>
      <c r="AQ35" s="266" t="s">
        <v>118</v>
      </c>
      <c r="AR35" s="265" t="s">
        <v>117</v>
      </c>
      <c r="AS35" s="266" t="s">
        <v>118</v>
      </c>
      <c r="AT35" s="265" t="s">
        <v>117</v>
      </c>
      <c r="AU35" s="266" t="s">
        <v>118</v>
      </c>
      <c r="AV35" s="265" t="s">
        <v>117</v>
      </c>
      <c r="AW35" s="266" t="s">
        <v>118</v>
      </c>
      <c r="AX35" s="265" t="s">
        <v>117</v>
      </c>
      <c r="AY35" s="266" t="s">
        <v>118</v>
      </c>
      <c r="AZ35" s="265" t="s">
        <v>117</v>
      </c>
      <c r="BA35" s="266" t="s">
        <v>118</v>
      </c>
      <c r="BB35" s="265" t="s">
        <v>117</v>
      </c>
      <c r="BC35" s="266" t="s">
        <v>118</v>
      </c>
      <c r="BD35" s="265" t="s">
        <v>117</v>
      </c>
      <c r="BE35" s="285" t="s">
        <v>118</v>
      </c>
      <c r="BF35" s="291" t="s">
        <v>117</v>
      </c>
      <c r="BG35" s="292" t="s">
        <v>118</v>
      </c>
      <c r="BH35" s="27"/>
      <c r="BI35" s="10"/>
      <c r="BJ35" s="399"/>
      <c r="BK35" s="397"/>
      <c r="BL35" s="460"/>
      <c r="BM35" s="461"/>
      <c r="BN35" s="399"/>
      <c r="BO35" s="462"/>
      <c r="BP35" s="397"/>
      <c r="BQ35" s="463"/>
      <c r="BR35" s="397"/>
      <c r="BS35" s="432"/>
      <c r="BT35" s="17"/>
      <c r="BU35" s="399"/>
      <c r="BV35" s="397"/>
      <c r="BW35" s="460"/>
      <c r="BX35" s="461"/>
      <c r="BY35" s="399"/>
      <c r="BZ35" s="462"/>
      <c r="CA35" s="397"/>
      <c r="CB35" s="481"/>
      <c r="CC35" s="397"/>
      <c r="CD35" s="432"/>
    </row>
    <row r="36" spans="1:83" ht="15" customHeight="1">
      <c r="A36" s="543" t="s">
        <v>131</v>
      </c>
      <c r="B36" s="544"/>
      <c r="C36" s="275">
        <f ca="1">IFERROR(VLOOKUP(A36,年間予定!$A$3:$M$17,$A$34,FALSE),"")</f>
        <v>44</v>
      </c>
      <c r="D36" s="276">
        <v>1</v>
      </c>
      <c r="E36" s="277"/>
      <c r="F36" s="278">
        <v>1</v>
      </c>
      <c r="G36" s="277"/>
      <c r="H36" s="278">
        <v>3</v>
      </c>
      <c r="I36" s="277"/>
      <c r="J36" s="278">
        <v>2</v>
      </c>
      <c r="K36" s="277"/>
      <c r="L36" s="278">
        <v>4</v>
      </c>
      <c r="M36" s="277"/>
      <c r="N36" s="278">
        <v>1</v>
      </c>
      <c r="O36" s="277"/>
      <c r="P36" s="278">
        <v>1</v>
      </c>
      <c r="Q36" s="277">
        <v>1</v>
      </c>
      <c r="R36" s="278"/>
      <c r="S36" s="277"/>
      <c r="T36" s="278">
        <v>1</v>
      </c>
      <c r="U36" s="277">
        <v>1</v>
      </c>
      <c r="V36" s="278">
        <v>1</v>
      </c>
      <c r="W36" s="277"/>
      <c r="X36" s="278">
        <v>3</v>
      </c>
      <c r="Y36" s="277">
        <v>1</v>
      </c>
      <c r="Z36" s="278">
        <v>4</v>
      </c>
      <c r="AA36" s="277"/>
      <c r="AB36" s="278">
        <v>3</v>
      </c>
      <c r="AC36" s="277">
        <v>1</v>
      </c>
      <c r="AD36" s="278">
        <v>1</v>
      </c>
      <c r="AE36" s="277"/>
      <c r="AF36" s="278">
        <v>4</v>
      </c>
      <c r="AG36" s="277"/>
      <c r="AH36" s="278">
        <v>2</v>
      </c>
      <c r="AI36" s="277"/>
      <c r="AJ36" s="278">
        <v>6</v>
      </c>
      <c r="AK36" s="277">
        <v>1</v>
      </c>
      <c r="AL36" s="278">
        <v>2</v>
      </c>
      <c r="AM36" s="277">
        <v>1</v>
      </c>
      <c r="AN36" s="278">
        <v>2</v>
      </c>
      <c r="AO36" s="277"/>
      <c r="AP36" s="278"/>
      <c r="AQ36" s="277"/>
      <c r="AR36" s="278">
        <v>3</v>
      </c>
      <c r="AS36" s="277"/>
      <c r="AT36" s="278">
        <v>2</v>
      </c>
      <c r="AU36" s="277"/>
      <c r="AV36" s="278">
        <v>2</v>
      </c>
      <c r="AW36" s="277">
        <v>1</v>
      </c>
      <c r="AX36" s="278">
        <v>3</v>
      </c>
      <c r="AY36" s="277"/>
      <c r="AZ36" s="278">
        <v>4</v>
      </c>
      <c r="BA36" s="277"/>
      <c r="BB36" s="278">
        <v>2</v>
      </c>
      <c r="BC36" s="277"/>
      <c r="BD36" s="278"/>
      <c r="BE36" s="286"/>
      <c r="BF36" s="293">
        <f>SUMIF($D$35:$BE$35,$BF$35,$D36:$BE36)</f>
        <v>58</v>
      </c>
      <c r="BG36" s="294">
        <f>SUMIF($D$35:$BE$35,$BG$35,$D36:$BE36)</f>
        <v>7</v>
      </c>
      <c r="BI36" s="10"/>
      <c r="BJ36" s="399" t="s">
        <v>17</v>
      </c>
      <c r="BK36" s="397"/>
      <c r="BL36" s="436">
        <f ca="1">C31-12</f>
        <v>14</v>
      </c>
      <c r="BM36" s="437"/>
      <c r="BN36" s="399" t="s">
        <v>36</v>
      </c>
      <c r="BO36" s="426">
        <f ca="1">AVERAGE(F16:F21)*2</f>
        <v>23.666666666666668</v>
      </c>
      <c r="BP36" s="397" t="s">
        <v>36</v>
      </c>
      <c r="BQ36" s="448">
        <f ca="1">AVERAGE(G16:H21)</f>
        <v>0.84272448662004484</v>
      </c>
      <c r="BR36" s="397" t="s">
        <v>36</v>
      </c>
      <c r="BS36" s="424">
        <f ca="1">SUM(S16:S21)/BL32</f>
        <v>0</v>
      </c>
      <c r="BT36" s="18"/>
      <c r="BU36" s="399" t="s">
        <v>17</v>
      </c>
      <c r="BV36" s="397"/>
      <c r="BW36" s="436">
        <f ca="1">C31-18</f>
        <v>8</v>
      </c>
      <c r="BX36" s="437"/>
      <c r="BY36" s="440" t="s">
        <v>38</v>
      </c>
      <c r="BZ36" s="442">
        <f ca="1">BO36</f>
        <v>23.666666666666668</v>
      </c>
      <c r="CA36" s="444" t="s">
        <v>38</v>
      </c>
      <c r="CB36" s="446">
        <f ca="1">BQ36</f>
        <v>0.84272448662004484</v>
      </c>
      <c r="CC36" s="444" t="s">
        <v>38</v>
      </c>
      <c r="CD36" s="434">
        <f ca="1">BS36</f>
        <v>0</v>
      </c>
    </row>
    <row r="37" spans="1:83" ht="15" customHeight="1">
      <c r="A37" s="545" t="s">
        <v>132</v>
      </c>
      <c r="B37" s="546"/>
      <c r="C37" s="279">
        <f ca="1">IFERROR(VLOOKUP(A37,年間予定!$A$3:$M$17,$A$34,FALSE),"")</f>
        <v>25</v>
      </c>
      <c r="D37" s="280"/>
      <c r="E37" s="281"/>
      <c r="F37" s="282"/>
      <c r="G37" s="281"/>
      <c r="H37" s="282">
        <v>2</v>
      </c>
      <c r="I37" s="281"/>
      <c r="J37" s="282">
        <v>2</v>
      </c>
      <c r="K37" s="281"/>
      <c r="L37" s="282">
        <v>3</v>
      </c>
      <c r="M37" s="281"/>
      <c r="N37" s="282">
        <v>2</v>
      </c>
      <c r="O37" s="281"/>
      <c r="P37" s="282">
        <v>4</v>
      </c>
      <c r="Q37" s="281"/>
      <c r="R37" s="282"/>
      <c r="S37" s="281"/>
      <c r="T37" s="282">
        <v>1</v>
      </c>
      <c r="U37" s="281"/>
      <c r="V37" s="282"/>
      <c r="W37" s="281"/>
      <c r="X37" s="282">
        <v>1</v>
      </c>
      <c r="Y37" s="281"/>
      <c r="Z37" s="282">
        <v>2</v>
      </c>
      <c r="AA37" s="281"/>
      <c r="AB37" s="282">
        <v>2</v>
      </c>
      <c r="AC37" s="281"/>
      <c r="AD37" s="282"/>
      <c r="AE37" s="281"/>
      <c r="AF37" s="282">
        <v>3</v>
      </c>
      <c r="AG37" s="281"/>
      <c r="AH37" s="282"/>
      <c r="AI37" s="281"/>
      <c r="AJ37" s="282">
        <v>1</v>
      </c>
      <c r="AK37" s="281"/>
      <c r="AL37" s="282">
        <v>2</v>
      </c>
      <c r="AM37" s="281"/>
      <c r="AN37" s="282">
        <v>2</v>
      </c>
      <c r="AO37" s="281"/>
      <c r="AP37" s="282"/>
      <c r="AQ37" s="281"/>
      <c r="AR37" s="282">
        <v>2</v>
      </c>
      <c r="AS37" s="281"/>
      <c r="AT37" s="282">
        <v>1</v>
      </c>
      <c r="AU37" s="281"/>
      <c r="AV37" s="282"/>
      <c r="AW37" s="281"/>
      <c r="AX37" s="282"/>
      <c r="AY37" s="281"/>
      <c r="AZ37" s="282">
        <v>1</v>
      </c>
      <c r="BA37" s="281"/>
      <c r="BB37" s="282">
        <v>1</v>
      </c>
      <c r="BC37" s="281"/>
      <c r="BD37" s="282"/>
      <c r="BE37" s="287"/>
      <c r="BF37" s="295">
        <f>SUMIF($D$35:$BE$35,$BF$35,$D37:$BE37)</f>
        <v>32</v>
      </c>
      <c r="BG37" s="296">
        <f t="shared" ref="BG37:BG49" si="7">SUMIF($D$35:$BE$35,$BG$35,$D37:$BE37)</f>
        <v>0</v>
      </c>
      <c r="BI37" s="11"/>
      <c r="BJ37" s="399"/>
      <c r="BK37" s="397"/>
      <c r="BL37" s="438"/>
      <c r="BM37" s="439"/>
      <c r="BN37" s="399"/>
      <c r="BO37" s="426"/>
      <c r="BP37" s="397"/>
      <c r="BQ37" s="449"/>
      <c r="BR37" s="397"/>
      <c r="BS37" s="424"/>
      <c r="BT37" s="18"/>
      <c r="BU37" s="399"/>
      <c r="BV37" s="397"/>
      <c r="BW37" s="438"/>
      <c r="BX37" s="439"/>
      <c r="BY37" s="441"/>
      <c r="BZ37" s="443"/>
      <c r="CA37" s="445"/>
      <c r="CB37" s="447"/>
      <c r="CC37" s="445"/>
      <c r="CD37" s="435"/>
    </row>
    <row r="38" spans="1:83" ht="15" customHeight="1">
      <c r="A38" s="543" t="s">
        <v>133</v>
      </c>
      <c r="B38" s="544"/>
      <c r="C38" s="275">
        <f ca="1">IFERROR(VLOOKUP(A38,年間予定!$A$3:$M$17,$A$34,FALSE),"")</f>
        <v>15</v>
      </c>
      <c r="D38" s="276"/>
      <c r="E38" s="277"/>
      <c r="F38" s="278"/>
      <c r="G38" s="277"/>
      <c r="H38" s="278"/>
      <c r="I38" s="277"/>
      <c r="J38" s="278"/>
      <c r="K38" s="277"/>
      <c r="L38" s="278"/>
      <c r="M38" s="277"/>
      <c r="N38" s="278"/>
      <c r="O38" s="277"/>
      <c r="P38" s="278"/>
      <c r="Q38" s="277"/>
      <c r="R38" s="278"/>
      <c r="S38" s="277"/>
      <c r="T38" s="278"/>
      <c r="U38" s="277"/>
      <c r="V38" s="278"/>
      <c r="W38" s="277"/>
      <c r="X38" s="278"/>
      <c r="Y38" s="277"/>
      <c r="Z38" s="278"/>
      <c r="AA38" s="277"/>
      <c r="AB38" s="278"/>
      <c r="AC38" s="277"/>
      <c r="AD38" s="278"/>
      <c r="AE38" s="277"/>
      <c r="AF38" s="278"/>
      <c r="AG38" s="277"/>
      <c r="AH38" s="278"/>
      <c r="AI38" s="277"/>
      <c r="AJ38" s="278"/>
      <c r="AK38" s="277"/>
      <c r="AL38" s="278"/>
      <c r="AM38" s="277"/>
      <c r="AN38" s="278"/>
      <c r="AO38" s="277"/>
      <c r="AP38" s="278"/>
      <c r="AQ38" s="277"/>
      <c r="AR38" s="278"/>
      <c r="AS38" s="277"/>
      <c r="AT38" s="278"/>
      <c r="AU38" s="277"/>
      <c r="AV38" s="278"/>
      <c r="AW38" s="277"/>
      <c r="AX38" s="278"/>
      <c r="AY38" s="277"/>
      <c r="AZ38" s="278"/>
      <c r="BA38" s="277"/>
      <c r="BB38" s="278"/>
      <c r="BC38" s="277"/>
      <c r="BD38" s="278"/>
      <c r="BE38" s="286"/>
      <c r="BF38" s="293">
        <f t="shared" ref="BF38:BF49" si="8">SUMIF($D$35:$BE$35,$BF$35,$D38:$BE38)</f>
        <v>0</v>
      </c>
      <c r="BG38" s="294">
        <f t="shared" si="7"/>
        <v>0</v>
      </c>
      <c r="BH38" s="146"/>
      <c r="BI38" s="26"/>
      <c r="BJ38" s="411" t="s">
        <v>33</v>
      </c>
      <c r="BK38" s="397"/>
      <c r="BL38" s="407">
        <f ca="1">BL34/BL36</f>
        <v>12.428571428571429</v>
      </c>
      <c r="BM38" s="419"/>
      <c r="BN38" s="399" t="s">
        <v>37</v>
      </c>
      <c r="BO38" s="430">
        <f ca="1">BZ38</f>
        <v>16.857142857142858</v>
      </c>
      <c r="BP38" s="397" t="s">
        <v>37</v>
      </c>
      <c r="BQ38" s="430">
        <f ca="1">CB38</f>
        <v>0.92303383922186888</v>
      </c>
      <c r="BR38" s="397" t="s">
        <v>37</v>
      </c>
      <c r="BS38" s="432">
        <f ca="1">CD38</f>
        <v>0</v>
      </c>
      <c r="BT38" s="18"/>
      <c r="BU38" s="411" t="s">
        <v>33</v>
      </c>
      <c r="BV38" s="397"/>
      <c r="BW38" s="407">
        <f ca="1">BW34/BW36</f>
        <v>23.25</v>
      </c>
      <c r="BX38" s="419"/>
      <c r="BY38" s="399" t="s">
        <v>37</v>
      </c>
      <c r="BZ38" s="426">
        <f ca="1">AVERAGE(F22:F28)*2</f>
        <v>16.857142857142858</v>
      </c>
      <c r="CA38" s="397" t="s">
        <v>37</v>
      </c>
      <c r="CB38" s="428">
        <f ca="1">AVERAGE(G22:H28)</f>
        <v>0.92303383922186888</v>
      </c>
      <c r="CC38" s="397" t="s">
        <v>37</v>
      </c>
      <c r="CD38" s="424">
        <f ca="1">SUM(S22:S28)/BW32</f>
        <v>0</v>
      </c>
    </row>
    <row r="39" spans="1:83" ht="15" customHeight="1" thickBot="1">
      <c r="A39" s="545" t="s">
        <v>134</v>
      </c>
      <c r="B39" s="546"/>
      <c r="C39" s="279">
        <f ca="1">IFERROR(VLOOKUP(A39,年間予定!$A$3:$M$17,$A$34,FALSE),"")</f>
        <v>9</v>
      </c>
      <c r="D39" s="280"/>
      <c r="E39" s="281"/>
      <c r="F39" s="282"/>
      <c r="G39" s="281"/>
      <c r="H39" s="282"/>
      <c r="I39" s="281"/>
      <c r="J39" s="282"/>
      <c r="K39" s="281"/>
      <c r="L39" s="282"/>
      <c r="M39" s="281"/>
      <c r="N39" s="282"/>
      <c r="O39" s="281"/>
      <c r="P39" s="282"/>
      <c r="Q39" s="281"/>
      <c r="R39" s="282"/>
      <c r="S39" s="281"/>
      <c r="T39" s="282"/>
      <c r="U39" s="281"/>
      <c r="V39" s="282"/>
      <c r="W39" s="281"/>
      <c r="X39" s="282"/>
      <c r="Y39" s="281"/>
      <c r="Z39" s="282"/>
      <c r="AA39" s="281"/>
      <c r="AB39" s="282"/>
      <c r="AC39" s="281"/>
      <c r="AD39" s="282"/>
      <c r="AE39" s="281"/>
      <c r="AF39" s="282"/>
      <c r="AG39" s="281"/>
      <c r="AH39" s="282"/>
      <c r="AI39" s="281"/>
      <c r="AJ39" s="282"/>
      <c r="AK39" s="281"/>
      <c r="AL39" s="282"/>
      <c r="AM39" s="281"/>
      <c r="AN39" s="282"/>
      <c r="AO39" s="281"/>
      <c r="AP39" s="282"/>
      <c r="AQ39" s="281"/>
      <c r="AR39" s="282"/>
      <c r="AS39" s="281"/>
      <c r="AT39" s="282"/>
      <c r="AU39" s="281"/>
      <c r="AV39" s="282"/>
      <c r="AW39" s="281"/>
      <c r="AX39" s="282"/>
      <c r="AY39" s="281"/>
      <c r="AZ39" s="282"/>
      <c r="BA39" s="281"/>
      <c r="BB39" s="282"/>
      <c r="BC39" s="281"/>
      <c r="BD39" s="282"/>
      <c r="BE39" s="287"/>
      <c r="BF39" s="295">
        <f t="shared" si="8"/>
        <v>0</v>
      </c>
      <c r="BG39" s="296">
        <f t="shared" si="7"/>
        <v>0</v>
      </c>
      <c r="BH39" s="146"/>
      <c r="BI39" s="26"/>
      <c r="BJ39" s="412"/>
      <c r="BK39" s="413"/>
      <c r="BL39" s="409"/>
      <c r="BM39" s="420"/>
      <c r="BN39" s="400"/>
      <c r="BO39" s="431"/>
      <c r="BP39" s="398"/>
      <c r="BQ39" s="431"/>
      <c r="BR39" s="398"/>
      <c r="BS39" s="433"/>
      <c r="BT39" s="18"/>
      <c r="BU39" s="412"/>
      <c r="BV39" s="413"/>
      <c r="BW39" s="409"/>
      <c r="BX39" s="420"/>
      <c r="BY39" s="400"/>
      <c r="BZ39" s="427"/>
      <c r="CA39" s="398"/>
      <c r="CB39" s="429"/>
      <c r="CC39" s="398"/>
      <c r="CD39" s="425"/>
    </row>
    <row r="40" spans="1:83" ht="15" customHeight="1">
      <c r="A40" s="543" t="s">
        <v>135</v>
      </c>
      <c r="B40" s="544"/>
      <c r="C40" s="275">
        <f ca="1">IFERROR(VLOOKUP(A40,年間予定!$A$3:$M$17,$A$34,FALSE),"")</f>
        <v>44</v>
      </c>
      <c r="D40" s="276">
        <v>1</v>
      </c>
      <c r="E40" s="277"/>
      <c r="F40" s="278"/>
      <c r="G40" s="277"/>
      <c r="H40" s="278">
        <v>1</v>
      </c>
      <c r="I40" s="277"/>
      <c r="J40" s="278">
        <v>1</v>
      </c>
      <c r="K40" s="277"/>
      <c r="L40" s="278">
        <v>3</v>
      </c>
      <c r="M40" s="277"/>
      <c r="N40" s="278">
        <v>3</v>
      </c>
      <c r="O40" s="277"/>
      <c r="P40" s="278"/>
      <c r="Q40" s="277"/>
      <c r="R40" s="278">
        <v>3</v>
      </c>
      <c r="S40" s="277"/>
      <c r="T40" s="278">
        <v>2</v>
      </c>
      <c r="U40" s="277"/>
      <c r="V40" s="278">
        <v>3</v>
      </c>
      <c r="W40" s="277"/>
      <c r="X40" s="278">
        <v>2</v>
      </c>
      <c r="Y40" s="277"/>
      <c r="Z40" s="278">
        <v>1</v>
      </c>
      <c r="AA40" s="277"/>
      <c r="AB40" s="278">
        <v>1</v>
      </c>
      <c r="AC40" s="277"/>
      <c r="AD40" s="278">
        <v>2</v>
      </c>
      <c r="AE40" s="277"/>
      <c r="AF40" s="278">
        <v>2</v>
      </c>
      <c r="AG40" s="277"/>
      <c r="AH40" s="278">
        <v>2</v>
      </c>
      <c r="AI40" s="277"/>
      <c r="AJ40" s="278">
        <v>5</v>
      </c>
      <c r="AK40" s="277"/>
      <c r="AL40" s="278">
        <v>3</v>
      </c>
      <c r="AM40" s="277"/>
      <c r="AN40" s="278">
        <v>2</v>
      </c>
      <c r="AO40" s="277"/>
      <c r="AP40" s="278"/>
      <c r="AQ40" s="277"/>
      <c r="AR40" s="278">
        <v>3</v>
      </c>
      <c r="AS40" s="277"/>
      <c r="AT40" s="278">
        <v>2</v>
      </c>
      <c r="AU40" s="277"/>
      <c r="AV40" s="278">
        <v>3</v>
      </c>
      <c r="AW40" s="277"/>
      <c r="AX40" s="278">
        <v>4</v>
      </c>
      <c r="AY40" s="277"/>
      <c r="AZ40" s="278">
        <v>2</v>
      </c>
      <c r="BA40" s="277"/>
      <c r="BB40" s="278"/>
      <c r="BC40" s="277"/>
      <c r="BD40" s="278"/>
      <c r="BE40" s="286"/>
      <c r="BF40" s="293">
        <f t="shared" si="8"/>
        <v>51</v>
      </c>
      <c r="BG40" s="294">
        <f t="shared" si="7"/>
        <v>0</v>
      </c>
      <c r="BH40" s="146"/>
      <c r="BI40" s="26"/>
      <c r="BJ40" s="406" t="s">
        <v>18</v>
      </c>
      <c r="BK40" s="405"/>
      <c r="BL40" s="405"/>
      <c r="BM40" s="405">
        <f ca="1">BM14</f>
        <v>9.4230769230769234</v>
      </c>
      <c r="BN40" s="414"/>
      <c r="BO40" s="414" t="s">
        <v>19</v>
      </c>
      <c r="BP40" s="414"/>
      <c r="BQ40" s="414"/>
      <c r="BR40" s="415">
        <v>1.66</v>
      </c>
      <c r="BS40" s="416"/>
      <c r="BT40" s="17"/>
      <c r="BU40" s="406" t="s">
        <v>18</v>
      </c>
      <c r="BV40" s="405"/>
      <c r="BW40" s="405"/>
      <c r="BX40" s="405">
        <f ca="1">BM14</f>
        <v>9.4230769230769234</v>
      </c>
      <c r="BY40" s="414"/>
      <c r="BZ40" s="414" t="s">
        <v>19</v>
      </c>
      <c r="CA40" s="414"/>
      <c r="CB40" s="414"/>
      <c r="CC40" s="415">
        <v>1.66</v>
      </c>
      <c r="CD40" s="416"/>
    </row>
    <row r="41" spans="1:83" ht="15" customHeight="1">
      <c r="A41" s="545" t="s">
        <v>136</v>
      </c>
      <c r="B41" s="546"/>
      <c r="C41" s="279">
        <f ca="1">IFERROR(VLOOKUP(A41,年間予定!$A$3:$M$17,$A$34,FALSE),"")</f>
        <v>15</v>
      </c>
      <c r="D41" s="280"/>
      <c r="E41" s="281"/>
      <c r="F41" s="282"/>
      <c r="G41" s="281"/>
      <c r="H41" s="282">
        <v>1</v>
      </c>
      <c r="I41" s="281"/>
      <c r="J41" s="282"/>
      <c r="K41" s="281"/>
      <c r="L41" s="282">
        <v>3</v>
      </c>
      <c r="M41" s="281"/>
      <c r="N41" s="282"/>
      <c r="O41" s="281"/>
      <c r="P41" s="282"/>
      <c r="Q41" s="281"/>
      <c r="R41" s="282">
        <v>2</v>
      </c>
      <c r="S41" s="281"/>
      <c r="T41" s="282"/>
      <c r="U41" s="281"/>
      <c r="V41" s="282">
        <v>3</v>
      </c>
      <c r="W41" s="281"/>
      <c r="X41" s="282"/>
      <c r="Y41" s="281"/>
      <c r="Z41" s="282"/>
      <c r="AA41" s="281"/>
      <c r="AB41" s="282"/>
      <c r="AC41" s="281"/>
      <c r="AD41" s="282"/>
      <c r="AE41" s="281"/>
      <c r="AF41" s="282">
        <v>1</v>
      </c>
      <c r="AG41" s="281"/>
      <c r="AH41" s="282">
        <v>1</v>
      </c>
      <c r="AI41" s="281"/>
      <c r="AJ41" s="282"/>
      <c r="AK41" s="281"/>
      <c r="AL41" s="282">
        <v>2</v>
      </c>
      <c r="AM41" s="281"/>
      <c r="AN41" s="282"/>
      <c r="AO41" s="281"/>
      <c r="AP41" s="282"/>
      <c r="AQ41" s="281"/>
      <c r="AR41" s="282"/>
      <c r="AS41" s="281"/>
      <c r="AT41" s="282">
        <v>2</v>
      </c>
      <c r="AU41" s="281"/>
      <c r="AV41" s="282"/>
      <c r="AW41" s="281"/>
      <c r="AX41" s="282"/>
      <c r="AY41" s="281"/>
      <c r="AZ41" s="282">
        <v>1</v>
      </c>
      <c r="BA41" s="281"/>
      <c r="BB41" s="282"/>
      <c r="BC41" s="281"/>
      <c r="BD41" s="282"/>
      <c r="BE41" s="287"/>
      <c r="BF41" s="295">
        <f t="shared" si="8"/>
        <v>16</v>
      </c>
      <c r="BG41" s="296">
        <f t="shared" si="7"/>
        <v>0</v>
      </c>
      <c r="BH41" s="146"/>
      <c r="BI41" s="26"/>
      <c r="BJ41" s="399"/>
      <c r="BK41" s="397"/>
      <c r="BL41" s="397"/>
      <c r="BM41" s="397"/>
      <c r="BN41" s="397"/>
      <c r="BO41" s="397"/>
      <c r="BP41" s="397"/>
      <c r="BQ41" s="397"/>
      <c r="BR41" s="417"/>
      <c r="BS41" s="418"/>
      <c r="BT41" s="17"/>
      <c r="BU41" s="399"/>
      <c r="BV41" s="397"/>
      <c r="BW41" s="397"/>
      <c r="BX41" s="397"/>
      <c r="BY41" s="397"/>
      <c r="BZ41" s="397"/>
      <c r="CA41" s="397"/>
      <c r="CB41" s="397"/>
      <c r="CC41" s="417"/>
      <c r="CD41" s="418"/>
    </row>
    <row r="42" spans="1:83" ht="15" customHeight="1">
      <c r="A42" s="543" t="s">
        <v>137</v>
      </c>
      <c r="B42" s="544"/>
      <c r="C42" s="275">
        <f ca="1">IFERROR(VLOOKUP(A42,年間予定!$A$3:$M$17,$A$34,FALSE),"")</f>
        <v>6</v>
      </c>
      <c r="D42" s="276"/>
      <c r="E42" s="277"/>
      <c r="F42" s="278"/>
      <c r="G42" s="277"/>
      <c r="H42" s="278"/>
      <c r="I42" s="277"/>
      <c r="J42" s="278"/>
      <c r="K42" s="277"/>
      <c r="L42" s="278"/>
      <c r="M42" s="277"/>
      <c r="N42" s="278"/>
      <c r="O42" s="277"/>
      <c r="P42" s="278">
        <v>1</v>
      </c>
      <c r="Q42" s="277"/>
      <c r="R42" s="278"/>
      <c r="S42" s="277"/>
      <c r="T42" s="278"/>
      <c r="U42" s="277"/>
      <c r="V42" s="278"/>
      <c r="W42" s="277"/>
      <c r="X42" s="278">
        <v>1</v>
      </c>
      <c r="Y42" s="277"/>
      <c r="Z42" s="278"/>
      <c r="AA42" s="277"/>
      <c r="AB42" s="278">
        <v>1</v>
      </c>
      <c r="AC42" s="277"/>
      <c r="AD42" s="278"/>
      <c r="AE42" s="277"/>
      <c r="AF42" s="278"/>
      <c r="AG42" s="277"/>
      <c r="AH42" s="278"/>
      <c r="AI42" s="277"/>
      <c r="AJ42" s="278">
        <v>2</v>
      </c>
      <c r="AK42" s="277"/>
      <c r="AL42" s="278">
        <v>1</v>
      </c>
      <c r="AM42" s="277"/>
      <c r="AN42" s="278">
        <v>1</v>
      </c>
      <c r="AO42" s="277"/>
      <c r="AP42" s="278"/>
      <c r="AQ42" s="277"/>
      <c r="AR42" s="278"/>
      <c r="AS42" s="277"/>
      <c r="AT42" s="278"/>
      <c r="AU42" s="277"/>
      <c r="AV42" s="278"/>
      <c r="AW42" s="277"/>
      <c r="AX42" s="278">
        <v>1</v>
      </c>
      <c r="AY42" s="277"/>
      <c r="AZ42" s="278"/>
      <c r="BA42" s="277"/>
      <c r="BB42" s="278"/>
      <c r="BC42" s="277"/>
      <c r="BD42" s="278"/>
      <c r="BE42" s="286"/>
      <c r="BF42" s="293">
        <f t="shared" si="8"/>
        <v>8</v>
      </c>
      <c r="BG42" s="294">
        <f t="shared" si="7"/>
        <v>0</v>
      </c>
      <c r="BH42" s="146"/>
      <c r="BI42" s="26"/>
      <c r="BJ42" s="399" t="s">
        <v>20</v>
      </c>
      <c r="BK42" s="397"/>
      <c r="BL42" s="397"/>
      <c r="BM42" s="423">
        <v>10</v>
      </c>
      <c r="BN42" s="423"/>
      <c r="BO42" s="397" t="s">
        <v>21</v>
      </c>
      <c r="BP42" s="397"/>
      <c r="BQ42" s="397"/>
      <c r="BR42" s="421" t="e">
        <f ca="1">BL32/12/AVERAGE(T16:U21)</f>
        <v>#DIV/0!</v>
      </c>
      <c r="BS42" s="422"/>
      <c r="BT42" s="19"/>
      <c r="BU42" s="399" t="s">
        <v>20</v>
      </c>
      <c r="BV42" s="397"/>
      <c r="BW42" s="397"/>
      <c r="BX42" s="423">
        <v>10</v>
      </c>
      <c r="BY42" s="423"/>
      <c r="BZ42" s="397" t="s">
        <v>21</v>
      </c>
      <c r="CA42" s="397"/>
      <c r="CB42" s="397"/>
      <c r="CC42" s="421" t="e">
        <f ca="1">BW32/12/AVERAGE(T22:U28)</f>
        <v>#DIV/0!</v>
      </c>
      <c r="CD42" s="422"/>
    </row>
    <row r="43" spans="1:83" ht="15" customHeight="1">
      <c r="A43" s="545" t="s">
        <v>138</v>
      </c>
      <c r="B43" s="546"/>
      <c r="C43" s="279">
        <f ca="1">IFERROR(VLOOKUP(A43,年間予定!$A$3:$M$17,$A$34,FALSE),"")</f>
        <v>22</v>
      </c>
      <c r="D43" s="280"/>
      <c r="E43" s="281"/>
      <c r="F43" s="282"/>
      <c r="G43" s="281"/>
      <c r="H43" s="282"/>
      <c r="I43" s="281"/>
      <c r="J43" s="282"/>
      <c r="K43" s="281"/>
      <c r="L43" s="282"/>
      <c r="M43" s="281"/>
      <c r="N43" s="282"/>
      <c r="O43" s="281"/>
      <c r="P43" s="282"/>
      <c r="Q43" s="281"/>
      <c r="R43" s="282"/>
      <c r="S43" s="281"/>
      <c r="T43" s="282">
        <v>2</v>
      </c>
      <c r="U43" s="281"/>
      <c r="V43" s="282"/>
      <c r="W43" s="281"/>
      <c r="X43" s="282"/>
      <c r="Y43" s="281"/>
      <c r="Z43" s="282"/>
      <c r="AA43" s="281"/>
      <c r="AB43" s="282"/>
      <c r="AC43" s="281"/>
      <c r="AD43" s="282"/>
      <c r="AE43" s="281"/>
      <c r="AF43" s="282">
        <v>1</v>
      </c>
      <c r="AG43" s="281"/>
      <c r="AH43" s="282"/>
      <c r="AI43" s="281"/>
      <c r="AJ43" s="282">
        <v>2</v>
      </c>
      <c r="AK43" s="281"/>
      <c r="AL43" s="282">
        <v>8</v>
      </c>
      <c r="AM43" s="281"/>
      <c r="AN43" s="282">
        <v>1</v>
      </c>
      <c r="AO43" s="281"/>
      <c r="AP43" s="282"/>
      <c r="AQ43" s="281"/>
      <c r="AR43" s="282"/>
      <c r="AS43" s="281"/>
      <c r="AT43" s="282"/>
      <c r="AU43" s="281"/>
      <c r="AV43" s="282">
        <v>1</v>
      </c>
      <c r="AW43" s="281"/>
      <c r="AX43" s="282">
        <v>3</v>
      </c>
      <c r="AY43" s="281"/>
      <c r="AZ43" s="282">
        <v>1</v>
      </c>
      <c r="BA43" s="281"/>
      <c r="BB43" s="282"/>
      <c r="BC43" s="281"/>
      <c r="BD43" s="282"/>
      <c r="BE43" s="287"/>
      <c r="BF43" s="295">
        <f t="shared" si="8"/>
        <v>19</v>
      </c>
      <c r="BG43" s="296">
        <f t="shared" si="7"/>
        <v>0</v>
      </c>
      <c r="BH43" s="146"/>
      <c r="BI43" s="26"/>
      <c r="BJ43" s="399"/>
      <c r="BK43" s="397"/>
      <c r="BL43" s="397"/>
      <c r="BM43" s="423"/>
      <c r="BN43" s="423"/>
      <c r="BO43" s="397"/>
      <c r="BP43" s="397"/>
      <c r="BQ43" s="397"/>
      <c r="BR43" s="421"/>
      <c r="BS43" s="422"/>
      <c r="BT43" s="19"/>
      <c r="BU43" s="399"/>
      <c r="BV43" s="397"/>
      <c r="BW43" s="397"/>
      <c r="BX43" s="423"/>
      <c r="BY43" s="423"/>
      <c r="BZ43" s="397"/>
      <c r="CA43" s="397"/>
      <c r="CB43" s="397"/>
      <c r="CC43" s="421"/>
      <c r="CD43" s="422"/>
    </row>
    <row r="44" spans="1:83" ht="15" customHeight="1">
      <c r="A44" s="543" t="s">
        <v>139</v>
      </c>
      <c r="B44" s="544"/>
      <c r="C44" s="275">
        <f ca="1">IFERROR(VLOOKUP(A44,年間予定!$A$3:$M$17,$A$34,FALSE),"")</f>
        <v>44</v>
      </c>
      <c r="D44" s="276"/>
      <c r="E44" s="277"/>
      <c r="F44" s="278"/>
      <c r="G44" s="277"/>
      <c r="H44" s="278"/>
      <c r="I44" s="277"/>
      <c r="J44" s="278">
        <v>2</v>
      </c>
      <c r="K44" s="277"/>
      <c r="L44" s="278"/>
      <c r="M44" s="277"/>
      <c r="N44" s="278">
        <v>2</v>
      </c>
      <c r="O44" s="277"/>
      <c r="P44" s="278">
        <v>2</v>
      </c>
      <c r="Q44" s="277"/>
      <c r="R44" s="278"/>
      <c r="S44" s="277"/>
      <c r="T44" s="278">
        <v>1</v>
      </c>
      <c r="U44" s="277"/>
      <c r="V44" s="278">
        <v>2</v>
      </c>
      <c r="W44" s="277"/>
      <c r="X44" s="278">
        <v>2</v>
      </c>
      <c r="Y44" s="277"/>
      <c r="Z44" s="278">
        <v>1</v>
      </c>
      <c r="AA44" s="277"/>
      <c r="AB44" s="278">
        <v>2</v>
      </c>
      <c r="AC44" s="277"/>
      <c r="AD44" s="278"/>
      <c r="AE44" s="277"/>
      <c r="AF44" s="278">
        <v>2</v>
      </c>
      <c r="AG44" s="277"/>
      <c r="AH44" s="278">
        <v>1</v>
      </c>
      <c r="AI44" s="277"/>
      <c r="AJ44" s="278">
        <v>2</v>
      </c>
      <c r="AK44" s="277"/>
      <c r="AL44" s="278"/>
      <c r="AM44" s="277"/>
      <c r="AN44" s="278">
        <v>3</v>
      </c>
      <c r="AO44" s="277"/>
      <c r="AP44" s="278"/>
      <c r="AQ44" s="277"/>
      <c r="AR44" s="278"/>
      <c r="AS44" s="277"/>
      <c r="AT44" s="278">
        <v>1</v>
      </c>
      <c r="AU44" s="277"/>
      <c r="AV44" s="278">
        <v>1</v>
      </c>
      <c r="AW44" s="277"/>
      <c r="AX44" s="278">
        <v>1</v>
      </c>
      <c r="AY44" s="277"/>
      <c r="AZ44" s="278">
        <v>1</v>
      </c>
      <c r="BA44" s="277"/>
      <c r="BB44" s="278"/>
      <c r="BC44" s="277"/>
      <c r="BD44" s="278"/>
      <c r="BE44" s="286"/>
      <c r="BF44" s="293">
        <f t="shared" si="8"/>
        <v>26</v>
      </c>
      <c r="BG44" s="294">
        <f t="shared" si="7"/>
        <v>0</v>
      </c>
      <c r="BH44" s="146"/>
      <c r="BI44" s="26"/>
      <c r="BJ44" s="399" t="s">
        <v>41</v>
      </c>
      <c r="BK44" s="397"/>
      <c r="BL44" s="397"/>
      <c r="BM44" s="397">
        <f ca="1">BM42-BM40</f>
        <v>0.57692307692307665</v>
      </c>
      <c r="BN44" s="397"/>
      <c r="BO44" s="397" t="s">
        <v>22</v>
      </c>
      <c r="BP44" s="397"/>
      <c r="BQ44" s="397"/>
      <c r="BR44" s="407" t="e">
        <f ca="1">BR42-BR40</f>
        <v>#DIV/0!</v>
      </c>
      <c r="BS44" s="408"/>
      <c r="BT44" s="17"/>
      <c r="BU44" s="399" t="s">
        <v>41</v>
      </c>
      <c r="BV44" s="397"/>
      <c r="BW44" s="397"/>
      <c r="BX44" s="397">
        <f ca="1">BX42-BX40</f>
        <v>0.57692307692307665</v>
      </c>
      <c r="BY44" s="397"/>
      <c r="BZ44" s="397" t="s">
        <v>22</v>
      </c>
      <c r="CA44" s="397"/>
      <c r="CB44" s="397"/>
      <c r="CC44" s="407" t="e">
        <f ca="1">CC42-CC40</f>
        <v>#DIV/0!</v>
      </c>
      <c r="CD44" s="408"/>
    </row>
    <row r="45" spans="1:83" ht="15" customHeight="1">
      <c r="A45" s="545" t="s">
        <v>140</v>
      </c>
      <c r="B45" s="546"/>
      <c r="C45" s="279">
        <f ca="1">IFERROR(VLOOKUP(A45,年間予定!$A$3:$M$17,$A$34,FALSE),"")</f>
        <v>6</v>
      </c>
      <c r="D45" s="280"/>
      <c r="E45" s="281"/>
      <c r="F45" s="282"/>
      <c r="G45" s="281"/>
      <c r="H45" s="282"/>
      <c r="I45" s="281"/>
      <c r="J45" s="282"/>
      <c r="K45" s="281"/>
      <c r="L45" s="282"/>
      <c r="M45" s="281"/>
      <c r="N45" s="282"/>
      <c r="O45" s="281"/>
      <c r="P45" s="282"/>
      <c r="Q45" s="281"/>
      <c r="R45" s="282">
        <v>2</v>
      </c>
      <c r="S45" s="281"/>
      <c r="T45" s="282"/>
      <c r="U45" s="281"/>
      <c r="V45" s="282"/>
      <c r="W45" s="281"/>
      <c r="X45" s="282"/>
      <c r="Y45" s="281"/>
      <c r="Z45" s="282">
        <v>1</v>
      </c>
      <c r="AA45" s="281"/>
      <c r="AB45" s="282"/>
      <c r="AC45" s="281"/>
      <c r="AD45" s="282"/>
      <c r="AE45" s="281"/>
      <c r="AF45" s="282"/>
      <c r="AG45" s="281"/>
      <c r="AH45" s="282"/>
      <c r="AI45" s="281"/>
      <c r="AJ45" s="282"/>
      <c r="AK45" s="281"/>
      <c r="AL45" s="282">
        <v>1</v>
      </c>
      <c r="AM45" s="281"/>
      <c r="AN45" s="282"/>
      <c r="AO45" s="281"/>
      <c r="AP45" s="282"/>
      <c r="AQ45" s="281"/>
      <c r="AR45" s="282"/>
      <c r="AS45" s="281"/>
      <c r="AT45" s="282"/>
      <c r="AU45" s="281"/>
      <c r="AV45" s="282">
        <v>1</v>
      </c>
      <c r="AW45" s="281"/>
      <c r="AX45" s="282">
        <v>1</v>
      </c>
      <c r="AY45" s="281"/>
      <c r="AZ45" s="282"/>
      <c r="BA45" s="281"/>
      <c r="BB45" s="282"/>
      <c r="BC45" s="281"/>
      <c r="BD45" s="282"/>
      <c r="BE45" s="287"/>
      <c r="BF45" s="295">
        <f t="shared" si="8"/>
        <v>6</v>
      </c>
      <c r="BG45" s="296">
        <f t="shared" si="7"/>
        <v>0</v>
      </c>
      <c r="BH45" s="146"/>
      <c r="BI45" s="26"/>
      <c r="BJ45" s="399"/>
      <c r="BK45" s="397"/>
      <c r="BL45" s="397"/>
      <c r="BM45" s="397"/>
      <c r="BN45" s="397"/>
      <c r="BO45" s="397"/>
      <c r="BP45" s="397"/>
      <c r="BQ45" s="397"/>
      <c r="BR45" s="407"/>
      <c r="BS45" s="408"/>
      <c r="BT45" s="17"/>
      <c r="BU45" s="399"/>
      <c r="BV45" s="397"/>
      <c r="BW45" s="397"/>
      <c r="BX45" s="397"/>
      <c r="BY45" s="397"/>
      <c r="BZ45" s="397"/>
      <c r="CA45" s="397"/>
      <c r="CB45" s="397"/>
      <c r="CC45" s="407"/>
      <c r="CD45" s="408"/>
    </row>
    <row r="46" spans="1:83" s="11" customFormat="1" ht="15" customHeight="1">
      <c r="A46" s="543" t="s">
        <v>141</v>
      </c>
      <c r="B46" s="544"/>
      <c r="C46" s="275">
        <f ca="1">IFERROR(VLOOKUP(A46,年間予定!$A$3:$M$17,$A$34,FALSE),"")</f>
        <v>0</v>
      </c>
      <c r="D46" s="276"/>
      <c r="E46" s="283"/>
      <c r="F46" s="278"/>
      <c r="G46" s="283"/>
      <c r="H46" s="278"/>
      <c r="I46" s="283"/>
      <c r="J46" s="278"/>
      <c r="K46" s="283"/>
      <c r="L46" s="278"/>
      <c r="M46" s="283"/>
      <c r="N46" s="278"/>
      <c r="O46" s="283"/>
      <c r="P46" s="278"/>
      <c r="Q46" s="283"/>
      <c r="R46" s="278"/>
      <c r="S46" s="283"/>
      <c r="T46" s="278"/>
      <c r="U46" s="283"/>
      <c r="V46" s="278"/>
      <c r="W46" s="283"/>
      <c r="X46" s="278">
        <v>1</v>
      </c>
      <c r="Y46" s="283"/>
      <c r="Z46" s="278"/>
      <c r="AA46" s="283"/>
      <c r="AB46" s="278">
        <v>1</v>
      </c>
      <c r="AC46" s="283"/>
      <c r="AD46" s="278"/>
      <c r="AE46" s="283"/>
      <c r="AF46" s="278"/>
      <c r="AG46" s="283"/>
      <c r="AH46" s="278"/>
      <c r="AI46" s="283"/>
      <c r="AJ46" s="278">
        <v>1</v>
      </c>
      <c r="AK46" s="283"/>
      <c r="AL46" s="278"/>
      <c r="AM46" s="283"/>
      <c r="AN46" s="278"/>
      <c r="AO46" s="283"/>
      <c r="AP46" s="278"/>
      <c r="AQ46" s="283"/>
      <c r="AR46" s="278"/>
      <c r="AS46" s="283"/>
      <c r="AT46" s="278"/>
      <c r="AU46" s="283"/>
      <c r="AV46" s="278"/>
      <c r="AW46" s="283"/>
      <c r="AX46" s="278"/>
      <c r="AY46" s="283"/>
      <c r="AZ46" s="278"/>
      <c r="BA46" s="283"/>
      <c r="BB46" s="278"/>
      <c r="BC46" s="283"/>
      <c r="BD46" s="278"/>
      <c r="BE46" s="288"/>
      <c r="BF46" s="293">
        <f t="shared" si="8"/>
        <v>3</v>
      </c>
      <c r="BG46" s="297">
        <f t="shared" si="7"/>
        <v>0</v>
      </c>
      <c r="BH46" s="146"/>
      <c r="BI46" s="26"/>
      <c r="BJ46" s="411" t="s">
        <v>23</v>
      </c>
      <c r="BK46" s="397"/>
      <c r="BL46" s="397"/>
      <c r="BM46" s="397">
        <f ca="1">(BM42*BM48)-BL30</f>
        <v>15</v>
      </c>
      <c r="BN46" s="397"/>
      <c r="BO46" s="397" t="s">
        <v>24</v>
      </c>
      <c r="BP46" s="397"/>
      <c r="BQ46" s="397"/>
      <c r="BR46" s="407" t="e">
        <f ca="1">BL32/BR42</f>
        <v>#DIV/0!</v>
      </c>
      <c r="BS46" s="408"/>
      <c r="BT46" s="20"/>
      <c r="BU46" s="411" t="s">
        <v>23</v>
      </c>
      <c r="BV46" s="397"/>
      <c r="BW46" s="397"/>
      <c r="BX46" s="397">
        <f ca="1">(BX42*BX48)-BW30</f>
        <v>15</v>
      </c>
      <c r="BY46" s="397"/>
      <c r="BZ46" s="397" t="s">
        <v>24</v>
      </c>
      <c r="CA46" s="397"/>
      <c r="CB46" s="397"/>
      <c r="CC46" s="407" t="e">
        <f ca="1">BW32/CC42</f>
        <v>#DIV/0!</v>
      </c>
      <c r="CD46" s="408"/>
      <c r="CE46" s="14"/>
    </row>
    <row r="47" spans="1:83" s="11" customFormat="1" ht="15" customHeight="1" thickBot="1">
      <c r="A47" s="545" t="s">
        <v>149</v>
      </c>
      <c r="B47" s="546"/>
      <c r="C47" s="279">
        <f ca="1">IFERROR(VLOOKUP(A47,年間予定!$A$3:$M$17,$A$34,FALSE),"")</f>
        <v>0</v>
      </c>
      <c r="D47" s="280"/>
      <c r="E47" s="281"/>
      <c r="F47" s="282"/>
      <c r="G47" s="281"/>
      <c r="H47" s="282"/>
      <c r="I47" s="281"/>
      <c r="J47" s="282"/>
      <c r="K47" s="281"/>
      <c r="L47" s="282"/>
      <c r="M47" s="281"/>
      <c r="N47" s="282"/>
      <c r="O47" s="281"/>
      <c r="P47" s="282">
        <v>1</v>
      </c>
      <c r="Q47" s="281"/>
      <c r="R47" s="282"/>
      <c r="S47" s="281"/>
      <c r="T47" s="282">
        <v>1</v>
      </c>
      <c r="U47" s="281"/>
      <c r="V47" s="282"/>
      <c r="W47" s="281"/>
      <c r="X47" s="282"/>
      <c r="Y47" s="281"/>
      <c r="Z47" s="282"/>
      <c r="AA47" s="281"/>
      <c r="AB47" s="282"/>
      <c r="AC47" s="281"/>
      <c r="AD47" s="282"/>
      <c r="AE47" s="281"/>
      <c r="AF47" s="282"/>
      <c r="AG47" s="281"/>
      <c r="AH47" s="282"/>
      <c r="AI47" s="281"/>
      <c r="AJ47" s="282"/>
      <c r="AK47" s="281"/>
      <c r="AL47" s="282">
        <v>1</v>
      </c>
      <c r="AM47" s="281"/>
      <c r="AN47" s="282"/>
      <c r="AO47" s="281"/>
      <c r="AP47" s="282"/>
      <c r="AQ47" s="281"/>
      <c r="AR47" s="282"/>
      <c r="AS47" s="281"/>
      <c r="AT47" s="282"/>
      <c r="AU47" s="281"/>
      <c r="AV47" s="282">
        <v>1</v>
      </c>
      <c r="AW47" s="281"/>
      <c r="AX47" s="282"/>
      <c r="AY47" s="281"/>
      <c r="AZ47" s="282"/>
      <c r="BA47" s="281"/>
      <c r="BB47" s="282"/>
      <c r="BC47" s="281"/>
      <c r="BD47" s="282"/>
      <c r="BE47" s="287"/>
      <c r="BF47" s="295">
        <f t="shared" si="8"/>
        <v>4</v>
      </c>
      <c r="BG47" s="296">
        <f t="shared" si="7"/>
        <v>0</v>
      </c>
      <c r="BH47" s="146"/>
      <c r="BI47" s="26"/>
      <c r="BJ47" s="412"/>
      <c r="BK47" s="413"/>
      <c r="BL47" s="413"/>
      <c r="BM47" s="413"/>
      <c r="BN47" s="413"/>
      <c r="BO47" s="413"/>
      <c r="BP47" s="413"/>
      <c r="BQ47" s="413"/>
      <c r="BR47" s="409"/>
      <c r="BS47" s="410"/>
      <c r="BT47" s="20"/>
      <c r="BU47" s="412"/>
      <c r="BV47" s="413"/>
      <c r="BW47" s="413"/>
      <c r="BX47" s="413"/>
      <c r="BY47" s="413"/>
      <c r="BZ47" s="413"/>
      <c r="CA47" s="413"/>
      <c r="CB47" s="413"/>
      <c r="CC47" s="409"/>
      <c r="CD47" s="410"/>
      <c r="CE47" s="14"/>
    </row>
    <row r="48" spans="1:83" ht="15" customHeight="1">
      <c r="A48" s="543"/>
      <c r="B48" s="544"/>
      <c r="C48" s="275" t="str">
        <f>IFERROR(VLOOKUP(A48,年間予定!$A$3:$M$17,$A$34,FALSE),"")</f>
        <v/>
      </c>
      <c r="D48" s="276"/>
      <c r="E48" s="283"/>
      <c r="F48" s="278"/>
      <c r="G48" s="283"/>
      <c r="H48" s="278"/>
      <c r="I48" s="283"/>
      <c r="J48" s="278"/>
      <c r="K48" s="283"/>
      <c r="L48" s="278"/>
      <c r="M48" s="283"/>
      <c r="N48" s="278"/>
      <c r="O48" s="283"/>
      <c r="P48" s="278"/>
      <c r="Q48" s="283"/>
      <c r="R48" s="278"/>
      <c r="S48" s="283"/>
      <c r="T48" s="278"/>
      <c r="U48" s="283"/>
      <c r="V48" s="278"/>
      <c r="W48" s="283"/>
      <c r="X48" s="278"/>
      <c r="Y48" s="283"/>
      <c r="Z48" s="278"/>
      <c r="AA48" s="283"/>
      <c r="AB48" s="278"/>
      <c r="AC48" s="283"/>
      <c r="AD48" s="278"/>
      <c r="AE48" s="283"/>
      <c r="AF48" s="278"/>
      <c r="AG48" s="283"/>
      <c r="AH48" s="278"/>
      <c r="AI48" s="283"/>
      <c r="AJ48" s="278"/>
      <c r="AK48" s="283"/>
      <c r="AL48" s="278"/>
      <c r="AM48" s="283"/>
      <c r="AN48" s="278"/>
      <c r="AO48" s="283"/>
      <c r="AP48" s="278"/>
      <c r="AQ48" s="283"/>
      <c r="AR48" s="278"/>
      <c r="AS48" s="283"/>
      <c r="AT48" s="278"/>
      <c r="AU48" s="283"/>
      <c r="AV48" s="278"/>
      <c r="AW48" s="283"/>
      <c r="AX48" s="278"/>
      <c r="AY48" s="283"/>
      <c r="AZ48" s="278"/>
      <c r="BA48" s="283"/>
      <c r="BB48" s="278"/>
      <c r="BC48" s="283"/>
      <c r="BD48" s="278"/>
      <c r="BE48" s="288"/>
      <c r="BF48" s="293">
        <f t="shared" si="8"/>
        <v>0</v>
      </c>
      <c r="BG48" s="297">
        <f t="shared" si="7"/>
        <v>0</v>
      </c>
      <c r="BH48" s="146"/>
      <c r="BI48" s="26"/>
      <c r="BJ48" s="406" t="s">
        <v>25</v>
      </c>
      <c r="BK48" s="405"/>
      <c r="BL48" s="405"/>
      <c r="BM48" s="405">
        <f ca="1">C31</f>
        <v>26</v>
      </c>
      <c r="BN48" s="405"/>
      <c r="BO48" s="405" t="s">
        <v>26</v>
      </c>
      <c r="BP48" s="405"/>
      <c r="BQ48" s="405"/>
      <c r="BR48" s="403">
        <f ca="1">BM40*BM48*BM50*1.015</f>
        <v>3569729.6249999995</v>
      </c>
      <c r="BS48" s="404"/>
      <c r="BT48" s="21"/>
      <c r="BU48" s="406" t="s">
        <v>25</v>
      </c>
      <c r="BV48" s="405"/>
      <c r="BW48" s="405"/>
      <c r="BX48" s="405">
        <f ca="1">C31</f>
        <v>26</v>
      </c>
      <c r="BY48" s="405"/>
      <c r="BZ48" s="405" t="s">
        <v>26</v>
      </c>
      <c r="CA48" s="405"/>
      <c r="CB48" s="405"/>
      <c r="CC48" s="403">
        <f ca="1">BX40*BX48*BX50*1.015</f>
        <v>3569729.6249999995</v>
      </c>
      <c r="CD48" s="404"/>
    </row>
    <row r="49" spans="1:82" ht="15" customHeight="1" thickBot="1">
      <c r="A49" s="545"/>
      <c r="B49" s="546"/>
      <c r="C49" s="298" t="str">
        <f>IFERROR(VLOOKUP(A49,年間予定!$A$3:$M$17,$A$34,FALSE),"")</f>
        <v/>
      </c>
      <c r="D49" s="299"/>
      <c r="E49" s="300"/>
      <c r="F49" s="301"/>
      <c r="G49" s="300"/>
      <c r="H49" s="301"/>
      <c r="I49" s="300"/>
      <c r="J49" s="301"/>
      <c r="K49" s="300"/>
      <c r="L49" s="301"/>
      <c r="M49" s="300"/>
      <c r="N49" s="301"/>
      <c r="O49" s="300"/>
      <c r="P49" s="301"/>
      <c r="Q49" s="300"/>
      <c r="R49" s="301"/>
      <c r="S49" s="300"/>
      <c r="T49" s="301"/>
      <c r="U49" s="300"/>
      <c r="V49" s="301"/>
      <c r="W49" s="300"/>
      <c r="X49" s="301"/>
      <c r="Y49" s="300"/>
      <c r="Z49" s="301"/>
      <c r="AA49" s="300"/>
      <c r="AB49" s="301"/>
      <c r="AC49" s="300"/>
      <c r="AD49" s="301"/>
      <c r="AE49" s="300"/>
      <c r="AF49" s="301"/>
      <c r="AG49" s="300"/>
      <c r="AH49" s="301"/>
      <c r="AI49" s="300"/>
      <c r="AJ49" s="301"/>
      <c r="AK49" s="300"/>
      <c r="AL49" s="301"/>
      <c r="AM49" s="300"/>
      <c r="AN49" s="301"/>
      <c r="AO49" s="300"/>
      <c r="AP49" s="301"/>
      <c r="AQ49" s="300"/>
      <c r="AR49" s="301"/>
      <c r="AS49" s="300"/>
      <c r="AT49" s="301"/>
      <c r="AU49" s="300"/>
      <c r="AV49" s="301"/>
      <c r="AW49" s="300"/>
      <c r="AX49" s="301"/>
      <c r="AY49" s="300"/>
      <c r="AZ49" s="301"/>
      <c r="BA49" s="300"/>
      <c r="BB49" s="301"/>
      <c r="BC49" s="300"/>
      <c r="BD49" s="301"/>
      <c r="BE49" s="302"/>
      <c r="BF49" s="303">
        <f t="shared" si="8"/>
        <v>0</v>
      </c>
      <c r="BG49" s="304">
        <f t="shared" si="7"/>
        <v>0</v>
      </c>
      <c r="BH49" s="146"/>
      <c r="BI49" s="26"/>
      <c r="BJ49" s="399"/>
      <c r="BK49" s="397"/>
      <c r="BL49" s="397"/>
      <c r="BM49" s="397"/>
      <c r="BN49" s="397"/>
      <c r="BO49" s="397"/>
      <c r="BP49" s="397"/>
      <c r="BQ49" s="397"/>
      <c r="BR49" s="401"/>
      <c r="BS49" s="402"/>
      <c r="BT49" s="21"/>
      <c r="BU49" s="399"/>
      <c r="BV49" s="397"/>
      <c r="BW49" s="397"/>
      <c r="BX49" s="397"/>
      <c r="BY49" s="397"/>
      <c r="BZ49" s="397"/>
      <c r="CA49" s="397"/>
      <c r="CB49" s="397"/>
      <c r="CC49" s="401"/>
      <c r="CD49" s="402"/>
    </row>
    <row r="50" spans="1:82" ht="15" customHeight="1" thickBot="1">
      <c r="A50" s="28">
        <f>ROW()-33</f>
        <v>17</v>
      </c>
      <c r="B50" s="29"/>
      <c r="C50" s="305">
        <f t="shared" ref="C50:AH50" ca="1" si="9">SUM(C36:C49)</f>
        <v>230</v>
      </c>
      <c r="D50" s="306">
        <f t="shared" si="9"/>
        <v>2</v>
      </c>
      <c r="E50" s="307">
        <f t="shared" si="9"/>
        <v>0</v>
      </c>
      <c r="F50" s="308">
        <f t="shared" si="9"/>
        <v>1</v>
      </c>
      <c r="G50" s="307">
        <f t="shared" si="9"/>
        <v>0</v>
      </c>
      <c r="H50" s="308">
        <f t="shared" si="9"/>
        <v>7</v>
      </c>
      <c r="I50" s="307">
        <f t="shared" si="9"/>
        <v>0</v>
      </c>
      <c r="J50" s="308">
        <f t="shared" si="9"/>
        <v>7</v>
      </c>
      <c r="K50" s="307">
        <f t="shared" si="9"/>
        <v>0</v>
      </c>
      <c r="L50" s="308">
        <f t="shared" si="9"/>
        <v>13</v>
      </c>
      <c r="M50" s="307">
        <f t="shared" si="9"/>
        <v>0</v>
      </c>
      <c r="N50" s="308">
        <f t="shared" si="9"/>
        <v>8</v>
      </c>
      <c r="O50" s="307">
        <f t="shared" si="9"/>
        <v>0</v>
      </c>
      <c r="P50" s="308">
        <f t="shared" si="9"/>
        <v>9</v>
      </c>
      <c r="Q50" s="307">
        <f t="shared" si="9"/>
        <v>1</v>
      </c>
      <c r="R50" s="308">
        <f t="shared" si="9"/>
        <v>7</v>
      </c>
      <c r="S50" s="307">
        <f t="shared" si="9"/>
        <v>0</v>
      </c>
      <c r="T50" s="308">
        <f t="shared" si="9"/>
        <v>8</v>
      </c>
      <c r="U50" s="307">
        <f t="shared" si="9"/>
        <v>1</v>
      </c>
      <c r="V50" s="308">
        <f t="shared" si="9"/>
        <v>9</v>
      </c>
      <c r="W50" s="307">
        <f t="shared" si="9"/>
        <v>0</v>
      </c>
      <c r="X50" s="308">
        <f t="shared" si="9"/>
        <v>10</v>
      </c>
      <c r="Y50" s="307">
        <f t="shared" si="9"/>
        <v>1</v>
      </c>
      <c r="Z50" s="308">
        <f t="shared" si="9"/>
        <v>9</v>
      </c>
      <c r="AA50" s="307">
        <f t="shared" si="9"/>
        <v>0</v>
      </c>
      <c r="AB50" s="308">
        <f t="shared" si="9"/>
        <v>10</v>
      </c>
      <c r="AC50" s="307">
        <f t="shared" si="9"/>
        <v>1</v>
      </c>
      <c r="AD50" s="308">
        <f t="shared" si="9"/>
        <v>3</v>
      </c>
      <c r="AE50" s="307">
        <f t="shared" si="9"/>
        <v>0</v>
      </c>
      <c r="AF50" s="308">
        <f t="shared" si="9"/>
        <v>13</v>
      </c>
      <c r="AG50" s="307">
        <f t="shared" si="9"/>
        <v>0</v>
      </c>
      <c r="AH50" s="308">
        <f t="shared" si="9"/>
        <v>6</v>
      </c>
      <c r="AI50" s="307">
        <f t="shared" ref="AI50:BG50" si="10">SUM(AI36:AI49)</f>
        <v>0</v>
      </c>
      <c r="AJ50" s="308">
        <f t="shared" si="10"/>
        <v>19</v>
      </c>
      <c r="AK50" s="307">
        <f t="shared" si="10"/>
        <v>1</v>
      </c>
      <c r="AL50" s="308">
        <f t="shared" si="10"/>
        <v>20</v>
      </c>
      <c r="AM50" s="307">
        <f t="shared" si="10"/>
        <v>1</v>
      </c>
      <c r="AN50" s="308">
        <f t="shared" si="10"/>
        <v>11</v>
      </c>
      <c r="AO50" s="307">
        <f t="shared" si="10"/>
        <v>0</v>
      </c>
      <c r="AP50" s="308">
        <f t="shared" si="10"/>
        <v>0</v>
      </c>
      <c r="AQ50" s="307">
        <f t="shared" si="10"/>
        <v>0</v>
      </c>
      <c r="AR50" s="308">
        <f t="shared" si="10"/>
        <v>8</v>
      </c>
      <c r="AS50" s="307">
        <f t="shared" si="10"/>
        <v>0</v>
      </c>
      <c r="AT50" s="308">
        <f t="shared" si="10"/>
        <v>8</v>
      </c>
      <c r="AU50" s="307">
        <f t="shared" si="10"/>
        <v>0</v>
      </c>
      <c r="AV50" s="308">
        <f t="shared" si="10"/>
        <v>9</v>
      </c>
      <c r="AW50" s="307">
        <f t="shared" si="10"/>
        <v>1</v>
      </c>
      <c r="AX50" s="308">
        <f t="shared" si="10"/>
        <v>13</v>
      </c>
      <c r="AY50" s="307">
        <f t="shared" si="10"/>
        <v>0</v>
      </c>
      <c r="AZ50" s="308">
        <f t="shared" si="10"/>
        <v>10</v>
      </c>
      <c r="BA50" s="307">
        <f t="shared" si="10"/>
        <v>0</v>
      </c>
      <c r="BB50" s="308">
        <f t="shared" si="10"/>
        <v>3</v>
      </c>
      <c r="BC50" s="307">
        <f t="shared" si="10"/>
        <v>0</v>
      </c>
      <c r="BD50" s="308">
        <f t="shared" si="10"/>
        <v>0</v>
      </c>
      <c r="BE50" s="309">
        <f t="shared" si="10"/>
        <v>0</v>
      </c>
      <c r="BF50" s="310">
        <f t="shared" si="10"/>
        <v>223</v>
      </c>
      <c r="BG50" s="311">
        <f t="shared" si="10"/>
        <v>7</v>
      </c>
      <c r="BH50" s="146"/>
      <c r="BI50" s="9"/>
      <c r="BJ50" s="399" t="s">
        <v>27</v>
      </c>
      <c r="BK50" s="397"/>
      <c r="BL50" s="397"/>
      <c r="BM50" s="395">
        <v>14355</v>
      </c>
      <c r="BN50" s="395"/>
      <c r="BO50" s="397" t="s">
        <v>43</v>
      </c>
      <c r="BP50" s="397"/>
      <c r="BQ50" s="397"/>
      <c r="BR50" s="401">
        <f ca="1">BM42*BM48*BM52</f>
        <v>3732300</v>
      </c>
      <c r="BS50" s="402"/>
      <c r="BT50" s="21"/>
      <c r="BU50" s="399" t="s">
        <v>27</v>
      </c>
      <c r="BV50" s="397"/>
      <c r="BW50" s="397"/>
      <c r="BX50" s="395">
        <v>14355</v>
      </c>
      <c r="BY50" s="395"/>
      <c r="BZ50" s="397" t="s">
        <v>43</v>
      </c>
      <c r="CA50" s="397"/>
      <c r="CB50" s="397"/>
      <c r="CC50" s="401">
        <f ca="1">BX42*BX48*BX52</f>
        <v>3732300</v>
      </c>
      <c r="CD50" s="402"/>
    </row>
    <row r="51" spans="1:82" ht="12" customHeight="1">
      <c r="A51" s="28"/>
      <c r="B51" s="29"/>
      <c r="C51" s="29"/>
      <c r="D51" s="25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30"/>
      <c r="R51" s="30"/>
      <c r="S51" s="256"/>
      <c r="T51" s="257"/>
      <c r="U51" s="28"/>
      <c r="V51" s="148"/>
      <c r="W51" s="139"/>
      <c r="X51" s="149"/>
      <c r="Y51" s="27"/>
      <c r="Z51" s="27"/>
      <c r="AA51" s="27"/>
      <c r="AB51" s="27"/>
      <c r="AC51" s="27"/>
      <c r="AD51" s="27"/>
      <c r="AE51" s="27"/>
      <c r="AF51" s="27"/>
      <c r="AG51" s="148"/>
      <c r="AH51" s="139"/>
      <c r="AI51" s="149"/>
      <c r="AJ51" s="27"/>
      <c r="AK51" s="4"/>
      <c r="AL51" s="4"/>
      <c r="AM51" s="4"/>
      <c r="AN51" s="4"/>
      <c r="AO51" s="4"/>
      <c r="AP51" s="4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  <c r="BI51" s="9"/>
      <c r="BJ51" s="399"/>
      <c r="BK51" s="397"/>
      <c r="BL51" s="397"/>
      <c r="BM51" s="395"/>
      <c r="BN51" s="395"/>
      <c r="BO51" s="397"/>
      <c r="BP51" s="397"/>
      <c r="BQ51" s="397"/>
      <c r="BR51" s="401"/>
      <c r="BS51" s="402"/>
      <c r="BT51" s="21"/>
      <c r="BU51" s="399"/>
      <c r="BV51" s="397"/>
      <c r="BW51" s="397"/>
      <c r="BX51" s="395"/>
      <c r="BY51" s="395"/>
      <c r="BZ51" s="397"/>
      <c r="CA51" s="397"/>
      <c r="CB51" s="397"/>
      <c r="CC51" s="401"/>
      <c r="CD51" s="402"/>
    </row>
    <row r="52" spans="1:82" ht="12" customHeight="1">
      <c r="A52" s="28"/>
      <c r="B52" s="29"/>
      <c r="C52" s="29"/>
      <c r="D52" s="25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30"/>
      <c r="R52" s="30"/>
      <c r="S52" s="256"/>
      <c r="T52" s="257"/>
      <c r="U52" s="28"/>
      <c r="V52" s="148"/>
      <c r="W52" s="139"/>
      <c r="X52" s="149"/>
      <c r="Y52" s="27"/>
      <c r="Z52" s="27"/>
      <c r="AA52" s="27"/>
      <c r="AB52" s="27"/>
      <c r="AC52" s="27"/>
      <c r="AD52" s="27"/>
      <c r="AE52" s="27"/>
      <c r="AF52" s="27"/>
      <c r="AG52" s="148"/>
      <c r="AH52" s="139"/>
      <c r="AI52" s="149"/>
      <c r="AJ52" s="27"/>
      <c r="AK52" s="4"/>
      <c r="AL52" s="4"/>
      <c r="AM52" s="4"/>
      <c r="AN52" s="4"/>
      <c r="AO52" s="4"/>
      <c r="AP52" s="4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  <c r="BI52" s="9"/>
      <c r="BJ52" s="399" t="s">
        <v>28</v>
      </c>
      <c r="BK52" s="397"/>
      <c r="BL52" s="397"/>
      <c r="BM52" s="395">
        <f>BM26</f>
        <v>14355</v>
      </c>
      <c r="BN52" s="395"/>
      <c r="BO52" s="397" t="s">
        <v>42</v>
      </c>
      <c r="BP52" s="397"/>
      <c r="BQ52" s="397"/>
      <c r="BR52" s="391">
        <f ca="1">BR50-BR48</f>
        <v>162570.37500000047</v>
      </c>
      <c r="BS52" s="392"/>
      <c r="BT52" s="21"/>
      <c r="BU52" s="399" t="s">
        <v>28</v>
      </c>
      <c r="BV52" s="397"/>
      <c r="BW52" s="397"/>
      <c r="BX52" s="395">
        <f>BM26</f>
        <v>14355</v>
      </c>
      <c r="BY52" s="395"/>
      <c r="BZ52" s="397" t="s">
        <v>42</v>
      </c>
      <c r="CA52" s="397"/>
      <c r="CB52" s="397"/>
      <c r="CC52" s="391">
        <f ca="1">CC50-CC48</f>
        <v>162570.37500000047</v>
      </c>
      <c r="CD52" s="392"/>
    </row>
    <row r="53" spans="1:82" ht="12" customHeight="1" thickBot="1">
      <c r="A53" s="28"/>
      <c r="B53" s="29"/>
      <c r="C53" s="29"/>
      <c r="D53" s="25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30"/>
      <c r="R53" s="30"/>
      <c r="S53" s="256"/>
      <c r="T53" s="257"/>
      <c r="U53" s="28"/>
      <c r="V53" s="148"/>
      <c r="W53" s="139"/>
      <c r="X53" s="149"/>
      <c r="Y53" s="27"/>
      <c r="Z53" s="27"/>
      <c r="AA53" s="27"/>
      <c r="AB53" s="27"/>
      <c r="AC53" s="27"/>
      <c r="AD53" s="27"/>
      <c r="AE53" s="27"/>
      <c r="AF53" s="27"/>
      <c r="AG53" s="148"/>
      <c r="AH53" s="139"/>
      <c r="AI53" s="149"/>
      <c r="AJ53" s="27"/>
      <c r="AK53" s="4"/>
      <c r="AL53" s="4"/>
      <c r="AM53" s="4"/>
      <c r="AN53" s="4"/>
      <c r="AO53" s="4"/>
      <c r="AP53" s="4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7"/>
      <c r="BI53" s="9"/>
      <c r="BJ53" s="400"/>
      <c r="BK53" s="398"/>
      <c r="BL53" s="398"/>
      <c r="BM53" s="396"/>
      <c r="BN53" s="396"/>
      <c r="BO53" s="398"/>
      <c r="BP53" s="398"/>
      <c r="BQ53" s="398"/>
      <c r="BR53" s="393"/>
      <c r="BS53" s="394"/>
      <c r="BT53" s="21"/>
      <c r="BU53" s="400"/>
      <c r="BV53" s="398"/>
      <c r="BW53" s="398"/>
      <c r="BX53" s="396"/>
      <c r="BY53" s="396"/>
      <c r="BZ53" s="398"/>
      <c r="CA53" s="398"/>
      <c r="CB53" s="398"/>
      <c r="CC53" s="393"/>
      <c r="CD53" s="394"/>
    </row>
    <row r="54" spans="1:82" ht="12" customHeight="1">
      <c r="A54" s="28"/>
      <c r="B54" s="29"/>
      <c r="C54" s="29"/>
      <c r="D54" s="25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30"/>
      <c r="R54" s="30"/>
      <c r="S54" s="256"/>
      <c r="T54" s="257"/>
      <c r="U54" s="28"/>
      <c r="V54" s="148"/>
      <c r="W54" s="139"/>
      <c r="X54" s="149"/>
      <c r="Y54" s="27"/>
      <c r="Z54" s="27"/>
      <c r="AA54" s="27"/>
      <c r="AB54" s="27"/>
      <c r="AC54" s="27"/>
      <c r="AD54" s="27"/>
      <c r="AE54" s="27"/>
      <c r="AF54" s="27"/>
      <c r="AG54" s="148"/>
      <c r="AH54" s="139"/>
      <c r="AI54" s="149"/>
      <c r="AJ54" s="27"/>
      <c r="AK54" s="4"/>
      <c r="AL54" s="4"/>
      <c r="AM54" s="4"/>
      <c r="AN54" s="4"/>
      <c r="AO54" s="4"/>
      <c r="AP54" s="4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7"/>
      <c r="BI54" s="27"/>
      <c r="BJ54" s="237"/>
      <c r="BK54" s="237"/>
      <c r="BL54" s="22"/>
      <c r="BM54" s="23"/>
      <c r="BN54" s="23"/>
      <c r="BO54" s="17"/>
      <c r="BP54" s="17"/>
      <c r="BQ54" s="17"/>
      <c r="BR54" s="21"/>
      <c r="BS54" s="21"/>
      <c r="BT54" s="31"/>
    </row>
    <row r="55" spans="1:82" ht="12" customHeight="1">
      <c r="A55" s="28"/>
      <c r="B55" s="29"/>
      <c r="C55" s="29"/>
      <c r="D55" s="25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30"/>
      <c r="R55" s="30"/>
      <c r="S55" s="256"/>
      <c r="T55" s="257"/>
      <c r="U55" s="28"/>
      <c r="V55" s="148"/>
      <c r="W55" s="139"/>
      <c r="X55" s="149"/>
      <c r="Y55" s="27"/>
      <c r="Z55" s="27"/>
      <c r="AA55" s="27"/>
      <c r="AB55" s="27"/>
      <c r="AC55" s="27"/>
      <c r="AD55" s="27"/>
      <c r="AE55" s="27"/>
      <c r="AF55" s="27"/>
      <c r="AG55" s="148"/>
      <c r="AH55" s="139"/>
      <c r="AI55" s="149"/>
      <c r="AJ55" s="27"/>
      <c r="AK55" s="4"/>
      <c r="AL55" s="4"/>
      <c r="AM55" s="4"/>
      <c r="AN55" s="4"/>
      <c r="AO55" s="4"/>
      <c r="AP55" s="4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27"/>
    </row>
    <row r="56" spans="1:82" ht="12" customHeight="1">
      <c r="A56" s="28"/>
      <c r="D56" s="25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30"/>
      <c r="R56" s="30"/>
      <c r="S56" s="256"/>
      <c r="T56" s="257"/>
      <c r="U56" s="28"/>
      <c r="V56" s="148"/>
      <c r="W56" s="139"/>
      <c r="X56" s="149"/>
      <c r="Y56" s="27"/>
      <c r="Z56" s="27"/>
      <c r="AA56" s="27"/>
      <c r="AB56" s="27"/>
      <c r="AC56" s="27"/>
      <c r="AD56" s="27"/>
      <c r="AE56" s="27"/>
      <c r="AF56" s="27"/>
      <c r="AG56" s="148"/>
      <c r="AH56" s="139"/>
      <c r="AI56" s="149"/>
      <c r="AJ56" s="27"/>
      <c r="AK56" s="4"/>
      <c r="AL56" s="4"/>
      <c r="AM56" s="4"/>
      <c r="AN56" s="4"/>
      <c r="AO56" s="4"/>
      <c r="AP56" s="4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4"/>
    </row>
    <row r="57" spans="1:82" ht="12" customHeight="1">
      <c r="A57" s="28"/>
      <c r="D57" s="25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30"/>
      <c r="R57" s="30"/>
      <c r="S57" s="30"/>
      <c r="T57" s="258"/>
      <c r="U57" s="28"/>
      <c r="V57" s="148"/>
      <c r="W57" s="139"/>
      <c r="X57" s="149"/>
      <c r="Y57" s="27"/>
      <c r="Z57" s="27"/>
      <c r="AA57" s="27"/>
      <c r="AB57" s="27"/>
      <c r="AC57" s="27"/>
      <c r="AD57" s="27"/>
      <c r="AE57" s="27"/>
      <c r="AF57" s="27"/>
      <c r="AG57" s="148"/>
      <c r="AH57" s="139"/>
      <c r="AI57" s="149"/>
      <c r="AJ57" s="27"/>
      <c r="AK57" s="4"/>
      <c r="AL57" s="4"/>
      <c r="AM57" s="4"/>
      <c r="AN57" s="4"/>
      <c r="AO57" s="4"/>
      <c r="AP57" s="4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4"/>
    </row>
    <row r="58" spans="1:82" ht="12" customHeight="1">
      <c r="A58" s="28"/>
      <c r="D58" s="25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30"/>
      <c r="R58" s="30"/>
      <c r="S58" s="30"/>
      <c r="T58" s="30"/>
      <c r="U58" s="28"/>
      <c r="V58" s="148"/>
      <c r="W58" s="139"/>
      <c r="X58" s="149"/>
      <c r="Y58" s="27"/>
      <c r="Z58" s="27"/>
      <c r="AA58" s="27"/>
      <c r="AB58" s="27"/>
      <c r="AC58" s="27"/>
      <c r="AD58" s="27"/>
      <c r="AE58" s="27"/>
      <c r="AF58" s="27"/>
      <c r="AG58" s="148"/>
      <c r="AH58" s="139"/>
      <c r="AI58" s="149"/>
      <c r="AJ58" s="27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</row>
    <row r="59" spans="1:82" ht="12" customHeight="1">
      <c r="A59" s="28"/>
      <c r="D59" s="25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30"/>
      <c r="R59" s="30"/>
      <c r="S59" s="30"/>
      <c r="T59" s="30"/>
      <c r="U59" s="28"/>
      <c r="V59" s="148"/>
      <c r="W59" s="139"/>
      <c r="X59" s="149"/>
      <c r="Y59" s="27"/>
      <c r="Z59" s="27"/>
      <c r="AA59" s="27"/>
      <c r="AB59" s="27"/>
      <c r="AC59" s="27"/>
      <c r="AD59" s="27"/>
      <c r="AE59" s="27"/>
      <c r="AF59" s="27"/>
      <c r="AG59" s="148"/>
      <c r="AH59" s="139"/>
      <c r="AI59" s="149"/>
      <c r="AJ59" s="27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</row>
    <row r="60" spans="1:82" ht="12" customHeight="1">
      <c r="A60" s="28"/>
      <c r="D60" s="25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30"/>
      <c r="R60" s="30"/>
      <c r="S60" s="30"/>
      <c r="T60" s="30"/>
      <c r="U60" s="28"/>
      <c r="V60" s="148"/>
      <c r="W60" s="139"/>
      <c r="X60" s="149"/>
      <c r="Y60" s="27"/>
      <c r="Z60" s="27"/>
      <c r="AA60" s="27"/>
      <c r="AB60" s="27"/>
      <c r="AC60" s="27"/>
      <c r="AD60" s="27"/>
      <c r="AE60" s="27"/>
      <c r="AF60" s="27"/>
      <c r="AG60" s="148"/>
      <c r="AH60" s="139"/>
      <c r="AI60" s="149"/>
      <c r="AJ60" s="27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</row>
    <row r="61" spans="1:82" ht="12" customHeight="1">
      <c r="A61" s="28"/>
      <c r="D61" s="25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30"/>
      <c r="R61" s="30"/>
      <c r="S61" s="251"/>
      <c r="T61" s="251"/>
      <c r="U61" s="28"/>
      <c r="V61" s="148"/>
      <c r="W61" s="139"/>
      <c r="X61" s="149"/>
      <c r="Y61" s="27"/>
      <c r="Z61" s="27"/>
      <c r="AA61" s="27"/>
      <c r="AB61" s="27"/>
      <c r="AC61" s="27"/>
      <c r="AD61" s="27"/>
      <c r="AE61" s="27"/>
      <c r="AF61" s="27"/>
      <c r="AG61" s="148"/>
      <c r="AH61" s="139"/>
      <c r="AI61" s="149"/>
      <c r="AJ61" s="27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</row>
    <row r="62" spans="1:82" ht="12" customHeight="1">
      <c r="A62" s="28"/>
      <c r="D62" s="25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30"/>
      <c r="R62" s="30"/>
      <c r="S62" s="251"/>
      <c r="T62" s="251"/>
      <c r="U62" s="28"/>
      <c r="V62" s="148"/>
      <c r="W62" s="139"/>
      <c r="X62" s="149"/>
      <c r="Y62" s="27"/>
      <c r="Z62" s="27"/>
      <c r="AA62" s="27"/>
      <c r="AB62" s="27"/>
      <c r="AC62" s="27"/>
      <c r="AD62" s="27"/>
      <c r="AE62" s="27"/>
      <c r="AF62" s="27"/>
      <c r="AG62" s="148"/>
      <c r="AH62" s="139"/>
      <c r="AI62" s="149"/>
      <c r="AJ62" s="27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</row>
    <row r="63" spans="1:82" ht="12" customHeight="1">
      <c r="A63" s="28"/>
      <c r="D63" s="25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30"/>
      <c r="R63" s="30"/>
      <c r="S63" s="251"/>
      <c r="T63" s="251"/>
      <c r="U63" s="28"/>
      <c r="V63" s="148"/>
      <c r="W63" s="139"/>
      <c r="X63" s="149"/>
      <c r="Y63" s="27"/>
      <c r="Z63" s="27"/>
      <c r="AA63" s="27"/>
      <c r="AB63" s="27"/>
      <c r="AC63" s="27"/>
      <c r="AD63" s="27"/>
      <c r="AE63" s="27"/>
      <c r="AF63" s="27"/>
      <c r="AG63" s="148"/>
      <c r="AH63" s="139"/>
      <c r="AI63" s="149"/>
      <c r="AJ63" s="27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</row>
    <row r="64" spans="1:82" ht="12" customHeight="1">
      <c r="A64" s="28"/>
      <c r="D64" s="25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30"/>
      <c r="R64" s="30"/>
      <c r="S64" s="251"/>
      <c r="T64" s="251"/>
      <c r="U64" s="28"/>
      <c r="V64" s="148"/>
      <c r="W64" s="139"/>
      <c r="X64" s="149"/>
      <c r="Y64" s="27"/>
      <c r="Z64" s="27"/>
      <c r="AA64" s="27"/>
      <c r="AB64" s="27"/>
      <c r="AC64" s="27"/>
      <c r="AD64" s="27"/>
      <c r="AE64" s="27"/>
      <c r="AF64" s="27"/>
      <c r="AG64" s="148"/>
      <c r="AH64" s="139"/>
      <c r="AI64" s="149"/>
      <c r="AJ64" s="27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</row>
    <row r="65" spans="1:83" ht="12" customHeight="1">
      <c r="A65" s="28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30"/>
      <c r="R65" s="30"/>
      <c r="S65" s="251"/>
      <c r="T65" s="251"/>
      <c r="U65" s="28"/>
      <c r="V65" s="148"/>
      <c r="W65" s="139"/>
      <c r="X65" s="149"/>
      <c r="Y65" s="27"/>
      <c r="Z65" s="27"/>
      <c r="AA65" s="27"/>
      <c r="AB65" s="27"/>
      <c r="AC65" s="27"/>
      <c r="AD65" s="27"/>
      <c r="AE65" s="27"/>
      <c r="AF65" s="27"/>
      <c r="AG65" s="148"/>
      <c r="AH65" s="139"/>
      <c r="AI65" s="149"/>
      <c r="AJ65" s="27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</row>
    <row r="66" spans="1:83" ht="12" customHeight="1">
      <c r="A66" s="28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30"/>
      <c r="R66" s="30"/>
      <c r="S66" s="251"/>
      <c r="T66" s="251"/>
      <c r="U66" s="28"/>
      <c r="V66" s="148"/>
      <c r="W66" s="139"/>
      <c r="X66" s="149"/>
      <c r="Y66" s="27"/>
      <c r="Z66" s="27"/>
      <c r="AA66" s="27"/>
      <c r="AB66" s="27"/>
      <c r="AC66" s="27"/>
      <c r="AD66" s="27"/>
      <c r="AE66" s="27"/>
      <c r="AF66" s="27"/>
      <c r="AG66" s="148"/>
      <c r="AH66" s="139"/>
      <c r="AI66" s="149"/>
      <c r="AJ66" s="27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</row>
    <row r="67" spans="1:83" ht="12" customHeight="1">
      <c r="A67" s="28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30"/>
      <c r="R67" s="30"/>
      <c r="S67" s="251"/>
      <c r="T67" s="251"/>
      <c r="U67" s="28"/>
      <c r="V67" s="148"/>
      <c r="W67" s="139"/>
      <c r="X67" s="149"/>
      <c r="Y67" s="27"/>
      <c r="Z67" s="27"/>
      <c r="AA67" s="27"/>
      <c r="AB67" s="27"/>
      <c r="AC67" s="27"/>
      <c r="AD67" s="27"/>
      <c r="AE67" s="27"/>
      <c r="AF67" s="27"/>
      <c r="AG67" s="148"/>
      <c r="AH67" s="139"/>
      <c r="AI67" s="149"/>
      <c r="AJ67" s="27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CE67" s="24"/>
    </row>
    <row r="68" spans="1:83" ht="12" customHeight="1">
      <c r="A68" s="28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30"/>
      <c r="R68" s="30"/>
      <c r="S68" s="251"/>
      <c r="T68" s="251"/>
      <c r="U68" s="28"/>
      <c r="V68" s="148"/>
      <c r="W68" s="139"/>
      <c r="X68" s="149"/>
      <c r="Y68" s="27"/>
      <c r="Z68" s="27"/>
      <c r="AA68" s="27"/>
      <c r="AB68" s="27"/>
      <c r="AC68" s="27"/>
      <c r="AD68" s="27"/>
      <c r="AE68" s="27"/>
      <c r="AF68" s="27"/>
      <c r="AG68" s="148"/>
      <c r="AH68" s="139"/>
      <c r="AI68" s="149"/>
      <c r="AJ68" s="27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CE68" s="24"/>
    </row>
    <row r="69" spans="1:83" ht="12" customHeight="1">
      <c r="A69" s="28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30"/>
      <c r="R69" s="30"/>
      <c r="S69" s="251"/>
      <c r="T69" s="251"/>
      <c r="U69" s="28"/>
      <c r="V69" s="148"/>
      <c r="W69" s="139"/>
      <c r="X69" s="149"/>
      <c r="Y69" s="27"/>
      <c r="Z69" s="27"/>
      <c r="AA69" s="27"/>
      <c r="AB69" s="27"/>
      <c r="AC69" s="27"/>
      <c r="AD69" s="27"/>
      <c r="AE69" s="27"/>
      <c r="AF69" s="27"/>
      <c r="AG69" s="148"/>
      <c r="AH69" s="139"/>
      <c r="AI69" s="149"/>
      <c r="AJ69" s="27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</row>
    <row r="70" spans="1:83" ht="12" customHeight="1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30"/>
      <c r="R70" s="30"/>
      <c r="S70" s="251"/>
      <c r="T70" s="251"/>
      <c r="U70" s="28"/>
      <c r="V70" s="148"/>
      <c r="W70" s="139"/>
      <c r="X70" s="149"/>
      <c r="Y70" s="27"/>
      <c r="Z70" s="27"/>
      <c r="AA70" s="27"/>
      <c r="AB70" s="27"/>
      <c r="AC70" s="27"/>
      <c r="AD70" s="27"/>
      <c r="AE70" s="27"/>
      <c r="AF70" s="27"/>
      <c r="AG70" s="148"/>
      <c r="AH70" s="139"/>
      <c r="AI70" s="149"/>
      <c r="AJ70" s="27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</row>
    <row r="71" spans="1:83" ht="12" customHeight="1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30"/>
      <c r="R71" s="30"/>
      <c r="S71" s="251"/>
      <c r="T71" s="251"/>
      <c r="U71" s="28"/>
      <c r="V71" s="148"/>
      <c r="W71" s="139"/>
      <c r="X71" s="149"/>
      <c r="Y71" s="27"/>
      <c r="Z71" s="27"/>
      <c r="AA71" s="27"/>
      <c r="AB71" s="27"/>
      <c r="AC71" s="27"/>
      <c r="AD71" s="27"/>
      <c r="AE71" s="27"/>
      <c r="AF71" s="27"/>
      <c r="AG71" s="148"/>
      <c r="AH71" s="139"/>
      <c r="AI71" s="149"/>
      <c r="AJ71" s="27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</row>
    <row r="72" spans="1:83" ht="12" customHeight="1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30"/>
      <c r="R72" s="30"/>
      <c r="S72" s="251"/>
      <c r="T72" s="251"/>
      <c r="U72" s="28"/>
      <c r="V72" s="148"/>
      <c r="W72" s="139"/>
      <c r="X72" s="149"/>
      <c r="Y72" s="27"/>
      <c r="Z72" s="27"/>
      <c r="AA72" s="27"/>
      <c r="AB72" s="27"/>
      <c r="AC72" s="27"/>
      <c r="AD72" s="27"/>
      <c r="AE72" s="27"/>
      <c r="AF72" s="27"/>
      <c r="AG72" s="148"/>
      <c r="AH72" s="139"/>
      <c r="AI72" s="149"/>
      <c r="AJ72" s="27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</row>
    <row r="73" spans="1:83" ht="12" customHeight="1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30"/>
      <c r="R73" s="30"/>
      <c r="S73" s="251"/>
      <c r="T73" s="251"/>
      <c r="U73" s="28"/>
      <c r="V73" s="148"/>
      <c r="W73" s="139"/>
      <c r="X73" s="149"/>
      <c r="Y73" s="27"/>
      <c r="Z73" s="27"/>
      <c r="AA73" s="27"/>
      <c r="AB73" s="27"/>
      <c r="AC73" s="27"/>
      <c r="AD73" s="27"/>
      <c r="AE73" s="27"/>
      <c r="AF73" s="27"/>
      <c r="AG73" s="148"/>
      <c r="AH73" s="139"/>
      <c r="AI73" s="149"/>
      <c r="AJ73" s="27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</row>
    <row r="74" spans="1:83" ht="12" customHeight="1">
      <c r="P74" s="29"/>
      <c r="Q74" s="30"/>
      <c r="R74" s="30"/>
      <c r="S74" s="251"/>
      <c r="T74" s="251"/>
      <c r="U74" s="28"/>
      <c r="V74" s="148"/>
      <c r="W74" s="139"/>
      <c r="X74" s="149"/>
      <c r="Y74" s="27"/>
      <c r="Z74" s="27"/>
      <c r="AA74" s="27"/>
      <c r="AB74" s="27"/>
      <c r="AC74" s="27"/>
      <c r="AD74" s="27"/>
      <c r="AE74" s="27"/>
      <c r="AF74" s="27"/>
      <c r="AG74" s="148"/>
      <c r="AH74" s="139"/>
      <c r="AI74" s="149"/>
      <c r="AJ74" s="27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</row>
    <row r="75" spans="1:83" ht="12" customHeight="1">
      <c r="P75" s="29"/>
      <c r="Q75" s="30"/>
      <c r="R75" s="30"/>
      <c r="S75" s="251"/>
      <c r="T75" s="251"/>
      <c r="U75" s="28"/>
      <c r="V75" s="148"/>
      <c r="W75" s="139"/>
      <c r="X75" s="149"/>
      <c r="Y75" s="27"/>
      <c r="Z75" s="27"/>
      <c r="AA75" s="27"/>
      <c r="AB75" s="27"/>
      <c r="AC75" s="27"/>
      <c r="AD75" s="27"/>
      <c r="AE75" s="27"/>
      <c r="AF75" s="27"/>
      <c r="AG75" s="148"/>
      <c r="AH75" s="139"/>
      <c r="AI75" s="149"/>
      <c r="AJ75" s="27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</row>
    <row r="76" spans="1:83" ht="12" customHeight="1">
      <c r="P76" s="29"/>
      <c r="Q76" s="30"/>
      <c r="R76" s="30"/>
      <c r="S76" s="251"/>
      <c r="T76" s="251"/>
      <c r="U76" s="28"/>
      <c r="V76" s="148"/>
      <c r="W76" s="139"/>
      <c r="X76" s="149"/>
      <c r="Y76" s="27"/>
      <c r="Z76" s="27"/>
      <c r="AA76" s="27"/>
      <c r="AB76" s="27"/>
      <c r="AC76" s="27"/>
      <c r="AD76" s="27"/>
      <c r="AE76" s="27"/>
      <c r="AF76" s="27"/>
      <c r="AG76" s="148"/>
      <c r="AH76" s="139"/>
      <c r="AI76" s="149"/>
      <c r="AJ76" s="27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</row>
    <row r="77" spans="1:83" ht="12" customHeight="1">
      <c r="P77" s="29"/>
      <c r="Q77" s="30"/>
      <c r="R77" s="30"/>
      <c r="S77" s="251"/>
      <c r="T77" s="251"/>
      <c r="U77" s="28"/>
      <c r="V77" s="148"/>
      <c r="W77" s="139"/>
      <c r="X77" s="149"/>
      <c r="Y77" s="27"/>
      <c r="Z77" s="27"/>
      <c r="AA77" s="27"/>
      <c r="AB77" s="27"/>
      <c r="AC77" s="27"/>
      <c r="AD77" s="27"/>
      <c r="AE77" s="27"/>
      <c r="AF77" s="27"/>
      <c r="AG77" s="148"/>
      <c r="AH77" s="139"/>
      <c r="AI77" s="149"/>
      <c r="AJ77" s="27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</row>
    <row r="78" spans="1:83" ht="12" customHeight="1">
      <c r="P78" s="29"/>
      <c r="Q78" s="30"/>
      <c r="R78" s="30"/>
      <c r="S78" s="251"/>
      <c r="T78" s="251"/>
      <c r="U78" s="28"/>
      <c r="V78" s="148"/>
      <c r="W78" s="139"/>
      <c r="X78" s="149"/>
      <c r="Y78" s="27"/>
      <c r="Z78" s="27"/>
      <c r="AA78" s="27"/>
      <c r="AB78" s="27"/>
      <c r="AC78" s="27"/>
      <c r="AD78" s="27"/>
      <c r="AE78" s="27"/>
      <c r="AF78" s="27"/>
      <c r="AG78" s="148"/>
      <c r="AH78" s="139"/>
      <c r="AI78" s="149"/>
      <c r="AJ78" s="27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</row>
    <row r="79" spans="1:83" ht="12" customHeight="1">
      <c r="P79" s="29"/>
      <c r="Q79" s="30"/>
      <c r="R79" s="30"/>
      <c r="S79" s="251"/>
      <c r="T79" s="251"/>
      <c r="U79" s="28"/>
      <c r="V79" s="148"/>
      <c r="W79" s="139"/>
      <c r="X79" s="149"/>
      <c r="Y79" s="27"/>
      <c r="Z79" s="27"/>
      <c r="AA79" s="27"/>
      <c r="AB79" s="27"/>
      <c r="AC79" s="27"/>
      <c r="AD79" s="27"/>
      <c r="AE79" s="27"/>
      <c r="AF79" s="27"/>
      <c r="AG79" s="148"/>
      <c r="AH79" s="139"/>
      <c r="AI79" s="149"/>
      <c r="AJ79" s="27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</row>
    <row r="80" spans="1:83" ht="12" customHeight="1">
      <c r="S80" s="251"/>
      <c r="T80" s="25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27"/>
      <c r="AP80" s="27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</row>
    <row r="81" spans="16:83" ht="12" customHeight="1">
      <c r="P81" s="33"/>
      <c r="Q81" s="33"/>
      <c r="R81" s="33"/>
      <c r="S81" s="251"/>
      <c r="T81" s="251"/>
      <c r="U81" s="33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27"/>
      <c r="AP81" s="27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</row>
    <row r="82" spans="16:83" ht="12" customHeight="1">
      <c r="P82" s="33"/>
      <c r="Q82" s="33"/>
      <c r="R82" s="33"/>
      <c r="S82" s="251"/>
      <c r="T82" s="251"/>
      <c r="U82" s="33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27"/>
      <c r="AP82" s="27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</row>
    <row r="83" spans="16:83" ht="12" customHeight="1">
      <c r="P83" s="33"/>
      <c r="Q83" s="33"/>
      <c r="R83" s="33"/>
      <c r="S83" s="251"/>
      <c r="T83" s="251"/>
      <c r="U83" s="33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27"/>
      <c r="AP83" s="27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</row>
    <row r="84" spans="16:83" ht="12" customHeight="1">
      <c r="P84" s="33"/>
      <c r="Q84" s="33"/>
      <c r="R84" s="33"/>
      <c r="S84" s="251"/>
      <c r="T84" s="251"/>
      <c r="U84" s="33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27"/>
      <c r="AP84" s="27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</row>
    <row r="85" spans="16:83" ht="12" customHeight="1">
      <c r="P85" s="33"/>
      <c r="Q85" s="33"/>
      <c r="R85" s="33"/>
      <c r="S85" s="251"/>
      <c r="T85" s="251"/>
      <c r="U85" s="33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27"/>
      <c r="AP85" s="27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</row>
    <row r="86" spans="16:83" ht="12" customHeight="1">
      <c r="P86" s="33"/>
      <c r="Q86" s="33"/>
      <c r="R86" s="33"/>
      <c r="S86" s="251"/>
      <c r="T86" s="251"/>
      <c r="U86" s="33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27"/>
      <c r="AP86" s="27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</row>
    <row r="87" spans="16:83" ht="12" customHeight="1">
      <c r="P87" s="33"/>
      <c r="Q87" s="33"/>
      <c r="R87" s="33"/>
      <c r="S87" s="251"/>
      <c r="T87" s="251"/>
      <c r="U87" s="33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</row>
    <row r="88" spans="16:83" ht="12" customHeight="1">
      <c r="P88" s="33"/>
      <c r="Q88" s="33"/>
      <c r="R88" s="33"/>
      <c r="S88" s="251"/>
      <c r="T88" s="251"/>
      <c r="U88" s="33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</row>
    <row r="89" spans="16:83" ht="12" customHeight="1">
      <c r="P89" s="33"/>
      <c r="Q89" s="33"/>
      <c r="R89" s="33"/>
      <c r="S89" s="251"/>
      <c r="T89" s="251"/>
      <c r="U89" s="33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CE89" s="11"/>
    </row>
    <row r="90" spans="16:83" ht="12" customHeight="1">
      <c r="P90" s="33"/>
      <c r="Q90" s="33"/>
      <c r="R90" s="33"/>
      <c r="S90" s="251"/>
      <c r="T90" s="251"/>
      <c r="U90" s="33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</row>
    <row r="91" spans="16:83" ht="12" customHeight="1">
      <c r="P91" s="33"/>
      <c r="Q91" s="33"/>
      <c r="R91" s="33"/>
      <c r="S91" s="251"/>
      <c r="T91" s="251"/>
      <c r="U91" s="33"/>
      <c r="AM91" s="2"/>
      <c r="AN91" s="2"/>
      <c r="AO91" s="2"/>
      <c r="AP91" s="2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</row>
    <row r="92" spans="16:83" ht="12" customHeight="1">
      <c r="P92" s="33"/>
      <c r="Q92" s="33"/>
      <c r="R92" s="33"/>
      <c r="S92" s="251"/>
      <c r="T92" s="251"/>
      <c r="U92" s="33"/>
      <c r="AM92" s="2"/>
      <c r="AN92" s="2"/>
      <c r="AO92" s="2"/>
      <c r="AP92" s="2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</row>
    <row r="93" spans="16:83" ht="12" customHeight="1">
      <c r="P93" s="33"/>
      <c r="Q93" s="33"/>
      <c r="R93" s="33"/>
      <c r="S93" s="251"/>
      <c r="T93" s="251"/>
      <c r="U93" s="33"/>
      <c r="AM93" s="2"/>
      <c r="AN93" s="2"/>
      <c r="AO93" s="2"/>
      <c r="AP93" s="2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</row>
    <row r="94" spans="16:83" ht="12" customHeight="1">
      <c r="P94" s="33"/>
      <c r="Q94" s="33"/>
      <c r="R94" s="33"/>
      <c r="S94" s="251"/>
      <c r="T94" s="251"/>
      <c r="U94" s="33"/>
      <c r="AM94" s="2"/>
      <c r="AN94" s="2"/>
      <c r="AO94" s="2"/>
      <c r="AP94" s="2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</row>
    <row r="95" spans="16:83" ht="12" customHeight="1">
      <c r="P95" s="33"/>
      <c r="Q95" s="33"/>
      <c r="R95" s="33"/>
      <c r="S95" s="251"/>
      <c r="T95" s="251"/>
      <c r="U95" s="33"/>
      <c r="AM95" s="2"/>
      <c r="AN95" s="2"/>
      <c r="AO95" s="2"/>
      <c r="AP95" s="2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</row>
    <row r="96" spans="16:83" ht="12" customHeight="1">
      <c r="P96" s="33"/>
      <c r="Q96" s="33"/>
      <c r="R96" s="33"/>
      <c r="S96" s="251"/>
      <c r="T96" s="251"/>
      <c r="U96" s="33"/>
      <c r="AM96" s="2"/>
      <c r="AN96" s="2"/>
      <c r="AO96" s="2"/>
      <c r="AP96" s="2"/>
      <c r="AQ96" s="4"/>
      <c r="AR96" s="27"/>
      <c r="AS96" s="27"/>
      <c r="AT96" s="31"/>
      <c r="AU96" s="32"/>
      <c r="AV96" s="32"/>
      <c r="AW96" s="23"/>
      <c r="AX96" s="17"/>
      <c r="AY96" s="17"/>
      <c r="AZ96" s="17"/>
      <c r="BA96" s="21"/>
      <c r="BB96" s="21"/>
      <c r="BC96" s="31"/>
    </row>
    <row r="97" spans="16:55" ht="16.5">
      <c r="P97" s="33"/>
      <c r="Q97" s="33"/>
      <c r="R97" s="33"/>
      <c r="S97" s="251"/>
      <c r="T97" s="251"/>
      <c r="U97" s="33"/>
      <c r="AQ97" s="4"/>
      <c r="AR97" s="27"/>
      <c r="AS97" s="27"/>
      <c r="AT97" s="31"/>
      <c r="AU97" s="32"/>
      <c r="AV97" s="32"/>
      <c r="AW97" s="23"/>
      <c r="AX97" s="17"/>
      <c r="AY97" s="17"/>
      <c r="AZ97" s="17"/>
      <c r="BA97" s="21"/>
      <c r="BB97" s="21"/>
      <c r="BC97" s="31"/>
    </row>
    <row r="98" spans="16:55" ht="16.5">
      <c r="P98" s="33"/>
      <c r="Q98" s="33"/>
      <c r="R98" s="33"/>
      <c r="S98" s="251"/>
      <c r="T98" s="251"/>
      <c r="U98" s="33"/>
      <c r="AQ98" s="4"/>
      <c r="AR98" s="27"/>
      <c r="AS98" s="27"/>
      <c r="AT98" s="31"/>
      <c r="AU98" s="32"/>
      <c r="AV98" s="32"/>
      <c r="AW98" s="23"/>
      <c r="AX98" s="17"/>
      <c r="AY98" s="17"/>
      <c r="AZ98" s="17"/>
      <c r="BA98" s="21"/>
      <c r="BB98" s="21"/>
      <c r="BC98" s="31"/>
    </row>
    <row r="99" spans="16:55" ht="16.5">
      <c r="P99" s="33"/>
      <c r="Q99" s="33"/>
      <c r="R99" s="33"/>
      <c r="S99" s="251"/>
      <c r="T99" s="251"/>
      <c r="U99" s="33"/>
      <c r="AQ99" s="4"/>
      <c r="AR99" s="31"/>
      <c r="AS99" s="27"/>
      <c r="AT99" s="31"/>
      <c r="AU99" s="32"/>
      <c r="AV99" s="32"/>
      <c r="AW99" s="23"/>
      <c r="AX99" s="17"/>
      <c r="AY99" s="17"/>
      <c r="AZ99" s="17"/>
      <c r="BA99" s="21"/>
      <c r="BB99" s="21"/>
      <c r="BC99" s="31"/>
    </row>
    <row r="100" spans="16:55" ht="16.5">
      <c r="P100" s="33"/>
      <c r="Q100" s="33"/>
      <c r="R100" s="33"/>
      <c r="U100" s="33"/>
      <c r="AQ100" s="31"/>
      <c r="AR100" s="27"/>
      <c r="AS100" s="27"/>
      <c r="AT100" s="31"/>
      <c r="AU100" s="32"/>
      <c r="AV100" s="32"/>
      <c r="AW100" s="23"/>
      <c r="AX100" s="17"/>
      <c r="AY100" s="17"/>
      <c r="AZ100" s="17"/>
      <c r="BA100" s="21"/>
      <c r="BB100" s="21"/>
      <c r="BC100" s="31"/>
    </row>
    <row r="101" spans="16:55" ht="16.5">
      <c r="P101" s="33"/>
      <c r="Q101" s="33"/>
      <c r="R101" s="33"/>
      <c r="S101" s="252"/>
      <c r="T101" s="252"/>
      <c r="U101" s="33"/>
      <c r="AQ101" s="31"/>
      <c r="AR101" s="27"/>
      <c r="AS101" s="27"/>
      <c r="AT101" s="31"/>
      <c r="AU101" s="32"/>
      <c r="AV101" s="32"/>
      <c r="AW101" s="23"/>
      <c r="AX101" s="17"/>
      <c r="AY101" s="17"/>
      <c r="AZ101" s="17"/>
      <c r="BA101" s="21"/>
      <c r="BB101" s="21"/>
      <c r="BC101" s="31"/>
    </row>
    <row r="102" spans="16:55" ht="16.5">
      <c r="P102" s="33"/>
      <c r="Q102" s="33"/>
      <c r="R102" s="33"/>
      <c r="S102" s="252"/>
      <c r="T102" s="252"/>
      <c r="U102" s="33"/>
      <c r="AQ102" s="31"/>
      <c r="AR102" s="27"/>
      <c r="AS102" s="27"/>
      <c r="AT102" s="31"/>
      <c r="AU102" s="32"/>
      <c r="AV102" s="32"/>
      <c r="AW102" s="23"/>
      <c r="AX102" s="17"/>
      <c r="AY102" s="17"/>
      <c r="AZ102" s="17"/>
      <c r="BA102" s="21"/>
      <c r="BB102" s="21"/>
      <c r="BC102" s="31"/>
    </row>
    <row r="103" spans="16:55" ht="16.5">
      <c r="P103" s="33"/>
      <c r="Q103" s="33"/>
      <c r="R103" s="33"/>
      <c r="S103" s="252"/>
      <c r="T103" s="252"/>
      <c r="U103" s="33"/>
      <c r="AQ103" s="31"/>
      <c r="AR103" s="27"/>
      <c r="AS103" s="27"/>
      <c r="AT103" s="31"/>
      <c r="AU103" s="32"/>
      <c r="AV103" s="32"/>
      <c r="AW103" s="23"/>
      <c r="AX103" s="17"/>
      <c r="AY103" s="17"/>
      <c r="AZ103" s="17"/>
      <c r="BA103" s="21"/>
      <c r="BB103" s="21"/>
      <c r="BC103" s="31"/>
    </row>
    <row r="104" spans="16:55" ht="16.5">
      <c r="P104" s="33"/>
      <c r="Q104" s="33"/>
      <c r="R104" s="33"/>
      <c r="S104" s="252"/>
      <c r="T104" s="252"/>
      <c r="U104" s="33"/>
      <c r="AQ104" s="31"/>
      <c r="AR104" s="27"/>
      <c r="AS104" s="27"/>
      <c r="AT104" s="31"/>
      <c r="AU104" s="32"/>
      <c r="AV104" s="32"/>
      <c r="AW104" s="23"/>
      <c r="AX104" s="17"/>
      <c r="AY104" s="17"/>
      <c r="AZ104" s="17"/>
      <c r="BA104" s="21"/>
      <c r="BB104" s="21"/>
      <c r="BC104" s="31"/>
    </row>
    <row r="105" spans="16:55" ht="16.5">
      <c r="P105" s="33"/>
      <c r="Q105" s="33"/>
      <c r="R105" s="33"/>
      <c r="S105" s="252"/>
      <c r="T105" s="252"/>
      <c r="U105" s="33"/>
      <c r="AQ105" s="31"/>
      <c r="AR105" s="27"/>
      <c r="AS105" s="27"/>
      <c r="AT105" s="31"/>
      <c r="AU105" s="32"/>
      <c r="AV105" s="32"/>
      <c r="AW105" s="23"/>
      <c r="AX105" s="17"/>
      <c r="AY105" s="17"/>
      <c r="AZ105" s="17"/>
      <c r="BA105" s="21"/>
      <c r="BB105" s="21"/>
      <c r="BC105" s="31"/>
    </row>
    <row r="106" spans="16:55" ht="16.5">
      <c r="P106" s="33"/>
      <c r="Q106" s="33"/>
      <c r="R106" s="33"/>
      <c r="S106" s="252"/>
      <c r="T106" s="252"/>
      <c r="U106" s="33"/>
      <c r="AQ106" s="31"/>
      <c r="AR106" s="27"/>
      <c r="AS106" s="27"/>
      <c r="AT106" s="31"/>
      <c r="AU106" s="32"/>
      <c r="AV106" s="32"/>
      <c r="AW106" s="23"/>
      <c r="AX106" s="17"/>
      <c r="AY106" s="17"/>
      <c r="AZ106" s="17"/>
      <c r="BA106" s="21"/>
      <c r="BB106" s="21"/>
      <c r="BC106" s="31"/>
    </row>
    <row r="107" spans="16:55" ht="16.5">
      <c r="P107" s="33"/>
      <c r="Q107" s="33"/>
      <c r="R107" s="33"/>
      <c r="S107" s="252"/>
      <c r="T107" s="252"/>
      <c r="U107" s="33"/>
      <c r="AR107" s="27"/>
      <c r="AS107" s="27"/>
      <c r="AT107" s="31"/>
      <c r="AU107" s="32"/>
      <c r="AV107" s="32"/>
      <c r="AW107" s="23"/>
      <c r="AX107" s="17"/>
      <c r="AY107" s="17"/>
      <c r="AZ107" s="17"/>
      <c r="BA107" s="21"/>
      <c r="BB107" s="21"/>
      <c r="BC107" s="31"/>
    </row>
    <row r="108" spans="16:55" ht="16.5">
      <c r="P108" s="33"/>
      <c r="Q108" s="33"/>
      <c r="R108" s="33"/>
      <c r="S108" s="252"/>
      <c r="T108" s="252"/>
      <c r="U108" s="33"/>
      <c r="AR108" s="27"/>
      <c r="AS108" s="27"/>
      <c r="AT108" s="31"/>
      <c r="AU108" s="32"/>
      <c r="AV108" s="32"/>
      <c r="AW108" s="23"/>
      <c r="AX108" s="17"/>
      <c r="AY108" s="17"/>
      <c r="AZ108" s="17"/>
      <c r="BA108" s="21"/>
      <c r="BB108" s="21"/>
      <c r="BC108" s="31"/>
    </row>
    <row r="109" spans="16:55" ht="16.5">
      <c r="P109" s="33"/>
      <c r="Q109" s="33"/>
      <c r="R109" s="33"/>
      <c r="S109" s="252"/>
      <c r="T109" s="252"/>
      <c r="U109" s="33"/>
      <c r="AR109" s="27"/>
      <c r="AS109" s="27"/>
      <c r="AT109" s="31"/>
      <c r="AU109" s="32"/>
      <c r="AV109" s="32"/>
      <c r="AW109" s="23"/>
      <c r="AX109" s="17"/>
      <c r="AY109" s="17"/>
      <c r="AZ109" s="17"/>
      <c r="BA109" s="21"/>
      <c r="BB109" s="21"/>
      <c r="BC109" s="31"/>
    </row>
    <row r="110" spans="16:55" ht="16.5">
      <c r="P110" s="33"/>
      <c r="Q110" s="33"/>
      <c r="R110" s="33"/>
      <c r="S110" s="252"/>
      <c r="T110" s="252"/>
      <c r="U110" s="33"/>
      <c r="AR110" s="27"/>
      <c r="AS110" s="27"/>
      <c r="AT110" s="31"/>
      <c r="AU110" s="32"/>
      <c r="AV110" s="32"/>
      <c r="AW110" s="23"/>
      <c r="AX110" s="17"/>
      <c r="AY110" s="17"/>
      <c r="AZ110" s="17"/>
      <c r="BA110" s="21"/>
      <c r="BB110" s="21"/>
      <c r="BC110" s="31"/>
    </row>
    <row r="111" spans="16:55" ht="16.5">
      <c r="P111" s="33"/>
      <c r="Q111" s="33"/>
      <c r="R111" s="33"/>
      <c r="S111" s="252"/>
      <c r="T111" s="252"/>
      <c r="U111" s="33"/>
      <c r="AQ111" s="2"/>
      <c r="AR111" s="27"/>
      <c r="AS111" s="27"/>
      <c r="AT111" s="31"/>
      <c r="AU111" s="32"/>
      <c r="AV111" s="32"/>
      <c r="AW111" s="23"/>
      <c r="AX111" s="17"/>
      <c r="AY111" s="17"/>
      <c r="AZ111" s="17"/>
      <c r="BA111" s="21"/>
      <c r="BB111" s="21"/>
      <c r="BC111" s="31"/>
    </row>
    <row r="112" spans="16:55" ht="16.5">
      <c r="P112" s="33"/>
      <c r="Q112" s="33"/>
      <c r="R112" s="33"/>
      <c r="S112" s="252"/>
      <c r="T112" s="252"/>
      <c r="U112" s="33"/>
      <c r="AQ112" s="2"/>
      <c r="AR112" s="27"/>
      <c r="AS112" s="27"/>
      <c r="AT112" s="31"/>
      <c r="AU112" s="32"/>
      <c r="AV112" s="32"/>
      <c r="AW112" s="23"/>
      <c r="AX112" s="17"/>
      <c r="AY112" s="17"/>
      <c r="AZ112" s="17"/>
      <c r="BA112" s="21"/>
      <c r="BB112" s="21"/>
      <c r="BC112" s="31"/>
    </row>
    <row r="113" spans="16:55" ht="16.5">
      <c r="P113" s="33"/>
      <c r="Q113" s="33"/>
      <c r="R113" s="33"/>
      <c r="S113" s="252"/>
      <c r="T113" s="252"/>
      <c r="U113" s="33"/>
      <c r="AQ113" s="2"/>
      <c r="AR113" s="27"/>
      <c r="AS113" s="27"/>
      <c r="AT113" s="31"/>
      <c r="AU113" s="32"/>
      <c r="AV113" s="32"/>
      <c r="AW113" s="23"/>
      <c r="AX113" s="17"/>
      <c r="AY113" s="17"/>
      <c r="AZ113" s="17"/>
      <c r="BA113" s="21"/>
      <c r="BB113" s="21"/>
      <c r="BC113" s="31"/>
    </row>
    <row r="114" spans="16:55" ht="16.5">
      <c r="P114" s="33"/>
      <c r="Q114" s="33"/>
      <c r="R114" s="33"/>
      <c r="S114" s="252"/>
      <c r="T114" s="252"/>
      <c r="U114" s="33"/>
      <c r="AQ114" s="2"/>
      <c r="AR114" s="27"/>
      <c r="AS114" s="27"/>
      <c r="AT114" s="31"/>
      <c r="AU114" s="32"/>
      <c r="AV114" s="32"/>
      <c r="AW114" s="23"/>
      <c r="AX114" s="17"/>
      <c r="AY114" s="17"/>
      <c r="AZ114" s="17"/>
      <c r="BA114" s="21"/>
      <c r="BB114" s="21"/>
      <c r="BC114" s="31"/>
    </row>
    <row r="115" spans="16:55" ht="16.5">
      <c r="P115" s="33"/>
      <c r="Q115" s="33"/>
      <c r="R115" s="33"/>
      <c r="S115" s="252"/>
      <c r="T115" s="252"/>
      <c r="U115" s="33"/>
      <c r="AQ115" s="2"/>
      <c r="AR115" s="27"/>
      <c r="AS115" s="27"/>
      <c r="AT115" s="31"/>
      <c r="AU115" s="32"/>
      <c r="AV115" s="32"/>
      <c r="AW115" s="23"/>
      <c r="AX115" s="17"/>
      <c r="AY115" s="17"/>
      <c r="AZ115" s="17"/>
      <c r="BA115" s="21"/>
      <c r="BB115" s="21"/>
      <c r="BC115" s="31"/>
    </row>
    <row r="116" spans="16:55" ht="16.5">
      <c r="S116" s="252"/>
      <c r="T116" s="252"/>
      <c r="AQ116" s="2"/>
      <c r="AR116" s="27"/>
      <c r="AS116" s="27"/>
      <c r="AT116" s="31"/>
      <c r="AU116" s="32"/>
      <c r="AV116" s="32"/>
      <c r="AW116" s="23"/>
      <c r="AX116" s="17"/>
      <c r="AY116" s="17"/>
      <c r="AZ116" s="17"/>
      <c r="BA116" s="21"/>
      <c r="BB116" s="21"/>
      <c r="BC116" s="31"/>
    </row>
    <row r="117" spans="16:55" ht="16.5">
      <c r="S117" s="252"/>
      <c r="T117" s="252"/>
      <c r="AR117" s="27"/>
      <c r="AS117" s="27"/>
      <c r="AT117" s="31"/>
      <c r="AU117" s="32"/>
      <c r="AV117" s="32"/>
      <c r="AW117" s="23"/>
      <c r="AX117" s="17"/>
      <c r="AY117" s="17"/>
      <c r="AZ117" s="17"/>
      <c r="BA117" s="21"/>
      <c r="BB117" s="21"/>
      <c r="BC117" s="31"/>
    </row>
    <row r="118" spans="16:55" ht="16.5">
      <c r="S118" s="252"/>
      <c r="T118" s="252"/>
      <c r="AR118" s="27"/>
      <c r="AS118" s="27"/>
      <c r="AT118" s="31"/>
      <c r="AU118" s="32"/>
      <c r="AV118" s="32"/>
      <c r="AW118" s="23"/>
      <c r="AX118" s="17"/>
      <c r="AY118" s="17"/>
      <c r="AZ118" s="17"/>
      <c r="BA118" s="21"/>
      <c r="BB118" s="21"/>
      <c r="BC118" s="31"/>
    </row>
    <row r="119" spans="16:55" ht="16.5">
      <c r="S119" s="252"/>
      <c r="T119" s="252"/>
      <c r="AR119" s="27"/>
      <c r="AS119" s="27"/>
      <c r="AT119" s="31"/>
      <c r="AU119" s="32"/>
      <c r="AV119" s="32"/>
      <c r="AW119" s="23"/>
      <c r="AX119" s="17"/>
      <c r="AY119" s="17"/>
      <c r="AZ119" s="17"/>
      <c r="BA119" s="21"/>
      <c r="BB119" s="21"/>
      <c r="BC119" s="31"/>
    </row>
    <row r="120" spans="16:55" ht="16.5">
      <c r="S120" s="252"/>
      <c r="T120" s="252"/>
      <c r="AR120" s="27"/>
      <c r="AS120" s="27"/>
      <c r="AT120" s="31"/>
      <c r="AU120" s="32"/>
      <c r="AV120" s="32"/>
      <c r="AW120" s="23"/>
      <c r="AX120" s="17"/>
      <c r="AY120" s="17"/>
      <c r="AZ120" s="17"/>
      <c r="BA120" s="21"/>
      <c r="BB120" s="21"/>
      <c r="BC120" s="31"/>
    </row>
    <row r="121" spans="16:55" ht="16.5">
      <c r="S121" s="252"/>
      <c r="T121" s="252"/>
      <c r="AR121" s="27"/>
      <c r="AS121" s="27"/>
      <c r="AT121" s="31"/>
      <c r="AU121" s="32"/>
      <c r="AV121" s="32"/>
      <c r="AW121" s="23"/>
      <c r="AX121" s="17"/>
      <c r="AY121" s="17"/>
      <c r="AZ121" s="17"/>
      <c r="BA121" s="21"/>
      <c r="BB121" s="21"/>
      <c r="BC121" s="31"/>
    </row>
    <row r="122" spans="16:55" ht="16.5">
      <c r="S122" s="252"/>
      <c r="T122" s="252"/>
      <c r="AR122" s="27"/>
      <c r="AS122" s="27"/>
      <c r="AT122" s="31"/>
      <c r="AU122" s="32"/>
      <c r="AV122" s="32"/>
      <c r="AW122" s="23"/>
      <c r="AX122" s="17"/>
      <c r="AY122" s="17"/>
      <c r="AZ122" s="17"/>
      <c r="BA122" s="21"/>
      <c r="BB122" s="21"/>
      <c r="BC122" s="31"/>
    </row>
    <row r="123" spans="16:55" ht="16.5">
      <c r="S123" s="252"/>
      <c r="T123" s="252"/>
      <c r="AR123" s="27"/>
      <c r="AS123" s="27"/>
      <c r="AT123" s="31"/>
      <c r="AU123" s="32"/>
      <c r="AV123" s="32"/>
      <c r="AW123" s="32"/>
      <c r="AX123" s="32"/>
      <c r="AY123" s="31"/>
      <c r="AZ123" s="31"/>
      <c r="BA123" s="31"/>
      <c r="BB123" s="31"/>
      <c r="BC123" s="31"/>
    </row>
    <row r="124" spans="16:55" ht="16.5">
      <c r="S124" s="252"/>
      <c r="T124" s="252"/>
      <c r="AR124" s="27"/>
      <c r="AS124" s="27"/>
      <c r="AT124" s="31"/>
      <c r="AU124" s="32"/>
      <c r="AV124" s="32"/>
      <c r="AW124" s="32"/>
      <c r="AX124" s="32"/>
      <c r="AY124" s="31"/>
      <c r="AZ124" s="31"/>
      <c r="BA124" s="31"/>
      <c r="BB124" s="31"/>
      <c r="BC124" s="31"/>
    </row>
    <row r="125" spans="16:55" ht="16.5">
      <c r="S125" s="252"/>
      <c r="T125" s="252"/>
      <c r="AR125" s="27"/>
      <c r="AS125" s="27"/>
      <c r="AT125" s="31"/>
      <c r="AU125" s="32"/>
      <c r="AV125" s="32"/>
      <c r="AW125" s="32"/>
      <c r="AX125" s="32"/>
      <c r="AY125" s="31"/>
      <c r="AZ125" s="31"/>
      <c r="BA125" s="31"/>
      <c r="BB125" s="31"/>
      <c r="BC125" s="31"/>
    </row>
    <row r="126" spans="16:55" ht="16.5">
      <c r="S126" s="252"/>
      <c r="T126" s="252"/>
      <c r="AR126" s="27"/>
      <c r="AS126" s="27"/>
      <c r="AT126" s="31"/>
      <c r="AU126" s="32"/>
      <c r="AV126" s="32"/>
      <c r="AW126" s="32"/>
      <c r="AX126" s="32"/>
      <c r="AY126" s="31"/>
      <c r="AZ126" s="31"/>
      <c r="BA126" s="31"/>
      <c r="BB126" s="31"/>
      <c r="BC126" s="31"/>
    </row>
    <row r="127" spans="16:55" ht="16.5">
      <c r="S127" s="252"/>
      <c r="T127" s="252"/>
      <c r="AR127" s="27"/>
      <c r="AS127" s="27"/>
      <c r="AT127" s="31"/>
      <c r="AU127" s="32"/>
      <c r="AV127" s="32"/>
      <c r="AW127" s="32"/>
      <c r="AX127" s="32"/>
      <c r="AY127" s="31"/>
      <c r="AZ127" s="31"/>
      <c r="BA127" s="31"/>
      <c r="BB127" s="31"/>
      <c r="BC127" s="31"/>
    </row>
    <row r="128" spans="16:55" ht="16.5">
      <c r="S128" s="252"/>
      <c r="T128" s="252"/>
      <c r="AR128" s="27"/>
      <c r="AS128" s="27"/>
      <c r="AT128" s="31"/>
      <c r="AU128" s="32"/>
      <c r="AV128" s="32"/>
      <c r="AW128" s="32"/>
      <c r="AX128" s="32"/>
      <c r="AY128" s="31"/>
      <c r="AZ128" s="31"/>
      <c r="BA128" s="31"/>
      <c r="BB128" s="31"/>
      <c r="BC128" s="31"/>
    </row>
    <row r="129" spans="19:55" ht="16.5">
      <c r="S129" s="252"/>
      <c r="T129" s="252"/>
      <c r="AR129" s="27"/>
      <c r="AS129" s="27"/>
      <c r="AT129" s="31"/>
      <c r="AU129" s="32"/>
      <c r="AV129" s="32"/>
      <c r="AW129" s="32"/>
      <c r="AX129" s="32"/>
      <c r="AY129" s="31"/>
      <c r="AZ129" s="31"/>
      <c r="BA129" s="31"/>
      <c r="BB129" s="31"/>
      <c r="BC129" s="31"/>
    </row>
    <row r="130" spans="19:55" ht="16.5">
      <c r="S130" s="252"/>
      <c r="T130" s="252"/>
      <c r="AR130" s="27"/>
      <c r="AS130" s="27"/>
      <c r="AT130" s="31"/>
      <c r="AU130" s="32"/>
      <c r="AV130" s="32"/>
      <c r="AW130" s="32"/>
      <c r="AX130" s="32"/>
      <c r="AY130" s="31"/>
      <c r="AZ130" s="31"/>
      <c r="BA130" s="31"/>
      <c r="BB130" s="31"/>
      <c r="BC130" s="31"/>
    </row>
    <row r="131" spans="19:55" ht="16.5">
      <c r="S131" s="252"/>
      <c r="T131" s="252"/>
      <c r="AR131" s="27"/>
      <c r="AS131" s="27"/>
      <c r="AT131" s="31"/>
      <c r="AU131" s="32"/>
      <c r="AV131" s="32"/>
      <c r="AW131" s="32"/>
      <c r="AX131" s="32"/>
      <c r="AY131" s="31"/>
      <c r="AZ131" s="31"/>
      <c r="BA131" s="31"/>
      <c r="BB131" s="31"/>
      <c r="BC131" s="31"/>
    </row>
    <row r="132" spans="19:55" ht="16.5">
      <c r="S132" s="252"/>
      <c r="T132" s="252"/>
      <c r="AR132" s="27"/>
      <c r="AS132" s="27"/>
      <c r="AT132" s="31"/>
      <c r="AU132" s="32"/>
      <c r="AV132" s="32"/>
      <c r="AW132" s="32"/>
      <c r="AX132" s="32"/>
      <c r="AY132" s="31"/>
      <c r="AZ132" s="31"/>
      <c r="BA132" s="31"/>
      <c r="BB132" s="31"/>
      <c r="BC132" s="31"/>
    </row>
    <row r="133" spans="19:55" ht="16.5">
      <c r="S133" s="252"/>
      <c r="T133" s="252"/>
      <c r="AR133" s="27"/>
      <c r="AS133" s="27"/>
      <c r="AT133" s="31"/>
      <c r="AU133" s="32"/>
      <c r="AV133" s="32"/>
      <c r="AW133" s="32"/>
      <c r="AX133" s="32"/>
      <c r="AY133" s="31"/>
      <c r="AZ133" s="31"/>
      <c r="BA133" s="31"/>
      <c r="BB133" s="31"/>
      <c r="BC133" s="31"/>
    </row>
    <row r="134" spans="19:55" ht="16.5">
      <c r="S134" s="252"/>
      <c r="T134" s="252"/>
      <c r="AR134" s="27"/>
      <c r="AS134" s="27"/>
      <c r="AT134" s="31"/>
      <c r="AU134" s="32"/>
      <c r="AV134" s="32"/>
      <c r="AW134" s="32"/>
      <c r="AX134" s="32"/>
      <c r="AY134" s="31"/>
      <c r="AZ134" s="31"/>
      <c r="BA134" s="31"/>
      <c r="BB134" s="31"/>
      <c r="BC134" s="31"/>
    </row>
    <row r="135" spans="19:55" ht="16.5">
      <c r="S135" s="252"/>
      <c r="T135" s="252"/>
      <c r="AR135" s="27"/>
      <c r="AS135" s="27"/>
      <c r="AT135" s="31"/>
      <c r="AU135" s="32"/>
      <c r="AV135" s="32"/>
      <c r="AW135" s="32"/>
      <c r="AX135" s="32"/>
      <c r="AY135" s="31"/>
      <c r="AZ135" s="31"/>
      <c r="BA135" s="31"/>
      <c r="BB135" s="31"/>
      <c r="BC135" s="31"/>
    </row>
    <row r="136" spans="19:55" ht="16.5">
      <c r="AR136" s="27"/>
      <c r="AS136" s="27"/>
      <c r="AT136" s="31"/>
      <c r="AU136" s="32"/>
      <c r="AV136" s="32"/>
      <c r="AW136" s="32"/>
      <c r="AX136" s="32"/>
      <c r="AY136" s="31"/>
      <c r="AZ136" s="31"/>
      <c r="BA136" s="31"/>
      <c r="BB136" s="31"/>
      <c r="BC136" s="31"/>
    </row>
    <row r="137" spans="19:55" ht="16.5">
      <c r="AR137" s="27"/>
      <c r="AS137" s="27"/>
      <c r="AT137" s="31"/>
      <c r="AU137" s="32"/>
      <c r="AV137" s="32"/>
      <c r="AW137" s="32"/>
      <c r="AX137" s="32"/>
      <c r="AY137" s="31"/>
      <c r="AZ137" s="31"/>
      <c r="BA137" s="31"/>
      <c r="BB137" s="31"/>
      <c r="BC137" s="31"/>
    </row>
    <row r="138" spans="19:55" ht="16.5">
      <c r="AR138" s="27"/>
      <c r="AS138" s="27"/>
      <c r="AT138" s="31"/>
      <c r="AU138" s="32"/>
      <c r="AV138" s="32"/>
      <c r="AW138" s="32"/>
      <c r="AX138" s="32"/>
      <c r="AY138" s="31"/>
      <c r="AZ138" s="31"/>
      <c r="BA138" s="31"/>
      <c r="BB138" s="31"/>
      <c r="BC138" s="31"/>
    </row>
    <row r="139" spans="19:55" ht="16.5">
      <c r="AR139" s="27"/>
      <c r="AS139" s="27"/>
      <c r="AT139" s="31"/>
      <c r="AU139" s="32"/>
      <c r="AV139" s="32"/>
      <c r="AW139" s="32"/>
      <c r="AX139" s="32"/>
      <c r="AY139" s="31"/>
      <c r="AZ139" s="31"/>
      <c r="BA139" s="31"/>
      <c r="BB139" s="31"/>
      <c r="BC139" s="31"/>
    </row>
    <row r="140" spans="19:55" ht="16.5">
      <c r="AR140" s="27"/>
      <c r="AS140" s="27"/>
      <c r="AT140" s="31"/>
      <c r="AU140" s="32"/>
      <c r="AV140" s="32"/>
      <c r="AW140" s="32"/>
      <c r="AX140" s="32"/>
      <c r="AY140" s="31"/>
      <c r="AZ140" s="31"/>
      <c r="BA140" s="31"/>
      <c r="BB140" s="31"/>
      <c r="BC140" s="31"/>
    </row>
    <row r="141" spans="19:55" ht="16.5">
      <c r="AR141" s="27"/>
      <c r="AS141" s="27"/>
      <c r="AT141" s="31"/>
      <c r="AU141" s="32"/>
      <c r="AV141" s="32"/>
      <c r="AW141" s="32"/>
      <c r="AX141" s="32"/>
      <c r="AY141" s="31"/>
      <c r="AZ141" s="31"/>
      <c r="BA141" s="31"/>
      <c r="BB141" s="31"/>
      <c r="BC141" s="31"/>
    </row>
    <row r="142" spans="19:55" ht="16.5">
      <c r="AR142" s="27"/>
      <c r="AS142" s="27"/>
      <c r="AT142" s="31"/>
      <c r="AU142" s="32"/>
      <c r="AV142" s="32"/>
      <c r="AW142" s="32"/>
      <c r="AX142" s="32"/>
      <c r="AY142" s="31"/>
      <c r="AZ142" s="31"/>
      <c r="BA142" s="31"/>
      <c r="BB142" s="31"/>
      <c r="BC142" s="31"/>
    </row>
    <row r="143" spans="19:55" ht="16.5">
      <c r="AR143" s="27"/>
      <c r="AS143" s="27"/>
      <c r="AT143" s="31"/>
      <c r="AU143" s="32"/>
      <c r="AV143" s="32"/>
      <c r="AW143" s="32"/>
      <c r="AX143" s="32"/>
      <c r="AY143" s="31"/>
      <c r="AZ143" s="31"/>
      <c r="BA143" s="31"/>
      <c r="BB143" s="31"/>
      <c r="BC143" s="31"/>
    </row>
    <row r="144" spans="19:55" ht="16.5">
      <c r="AR144" s="27"/>
      <c r="AS144" s="27"/>
      <c r="AT144" s="31"/>
      <c r="AU144" s="32"/>
      <c r="AV144" s="32"/>
      <c r="AW144" s="32"/>
      <c r="AX144" s="32"/>
      <c r="AY144" s="31"/>
      <c r="AZ144" s="31"/>
      <c r="BA144" s="31"/>
      <c r="BB144" s="31"/>
      <c r="BC144" s="31"/>
    </row>
    <row r="145" spans="44:55" ht="16.5">
      <c r="AR145" s="27"/>
      <c r="AS145" s="27"/>
      <c r="AT145" s="31"/>
      <c r="AU145" s="32"/>
      <c r="AV145" s="32"/>
      <c r="AW145" s="32"/>
      <c r="AX145" s="32"/>
      <c r="AY145" s="31"/>
      <c r="AZ145" s="31"/>
      <c r="BA145" s="31"/>
      <c r="BB145" s="31"/>
      <c r="BC145" s="31"/>
    </row>
    <row r="146" spans="44:55" ht="16.5">
      <c r="AR146" s="27"/>
      <c r="AS146" s="27"/>
      <c r="AT146" s="31"/>
      <c r="AU146" s="32"/>
      <c r="AV146" s="32"/>
      <c r="AW146" s="32"/>
      <c r="AX146" s="32"/>
      <c r="AY146" s="31"/>
      <c r="AZ146" s="31"/>
      <c r="BA146" s="31"/>
      <c r="BB146" s="31"/>
      <c r="BC146" s="31"/>
    </row>
    <row r="147" spans="44:55" ht="16.5">
      <c r="AR147" s="27"/>
      <c r="AS147" s="27"/>
      <c r="AT147" s="31"/>
      <c r="AU147" s="32"/>
      <c r="AV147" s="32"/>
      <c r="AW147" s="32"/>
      <c r="AX147" s="32"/>
      <c r="AY147" s="31"/>
      <c r="AZ147" s="31"/>
      <c r="BA147" s="31"/>
      <c r="BB147" s="31"/>
      <c r="BC147" s="31"/>
    </row>
    <row r="148" spans="44:55" ht="16.5">
      <c r="AR148" s="27"/>
      <c r="AS148" s="27"/>
      <c r="AT148" s="31"/>
      <c r="AU148" s="32"/>
      <c r="AV148" s="32"/>
      <c r="AW148" s="32"/>
      <c r="AX148" s="32"/>
      <c r="AY148" s="31"/>
      <c r="AZ148" s="31"/>
      <c r="BA148" s="31"/>
      <c r="BB148" s="31"/>
      <c r="BC148" s="31"/>
    </row>
    <row r="153" spans="44:55">
      <c r="AR153" s="2"/>
      <c r="AS153" s="2"/>
      <c r="AT153" s="2"/>
      <c r="AU153" s="2"/>
      <c r="AV153" s="2"/>
      <c r="AW153" s="2"/>
      <c r="AX153" s="2"/>
    </row>
    <row r="154" spans="44:55">
      <c r="AR154" s="2"/>
      <c r="AS154" s="2"/>
      <c r="AT154" s="2"/>
      <c r="AU154" s="2"/>
      <c r="AV154" s="2"/>
      <c r="AW154" s="2"/>
      <c r="AX154" s="2"/>
    </row>
    <row r="155" spans="44:55">
      <c r="AR155" s="2"/>
      <c r="AS155" s="2"/>
      <c r="AT155" s="2"/>
      <c r="AU155" s="2"/>
      <c r="AV155" s="2"/>
      <c r="AW155" s="2"/>
      <c r="AX155" s="2"/>
    </row>
    <row r="156" spans="44:55">
      <c r="AR156" s="2"/>
      <c r="AS156" s="2"/>
      <c r="AT156" s="2"/>
      <c r="AU156" s="2"/>
      <c r="AV156" s="2"/>
      <c r="AW156" s="2"/>
      <c r="AX156" s="2"/>
    </row>
    <row r="157" spans="44:55">
      <c r="AR157" s="2"/>
      <c r="AS157" s="2"/>
      <c r="AT157" s="2"/>
      <c r="AU157" s="2"/>
      <c r="AV157" s="2"/>
      <c r="AW157" s="2"/>
      <c r="AX157" s="2"/>
    </row>
    <row r="158" spans="44:55">
      <c r="AR158" s="2"/>
      <c r="AS158" s="2"/>
      <c r="AT158" s="2"/>
      <c r="AU158" s="2"/>
      <c r="AV158" s="2"/>
      <c r="AW158" s="2"/>
      <c r="AX158" s="2"/>
    </row>
  </sheetData>
  <sheetProtection selectLockedCells="1"/>
  <mergeCells count="512">
    <mergeCell ref="BJ50:BL51"/>
    <mergeCell ref="BM50:BN51"/>
    <mergeCell ref="BO50:BQ51"/>
    <mergeCell ref="BR50:BS51"/>
    <mergeCell ref="BU50:BW51"/>
    <mergeCell ref="BX50:BY51"/>
    <mergeCell ref="BZ50:CB51"/>
    <mergeCell ref="CC50:CD51"/>
    <mergeCell ref="BJ52:BL53"/>
    <mergeCell ref="BM52:BN53"/>
    <mergeCell ref="BO52:BQ53"/>
    <mergeCell ref="BR52:BS53"/>
    <mergeCell ref="BU52:BW53"/>
    <mergeCell ref="BX52:BY53"/>
    <mergeCell ref="BZ52:CB53"/>
    <mergeCell ref="CC52:CD53"/>
    <mergeCell ref="A48:B48"/>
    <mergeCell ref="BJ48:BL49"/>
    <mergeCell ref="BM48:BN49"/>
    <mergeCell ref="BO48:BQ49"/>
    <mergeCell ref="BR48:BS49"/>
    <mergeCell ref="BU48:BW49"/>
    <mergeCell ref="BX48:BY49"/>
    <mergeCell ref="BZ48:CB49"/>
    <mergeCell ref="CC48:CD49"/>
    <mergeCell ref="A49:B49"/>
    <mergeCell ref="A46:B46"/>
    <mergeCell ref="BJ46:BL47"/>
    <mergeCell ref="BM46:BN47"/>
    <mergeCell ref="BO46:BQ47"/>
    <mergeCell ref="BR46:BS47"/>
    <mergeCell ref="BU46:BW47"/>
    <mergeCell ref="BX46:BY47"/>
    <mergeCell ref="BZ46:CB47"/>
    <mergeCell ref="CC46:CD47"/>
    <mergeCell ref="A47:B47"/>
    <mergeCell ref="A44:B44"/>
    <mergeCell ref="BJ44:BL45"/>
    <mergeCell ref="BM44:BN45"/>
    <mergeCell ref="BO44:BQ45"/>
    <mergeCell ref="BR44:BS45"/>
    <mergeCell ref="BU44:BW45"/>
    <mergeCell ref="BX44:BY45"/>
    <mergeCell ref="BZ44:CB45"/>
    <mergeCell ref="CC44:CD45"/>
    <mergeCell ref="A45:B45"/>
    <mergeCell ref="BX40:BY41"/>
    <mergeCell ref="BZ40:CB41"/>
    <mergeCell ref="CC40:CD41"/>
    <mergeCell ref="A41:B41"/>
    <mergeCell ref="A42:B42"/>
    <mergeCell ref="BJ42:BL43"/>
    <mergeCell ref="BM42:BN43"/>
    <mergeCell ref="BO42:BQ43"/>
    <mergeCell ref="BR42:BS43"/>
    <mergeCell ref="BU42:BW43"/>
    <mergeCell ref="A40:B40"/>
    <mergeCell ref="BJ40:BL41"/>
    <mergeCell ref="BM40:BN41"/>
    <mergeCell ref="BO40:BQ41"/>
    <mergeCell ref="BR40:BS41"/>
    <mergeCell ref="BU40:BW41"/>
    <mergeCell ref="BX42:BY43"/>
    <mergeCell ref="BZ42:CB43"/>
    <mergeCell ref="CC42:CD43"/>
    <mergeCell ref="A43:B43"/>
    <mergeCell ref="BW36:BX37"/>
    <mergeCell ref="BY36:BY37"/>
    <mergeCell ref="BZ38:BZ39"/>
    <mergeCell ref="CA38:CA39"/>
    <mergeCell ref="CB38:CB39"/>
    <mergeCell ref="CC38:CC39"/>
    <mergeCell ref="CD38:CD39"/>
    <mergeCell ref="A39:B39"/>
    <mergeCell ref="BQ38:BQ39"/>
    <mergeCell ref="BR38:BR39"/>
    <mergeCell ref="BS38:BS39"/>
    <mergeCell ref="BU38:BV39"/>
    <mergeCell ref="BW38:BX39"/>
    <mergeCell ref="BY38:BY39"/>
    <mergeCell ref="A38:B38"/>
    <mergeCell ref="BJ38:BK39"/>
    <mergeCell ref="BL38:BM39"/>
    <mergeCell ref="BN38:BN39"/>
    <mergeCell ref="BO38:BO39"/>
    <mergeCell ref="BP38:BP39"/>
    <mergeCell ref="CC34:CC35"/>
    <mergeCell ref="CD34:CD35"/>
    <mergeCell ref="A36:B36"/>
    <mergeCell ref="BJ36:BK37"/>
    <mergeCell ref="BL36:BM37"/>
    <mergeCell ref="BN36:BN37"/>
    <mergeCell ref="BO36:BO37"/>
    <mergeCell ref="BP36:BP37"/>
    <mergeCell ref="BR34:BR35"/>
    <mergeCell ref="BS34:BS35"/>
    <mergeCell ref="BU34:BV35"/>
    <mergeCell ref="BW34:BX35"/>
    <mergeCell ref="BY34:BY35"/>
    <mergeCell ref="BZ34:BZ35"/>
    <mergeCell ref="BZ36:BZ37"/>
    <mergeCell ref="CA36:CA37"/>
    <mergeCell ref="CB36:CB37"/>
    <mergeCell ref="CC36:CC37"/>
    <mergeCell ref="CD36:CD37"/>
    <mergeCell ref="A37:B37"/>
    <mergeCell ref="BQ36:BQ37"/>
    <mergeCell ref="BR36:BR37"/>
    <mergeCell ref="BS36:BS37"/>
    <mergeCell ref="BU36:BV37"/>
    <mergeCell ref="CA32:CA33"/>
    <mergeCell ref="CB32:CB33"/>
    <mergeCell ref="CC32:CC33"/>
    <mergeCell ref="CD32:CD33"/>
    <mergeCell ref="BJ34:BK35"/>
    <mergeCell ref="BL34:BM35"/>
    <mergeCell ref="BN34:BN35"/>
    <mergeCell ref="BO34:BO35"/>
    <mergeCell ref="BP34:BP35"/>
    <mergeCell ref="BQ34:BQ35"/>
    <mergeCell ref="BR32:BR33"/>
    <mergeCell ref="BS32:BS33"/>
    <mergeCell ref="BU32:BV33"/>
    <mergeCell ref="BW32:BX33"/>
    <mergeCell ref="BY32:BY33"/>
    <mergeCell ref="BZ32:BZ33"/>
    <mergeCell ref="BJ32:BK33"/>
    <mergeCell ref="BL32:BM33"/>
    <mergeCell ref="BN32:BN33"/>
    <mergeCell ref="BO32:BO33"/>
    <mergeCell ref="BP32:BP33"/>
    <mergeCell ref="BQ32:BQ33"/>
    <mergeCell ref="CA34:CA35"/>
    <mergeCell ref="CB34:CB35"/>
    <mergeCell ref="BY30:BZ31"/>
    <mergeCell ref="CA30:CB31"/>
    <mergeCell ref="CC30:CD31"/>
    <mergeCell ref="A31:B31"/>
    <mergeCell ref="C31:D31"/>
    <mergeCell ref="G31:H31"/>
    <mergeCell ref="I31:J31"/>
    <mergeCell ref="K31:L31"/>
    <mergeCell ref="BJ30:BK31"/>
    <mergeCell ref="BL30:BM31"/>
    <mergeCell ref="BN30:BO31"/>
    <mergeCell ref="BP30:BQ31"/>
    <mergeCell ref="BR30:BS31"/>
    <mergeCell ref="BU30:BV31"/>
    <mergeCell ref="A30:B30"/>
    <mergeCell ref="C30:D30"/>
    <mergeCell ref="G30:H30"/>
    <mergeCell ref="I30:J30"/>
    <mergeCell ref="K30:L30"/>
    <mergeCell ref="M30:N30"/>
    <mergeCell ref="O30:P30"/>
    <mergeCell ref="Q30:R30"/>
    <mergeCell ref="BW30:BX31"/>
    <mergeCell ref="O28:P28"/>
    <mergeCell ref="Q28:R28"/>
    <mergeCell ref="BJ28:BK29"/>
    <mergeCell ref="BU28:BV29"/>
    <mergeCell ref="A29:B29"/>
    <mergeCell ref="C29:D29"/>
    <mergeCell ref="G29:H29"/>
    <mergeCell ref="I29:J29"/>
    <mergeCell ref="K29:L29"/>
    <mergeCell ref="M29:N29"/>
    <mergeCell ref="A28:B28"/>
    <mergeCell ref="C28:D28"/>
    <mergeCell ref="G28:H28"/>
    <mergeCell ref="I28:J28"/>
    <mergeCell ref="K28:L28"/>
    <mergeCell ref="M28:N28"/>
    <mergeCell ref="O29:P29"/>
    <mergeCell ref="Q29:R29"/>
    <mergeCell ref="BU26:BW27"/>
    <mergeCell ref="BX26:BY27"/>
    <mergeCell ref="BZ26:CB27"/>
    <mergeCell ref="CC26:CD27"/>
    <mergeCell ref="A27:B27"/>
    <mergeCell ref="C27:D27"/>
    <mergeCell ref="G27:H27"/>
    <mergeCell ref="I27:J27"/>
    <mergeCell ref="K27:L27"/>
    <mergeCell ref="M27:N27"/>
    <mergeCell ref="O26:P26"/>
    <mergeCell ref="Q26:R26"/>
    <mergeCell ref="BJ26:BL27"/>
    <mergeCell ref="BM26:BN27"/>
    <mergeCell ref="BO26:BQ27"/>
    <mergeCell ref="BR26:BS27"/>
    <mergeCell ref="O27:P27"/>
    <mergeCell ref="Q27:R27"/>
    <mergeCell ref="A26:B26"/>
    <mergeCell ref="C26:D26"/>
    <mergeCell ref="G26:H26"/>
    <mergeCell ref="I26:J26"/>
    <mergeCell ref="K26:L26"/>
    <mergeCell ref="M26:N26"/>
    <mergeCell ref="BU24:BW25"/>
    <mergeCell ref="BX24:BY25"/>
    <mergeCell ref="BZ24:CB25"/>
    <mergeCell ref="CC24:CD25"/>
    <mergeCell ref="A25:B25"/>
    <mergeCell ref="C25:D25"/>
    <mergeCell ref="G25:H25"/>
    <mergeCell ref="I25:J25"/>
    <mergeCell ref="K25:L25"/>
    <mergeCell ref="M25:N25"/>
    <mergeCell ref="O24:P24"/>
    <mergeCell ref="Q24:R24"/>
    <mergeCell ref="BJ24:BL25"/>
    <mergeCell ref="BM24:BN25"/>
    <mergeCell ref="BO24:BQ25"/>
    <mergeCell ref="BR24:BS25"/>
    <mergeCell ref="O25:P25"/>
    <mergeCell ref="Q25:R25"/>
    <mergeCell ref="A24:B24"/>
    <mergeCell ref="C24:D24"/>
    <mergeCell ref="G24:H24"/>
    <mergeCell ref="I24:J24"/>
    <mergeCell ref="K24:L24"/>
    <mergeCell ref="M24:N24"/>
    <mergeCell ref="BU22:BW23"/>
    <mergeCell ref="BX22:BY23"/>
    <mergeCell ref="BZ22:CB23"/>
    <mergeCell ref="CC22:CD23"/>
    <mergeCell ref="A23:B23"/>
    <mergeCell ref="C23:D23"/>
    <mergeCell ref="G23:H23"/>
    <mergeCell ref="I23:J23"/>
    <mergeCell ref="K23:L23"/>
    <mergeCell ref="M23:N23"/>
    <mergeCell ref="O22:P22"/>
    <mergeCell ref="Q22:R22"/>
    <mergeCell ref="BJ22:BL23"/>
    <mergeCell ref="BM22:BN23"/>
    <mergeCell ref="BO22:BQ23"/>
    <mergeCell ref="BR22:BS23"/>
    <mergeCell ref="O23:P23"/>
    <mergeCell ref="Q23:R23"/>
    <mergeCell ref="A22:B22"/>
    <mergeCell ref="C22:D22"/>
    <mergeCell ref="G22:H22"/>
    <mergeCell ref="I22:J22"/>
    <mergeCell ref="K22:L22"/>
    <mergeCell ref="M22:N22"/>
    <mergeCell ref="BU20:BW21"/>
    <mergeCell ref="BX20:BY21"/>
    <mergeCell ref="BZ20:CB21"/>
    <mergeCell ref="CC20:CD21"/>
    <mergeCell ref="A21:B21"/>
    <mergeCell ref="C21:D21"/>
    <mergeCell ref="G21:H21"/>
    <mergeCell ref="I21:J21"/>
    <mergeCell ref="K21:L21"/>
    <mergeCell ref="M21:N21"/>
    <mergeCell ref="O20:P20"/>
    <mergeCell ref="Q20:R20"/>
    <mergeCell ref="BJ20:BL21"/>
    <mergeCell ref="BM20:BN21"/>
    <mergeCell ref="BO20:BQ21"/>
    <mergeCell ref="BR20:BS21"/>
    <mergeCell ref="O21:P21"/>
    <mergeCell ref="Q21:R21"/>
    <mergeCell ref="A20:B20"/>
    <mergeCell ref="C20:D20"/>
    <mergeCell ref="G20:H20"/>
    <mergeCell ref="I20:J20"/>
    <mergeCell ref="K20:L20"/>
    <mergeCell ref="M20:N20"/>
    <mergeCell ref="BU18:BW19"/>
    <mergeCell ref="BX18:BY19"/>
    <mergeCell ref="BZ18:CB19"/>
    <mergeCell ref="CC18:CD19"/>
    <mergeCell ref="A19:B19"/>
    <mergeCell ref="C19:D19"/>
    <mergeCell ref="G19:H19"/>
    <mergeCell ref="I19:J19"/>
    <mergeCell ref="K19:L19"/>
    <mergeCell ref="M19:N19"/>
    <mergeCell ref="O18:P18"/>
    <mergeCell ref="Q18:R18"/>
    <mergeCell ref="BJ18:BL19"/>
    <mergeCell ref="BM18:BN19"/>
    <mergeCell ref="BO18:BQ19"/>
    <mergeCell ref="BR18:BS19"/>
    <mergeCell ref="O19:P19"/>
    <mergeCell ref="Q19:R19"/>
    <mergeCell ref="A18:B18"/>
    <mergeCell ref="C18:D18"/>
    <mergeCell ref="G18:H18"/>
    <mergeCell ref="I18:J18"/>
    <mergeCell ref="K18:L18"/>
    <mergeCell ref="M18:N18"/>
    <mergeCell ref="BU16:BW17"/>
    <mergeCell ref="BX16:BY17"/>
    <mergeCell ref="BZ16:CB17"/>
    <mergeCell ref="CC16:CD17"/>
    <mergeCell ref="A17:B17"/>
    <mergeCell ref="C17:D17"/>
    <mergeCell ref="G17:H17"/>
    <mergeCell ref="I17:J17"/>
    <mergeCell ref="K17:L17"/>
    <mergeCell ref="M17:N17"/>
    <mergeCell ref="O16:P16"/>
    <mergeCell ref="Q16:R16"/>
    <mergeCell ref="BJ16:BL17"/>
    <mergeCell ref="BM16:BN17"/>
    <mergeCell ref="BO16:BQ17"/>
    <mergeCell ref="BR16:BS17"/>
    <mergeCell ref="O17:P17"/>
    <mergeCell ref="Q17:R17"/>
    <mergeCell ref="A16:B16"/>
    <mergeCell ref="C16:D16"/>
    <mergeCell ref="G16:H16"/>
    <mergeCell ref="I16:J16"/>
    <mergeCell ref="K16:L16"/>
    <mergeCell ref="M16:N16"/>
    <mergeCell ref="BU14:BW15"/>
    <mergeCell ref="BX14:BY15"/>
    <mergeCell ref="BZ14:CB15"/>
    <mergeCell ref="CC14:CD15"/>
    <mergeCell ref="A15:B15"/>
    <mergeCell ref="C15:D15"/>
    <mergeCell ref="G15:H15"/>
    <mergeCell ref="I15:J15"/>
    <mergeCell ref="K15:L15"/>
    <mergeCell ref="M15:N15"/>
    <mergeCell ref="O14:P14"/>
    <mergeCell ref="Q14:R14"/>
    <mergeCell ref="BJ14:BL15"/>
    <mergeCell ref="BM14:BN15"/>
    <mergeCell ref="BO14:BQ15"/>
    <mergeCell ref="BR14:BS15"/>
    <mergeCell ref="O15:P15"/>
    <mergeCell ref="Q15:R15"/>
    <mergeCell ref="A14:B14"/>
    <mergeCell ref="C14:D14"/>
    <mergeCell ref="G14:H14"/>
    <mergeCell ref="I14:J14"/>
    <mergeCell ref="K14:L14"/>
    <mergeCell ref="M14:N14"/>
    <mergeCell ref="A13:B13"/>
    <mergeCell ref="C13:D13"/>
    <mergeCell ref="G13:H13"/>
    <mergeCell ref="I13:J13"/>
    <mergeCell ref="K13:L13"/>
    <mergeCell ref="M13:N13"/>
    <mergeCell ref="BY12:BY13"/>
    <mergeCell ref="BZ12:BZ13"/>
    <mergeCell ref="CA12:CA13"/>
    <mergeCell ref="O12:P12"/>
    <mergeCell ref="Q12:R12"/>
    <mergeCell ref="BJ12:BK13"/>
    <mergeCell ref="BL12:BM13"/>
    <mergeCell ref="BN12:BN13"/>
    <mergeCell ref="BO12:BO13"/>
    <mergeCell ref="O13:P13"/>
    <mergeCell ref="Q13:R13"/>
    <mergeCell ref="A12:B12"/>
    <mergeCell ref="C12:D12"/>
    <mergeCell ref="G12:H12"/>
    <mergeCell ref="I12:J12"/>
    <mergeCell ref="K12:L12"/>
    <mergeCell ref="M12:N12"/>
    <mergeCell ref="CB12:CB13"/>
    <mergeCell ref="CC12:CC13"/>
    <mergeCell ref="CD12:CD13"/>
    <mergeCell ref="BP12:BP13"/>
    <mergeCell ref="BQ12:BQ13"/>
    <mergeCell ref="BR12:BR13"/>
    <mergeCell ref="BS12:BS13"/>
    <mergeCell ref="BU12:BV13"/>
    <mergeCell ref="BW12:BX13"/>
    <mergeCell ref="A11:B11"/>
    <mergeCell ref="C11:D11"/>
    <mergeCell ref="G11:H11"/>
    <mergeCell ref="I11:J11"/>
    <mergeCell ref="K11:L11"/>
    <mergeCell ref="M11:N11"/>
    <mergeCell ref="BY10:BY11"/>
    <mergeCell ref="BZ10:BZ11"/>
    <mergeCell ref="CA10:CA11"/>
    <mergeCell ref="O10:P10"/>
    <mergeCell ref="Q10:R10"/>
    <mergeCell ref="BJ10:BK11"/>
    <mergeCell ref="BL10:BM11"/>
    <mergeCell ref="BN10:BN11"/>
    <mergeCell ref="BO10:BO11"/>
    <mergeCell ref="O11:P11"/>
    <mergeCell ref="Q11:R11"/>
    <mergeCell ref="A10:B10"/>
    <mergeCell ref="C10:D10"/>
    <mergeCell ref="G10:H10"/>
    <mergeCell ref="I10:J10"/>
    <mergeCell ref="K10:L10"/>
    <mergeCell ref="M10:N10"/>
    <mergeCell ref="CB10:CB11"/>
    <mergeCell ref="CC10:CC11"/>
    <mergeCell ref="CD10:CD11"/>
    <mergeCell ref="BP10:BP11"/>
    <mergeCell ref="BQ10:BQ11"/>
    <mergeCell ref="BR10:BR11"/>
    <mergeCell ref="BS10:BS11"/>
    <mergeCell ref="BU10:BV11"/>
    <mergeCell ref="BW10:BX11"/>
    <mergeCell ref="A9:B9"/>
    <mergeCell ref="C9:D9"/>
    <mergeCell ref="G9:H9"/>
    <mergeCell ref="I9:J9"/>
    <mergeCell ref="K9:L9"/>
    <mergeCell ref="M9:N9"/>
    <mergeCell ref="A8:B8"/>
    <mergeCell ref="C8:D8"/>
    <mergeCell ref="G8:H8"/>
    <mergeCell ref="I8:J8"/>
    <mergeCell ref="K8:L8"/>
    <mergeCell ref="M8:N8"/>
    <mergeCell ref="BY7:BY9"/>
    <mergeCell ref="BZ7:BZ9"/>
    <mergeCell ref="CA7:CA9"/>
    <mergeCell ref="CB7:CB9"/>
    <mergeCell ref="CC7:CC9"/>
    <mergeCell ref="CD7:CD9"/>
    <mergeCell ref="BP7:BP9"/>
    <mergeCell ref="BQ7:BQ9"/>
    <mergeCell ref="BR7:BR9"/>
    <mergeCell ref="BS7:BS9"/>
    <mergeCell ref="BU7:BV9"/>
    <mergeCell ref="BW7:BX9"/>
    <mergeCell ref="O7:P7"/>
    <mergeCell ref="Q7:R7"/>
    <mergeCell ref="BJ7:BK9"/>
    <mergeCell ref="BL7:BM9"/>
    <mergeCell ref="BN7:BN9"/>
    <mergeCell ref="BO7:BO9"/>
    <mergeCell ref="O8:P8"/>
    <mergeCell ref="Q8:R8"/>
    <mergeCell ref="O9:P9"/>
    <mergeCell ref="Q9:R9"/>
    <mergeCell ref="A7:B7"/>
    <mergeCell ref="C7:D7"/>
    <mergeCell ref="G7:H7"/>
    <mergeCell ref="I7:J7"/>
    <mergeCell ref="K7:L7"/>
    <mergeCell ref="M7:N7"/>
    <mergeCell ref="A6:B6"/>
    <mergeCell ref="C6:D6"/>
    <mergeCell ref="G6:H6"/>
    <mergeCell ref="I6:J6"/>
    <mergeCell ref="K6:L6"/>
    <mergeCell ref="M6:N6"/>
    <mergeCell ref="BY5:BY6"/>
    <mergeCell ref="BZ5:BZ6"/>
    <mergeCell ref="CA5:CA6"/>
    <mergeCell ref="CB5:CB6"/>
    <mergeCell ref="CC5:CC6"/>
    <mergeCell ref="CD5:CD6"/>
    <mergeCell ref="BP5:BP6"/>
    <mergeCell ref="BQ5:BQ6"/>
    <mergeCell ref="BR5:BR6"/>
    <mergeCell ref="BS5:BS6"/>
    <mergeCell ref="BU5:BV6"/>
    <mergeCell ref="BW5:BX6"/>
    <mergeCell ref="O5:P5"/>
    <mergeCell ref="Q5:R5"/>
    <mergeCell ref="BJ5:BK6"/>
    <mergeCell ref="BL5:BM6"/>
    <mergeCell ref="BN5:BN6"/>
    <mergeCell ref="BO5:BO6"/>
    <mergeCell ref="O6:P6"/>
    <mergeCell ref="Q6:R6"/>
    <mergeCell ref="A5:B5"/>
    <mergeCell ref="C5:D5"/>
    <mergeCell ref="G5:H5"/>
    <mergeCell ref="I5:J5"/>
    <mergeCell ref="K5:L5"/>
    <mergeCell ref="M5:N5"/>
    <mergeCell ref="BY3:BZ4"/>
    <mergeCell ref="CA3:CB4"/>
    <mergeCell ref="CC3:CD4"/>
    <mergeCell ref="A4:B4"/>
    <mergeCell ref="C4:D4"/>
    <mergeCell ref="G4:H4"/>
    <mergeCell ref="I4:J4"/>
    <mergeCell ref="K4:L4"/>
    <mergeCell ref="M4:N4"/>
    <mergeCell ref="O4:P4"/>
    <mergeCell ref="BL3:BM4"/>
    <mergeCell ref="BN3:BO4"/>
    <mergeCell ref="BP3:BQ4"/>
    <mergeCell ref="BR3:BS4"/>
    <mergeCell ref="BU3:BV4"/>
    <mergeCell ref="BW3:BX4"/>
    <mergeCell ref="I2:J3"/>
    <mergeCell ref="K2:L3"/>
    <mergeCell ref="M2:N3"/>
    <mergeCell ref="O2:P3"/>
    <mergeCell ref="Q2:R3"/>
    <mergeCell ref="BJ3:BK4"/>
    <mergeCell ref="Q4:R4"/>
    <mergeCell ref="A1:B1"/>
    <mergeCell ref="D1:E1"/>
    <mergeCell ref="J1:L1"/>
    <mergeCell ref="BJ1:BK2"/>
    <mergeCell ref="BU1:BV2"/>
    <mergeCell ref="A2:B3"/>
    <mergeCell ref="C2:D3"/>
    <mergeCell ref="E2:E3"/>
    <mergeCell ref="F2:F3"/>
    <mergeCell ref="G2:H3"/>
  </mergeCells>
  <phoneticPr fontId="2"/>
  <dataValidations count="2">
    <dataValidation imeMode="off" allowBlank="1" showInputMessage="1" showErrorMessage="1" sqref="U4:U30 E4:F30" xr:uid="{DA0B6909-47D7-4DEF-AC80-D4B291EFB165}"/>
    <dataValidation type="list" allowBlank="1" showInputMessage="1" showErrorMessage="1" sqref="T51:T56" xr:uid="{E1600E00-54BE-47F3-B6EF-066824F84C00}">
      <formula1>#REF!</formula1>
    </dataValidation>
  </dataValidations>
  <pageMargins left="0.7" right="0.7" top="0.75" bottom="0.75" header="0.3" footer="0.3"/>
  <pageSetup paperSize="9" orientation="landscape" horizontalDpi="4294967292" verticalDpi="4294967292" copies="3" r:id="rId1"/>
  <rowBreaks count="1" manualBreakCount="1">
    <brk id="54" max="16383" man="1"/>
  </rowBreaks>
  <colBreaks count="1" manualBreakCount="1">
    <brk id="43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757BB9F-603B-4367-BE2D-CFF4378F40BF}">
          <x14:formula1>
            <xm:f>年間予定!$A$1:$A$19</xm:f>
          </x14:formula1>
          <xm:sqref>S2</xm:sqref>
        </x14:dataValidation>
        <x14:dataValidation type="list" allowBlank="1" showInputMessage="1" showErrorMessage="1" xr:uid="{723DFB01-F681-45C1-B10C-A7ABE7EFECFB}">
          <x14:formula1>
            <xm:f>年間予定!$A$1:$A$21</xm:f>
          </x14:formula1>
          <xm:sqref>A36:B49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A69C2-36D9-41D6-AB6F-039C3109D032}">
  <sheetPr>
    <tabColor rgb="FFFFC000"/>
  </sheetPr>
  <dimension ref="A1:CE158"/>
  <sheetViews>
    <sheetView topLeftCell="A31" workbookViewId="0">
      <pane xSplit="3" topLeftCell="AC1" activePane="topRight" state="frozen"/>
      <selection activeCell="A32" sqref="A32"/>
      <selection pane="topRight" activeCell="AV47" sqref="AV47"/>
    </sheetView>
  </sheetViews>
  <sheetFormatPr defaultColWidth="13" defaultRowHeight="14"/>
  <cols>
    <col min="1" max="18" width="3.58203125" style="14" customWidth="1"/>
    <col min="19" max="20" width="3.58203125" style="249" customWidth="1"/>
    <col min="21" max="36" width="3.58203125" style="24" customWidth="1"/>
    <col min="37" max="54" width="3.58203125" style="14" customWidth="1"/>
    <col min="55" max="55" width="3.58203125" style="24" customWidth="1"/>
    <col min="56" max="59" width="3.58203125" style="14" customWidth="1"/>
    <col min="60" max="60" width="4.83203125" style="14" customWidth="1"/>
    <col min="61" max="83" width="5" style="14" customWidth="1"/>
    <col min="84" max="16384" width="13" style="14"/>
  </cols>
  <sheetData>
    <row r="1" spans="1:82" ht="12" customHeight="1">
      <c r="A1" s="522">
        <f ca="1">EOMONTH(A4,-1)+1</f>
        <v>44501</v>
      </c>
      <c r="B1" s="523"/>
      <c r="C1" s="1" t="s">
        <v>0</v>
      </c>
      <c r="D1" s="524">
        <f ca="1">J1/C31</f>
        <v>9.4230769230769234</v>
      </c>
      <c r="E1" s="524"/>
      <c r="F1" s="38" t="s">
        <v>40</v>
      </c>
      <c r="G1" s="39"/>
      <c r="H1" s="40"/>
      <c r="I1" s="35"/>
      <c r="J1" s="525">
        <f ca="1">VLOOKUP(A1,支援効果集計!$E$4:$F$15,2,FALSE)</f>
        <v>245</v>
      </c>
      <c r="K1" s="525"/>
      <c r="L1" s="526"/>
      <c r="M1" s="36" t="s">
        <v>39</v>
      </c>
      <c r="N1" s="37"/>
      <c r="O1" s="37"/>
      <c r="P1" s="41"/>
      <c r="Q1" s="34"/>
      <c r="R1" s="42"/>
      <c r="S1" s="240"/>
      <c r="T1" s="240"/>
      <c r="U1" s="240"/>
      <c r="V1" s="240"/>
      <c r="W1" s="239"/>
      <c r="X1" s="239"/>
      <c r="Y1" s="242"/>
      <c r="Z1" s="239"/>
      <c r="AA1" s="247"/>
      <c r="AB1" s="247"/>
      <c r="AC1" s="247"/>
      <c r="AD1" s="247"/>
      <c r="AE1" s="239"/>
      <c r="AF1" s="148"/>
      <c r="AG1" s="240"/>
      <c r="AH1" s="148"/>
      <c r="AI1" s="240"/>
      <c r="AJ1" s="148"/>
      <c r="AK1" s="46"/>
      <c r="AL1" s="45"/>
      <c r="AM1" s="46"/>
      <c r="AN1" s="45"/>
      <c r="AO1" s="46"/>
      <c r="AP1" s="45"/>
      <c r="AQ1" s="46"/>
      <c r="BI1" s="11"/>
      <c r="BJ1" s="519" t="s">
        <v>29</v>
      </c>
      <c r="BK1" s="520"/>
      <c r="BL1" s="12"/>
      <c r="BM1" s="11"/>
      <c r="BN1" s="11"/>
      <c r="BO1" s="11"/>
      <c r="BP1" s="11"/>
      <c r="BQ1" s="11"/>
      <c r="BR1" s="11"/>
      <c r="BS1" s="11"/>
      <c r="BT1" s="13"/>
      <c r="BU1" s="519" t="s">
        <v>30</v>
      </c>
      <c r="BV1" s="520"/>
      <c r="BW1" s="11"/>
      <c r="BX1" s="11"/>
      <c r="BY1" s="11"/>
      <c r="BZ1" s="11"/>
      <c r="CA1" s="11"/>
      <c r="CB1" s="11"/>
      <c r="CC1" s="11"/>
      <c r="CD1" s="11"/>
    </row>
    <row r="2" spans="1:82" ht="12" customHeight="1" thickBot="1">
      <c r="A2" s="541" t="s">
        <v>1</v>
      </c>
      <c r="B2" s="542"/>
      <c r="C2" s="533" t="s">
        <v>2</v>
      </c>
      <c r="D2" s="533"/>
      <c r="E2" s="547" t="s">
        <v>142</v>
      </c>
      <c r="F2" s="548" t="s">
        <v>117</v>
      </c>
      <c r="G2" s="532" t="s">
        <v>3</v>
      </c>
      <c r="H2" s="533"/>
      <c r="I2" s="533" t="s">
        <v>4</v>
      </c>
      <c r="J2" s="533"/>
      <c r="K2" s="533" t="s">
        <v>5</v>
      </c>
      <c r="L2" s="533"/>
      <c r="M2" s="533" t="s">
        <v>6</v>
      </c>
      <c r="N2" s="533"/>
      <c r="O2" s="533" t="s">
        <v>7</v>
      </c>
      <c r="P2" s="533"/>
      <c r="Q2" s="533" t="s">
        <v>9</v>
      </c>
      <c r="R2" s="534"/>
      <c r="S2" s="140"/>
      <c r="T2" s="145"/>
      <c r="U2" s="140"/>
      <c r="V2" s="248"/>
      <c r="W2" s="244"/>
      <c r="X2" s="244"/>
      <c r="Y2" s="244"/>
      <c r="Z2" s="244"/>
      <c r="AA2" s="244"/>
      <c r="AB2" s="248"/>
      <c r="AC2" s="248"/>
      <c r="AD2" s="248"/>
      <c r="AE2" s="248"/>
      <c r="AF2" s="248"/>
      <c r="AG2" s="248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BI2" s="11"/>
      <c r="BJ2" s="521"/>
      <c r="BK2" s="521"/>
      <c r="BL2" s="15"/>
      <c r="BM2" s="11"/>
      <c r="BN2" s="11"/>
      <c r="BO2" s="11"/>
      <c r="BP2" s="11"/>
      <c r="BQ2" s="11"/>
      <c r="BR2" s="11"/>
      <c r="BS2" s="11"/>
      <c r="BT2" s="13"/>
      <c r="BU2" s="521"/>
      <c r="BV2" s="521"/>
      <c r="BW2" s="16"/>
      <c r="BX2" s="11"/>
      <c r="BY2" s="11"/>
      <c r="BZ2" s="11"/>
      <c r="CA2" s="11"/>
      <c r="CB2" s="11"/>
      <c r="CC2" s="11"/>
      <c r="CD2" s="11"/>
    </row>
    <row r="3" spans="1:82" ht="12" customHeight="1">
      <c r="A3" s="541"/>
      <c r="B3" s="542"/>
      <c r="C3" s="533"/>
      <c r="D3" s="533"/>
      <c r="E3" s="547"/>
      <c r="F3" s="548"/>
      <c r="G3" s="532"/>
      <c r="H3" s="533"/>
      <c r="I3" s="533"/>
      <c r="J3" s="533"/>
      <c r="K3" s="533"/>
      <c r="L3" s="533"/>
      <c r="M3" s="533"/>
      <c r="N3" s="533"/>
      <c r="O3" s="533"/>
      <c r="P3" s="533"/>
      <c r="Q3" s="533"/>
      <c r="R3" s="534"/>
      <c r="S3" s="140"/>
      <c r="T3" s="140"/>
      <c r="U3" s="140"/>
      <c r="V3" s="244"/>
      <c r="W3" s="244"/>
      <c r="X3" s="244"/>
      <c r="Y3" s="244"/>
      <c r="Z3" s="244"/>
      <c r="AA3" s="244"/>
      <c r="AB3" s="248"/>
      <c r="AC3" s="248"/>
      <c r="AD3" s="248"/>
      <c r="AE3" s="248"/>
      <c r="AF3" s="248"/>
      <c r="AG3" s="248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BI3" s="5"/>
      <c r="BJ3" s="406" t="s">
        <v>11</v>
      </c>
      <c r="BK3" s="405"/>
      <c r="BL3" s="405">
        <f ca="1">BM14*BM22</f>
        <v>245</v>
      </c>
      <c r="BM3" s="485"/>
      <c r="BN3" s="474" t="s">
        <v>12</v>
      </c>
      <c r="BO3" s="475"/>
      <c r="BP3" s="476" t="s">
        <v>13</v>
      </c>
      <c r="BQ3" s="475"/>
      <c r="BR3" s="476" t="s">
        <v>14</v>
      </c>
      <c r="BS3" s="477"/>
      <c r="BT3" s="17"/>
      <c r="BU3" s="406" t="s">
        <v>11</v>
      </c>
      <c r="BV3" s="405"/>
      <c r="BW3" s="405">
        <f ca="1">BX14*BX22</f>
        <v>245</v>
      </c>
      <c r="BX3" s="485"/>
      <c r="BY3" s="474" t="s">
        <v>12</v>
      </c>
      <c r="BZ3" s="475"/>
      <c r="CA3" s="476" t="s">
        <v>13</v>
      </c>
      <c r="CB3" s="475"/>
      <c r="CC3" s="476" t="s">
        <v>14</v>
      </c>
      <c r="CD3" s="477"/>
    </row>
    <row r="4" spans="1:82" ht="12" customHeight="1">
      <c r="A4" s="535" cm="1">
        <f t="array" aca="1" ref="A4" ca="1">INDIRECT("'期'!"&amp;$A$32&amp;ROW())</f>
        <v>44501</v>
      </c>
      <c r="B4" s="536"/>
      <c r="C4" s="529">
        <f ca="1">IF(A4="","",1)</f>
        <v>1</v>
      </c>
      <c r="D4" s="537"/>
      <c r="E4" s="312">
        <f ca="1">IF(C4="","",$D$1)</f>
        <v>9.4230769230769234</v>
      </c>
      <c r="F4" s="253">
        <f ca="1">IF(A4="","",HLOOKUP(A4,$D$34:$BE$50,$A$50,FALSE))</f>
        <v>7</v>
      </c>
      <c r="G4" s="538">
        <f ca="1">IFERROR(O4/M4,"")</f>
        <v>0.74285714285714288</v>
      </c>
      <c r="H4" s="539"/>
      <c r="I4" s="540">
        <f t="shared" ref="I4:I30" ca="1" si="0">IFERROR(M4/C4,"")</f>
        <v>9.4230769230769234</v>
      </c>
      <c r="J4" s="540"/>
      <c r="K4" s="489">
        <f t="shared" ref="K4:K30" ca="1" si="1">IFERROR(O4/C4,"")</f>
        <v>7</v>
      </c>
      <c r="L4" s="489"/>
      <c r="M4" s="527">
        <f ca="1">IF(C4="","",SUM(E$4:E4))</f>
        <v>9.4230769230769234</v>
      </c>
      <c r="N4" s="528"/>
      <c r="O4" s="529">
        <f ca="1">IF(C4="","",SUM(F$4:F4))</f>
        <v>7</v>
      </c>
      <c r="P4" s="529"/>
      <c r="Q4" s="530">
        <f ca="1">IFERROR($J$1-O4,"")</f>
        <v>238</v>
      </c>
      <c r="R4" s="531"/>
      <c r="S4" s="139"/>
      <c r="T4" s="273"/>
      <c r="U4" s="243"/>
      <c r="V4" s="146"/>
      <c r="W4" s="146"/>
      <c r="X4" s="146"/>
      <c r="Y4" s="146"/>
      <c r="Z4" s="27"/>
      <c r="AA4" s="27"/>
      <c r="AB4" s="244"/>
      <c r="AC4" s="244"/>
      <c r="AD4" s="244"/>
      <c r="AE4" s="244"/>
      <c r="AF4" s="244"/>
      <c r="AG4" s="244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BI4" s="6"/>
      <c r="BJ4" s="399"/>
      <c r="BK4" s="397"/>
      <c r="BL4" s="397"/>
      <c r="BM4" s="486"/>
      <c r="BN4" s="470"/>
      <c r="BO4" s="471"/>
      <c r="BP4" s="460"/>
      <c r="BQ4" s="471"/>
      <c r="BR4" s="460"/>
      <c r="BS4" s="478"/>
      <c r="BT4" s="18"/>
      <c r="BU4" s="399"/>
      <c r="BV4" s="397"/>
      <c r="BW4" s="397"/>
      <c r="BX4" s="486"/>
      <c r="BY4" s="470"/>
      <c r="BZ4" s="471"/>
      <c r="CA4" s="460"/>
      <c r="CB4" s="471"/>
      <c r="CC4" s="460"/>
      <c r="CD4" s="478"/>
    </row>
    <row r="5" spans="1:82" ht="12" customHeight="1">
      <c r="A5" s="490" cm="1">
        <f t="array" aca="1" ref="A5" ca="1">INDIRECT("'期'!"&amp;$A$32&amp;ROW())</f>
        <v>44502</v>
      </c>
      <c r="B5" s="491"/>
      <c r="C5" s="483">
        <f ca="1">IF(A5="","",C4+1)</f>
        <v>2</v>
      </c>
      <c r="D5" s="484"/>
      <c r="E5" s="313">
        <f t="shared" ref="E5:E30" ca="1" si="2">IF(C5="","",$D$1)</f>
        <v>9.4230769230769234</v>
      </c>
      <c r="F5" s="254">
        <f t="shared" ref="F5:F30" ca="1" si="3">IF(A5="","",HLOOKUP(A5,$D$34:$BE$50,$A$50,FALSE))</f>
        <v>10</v>
      </c>
      <c r="G5" s="492">
        <f t="shared" ref="G5:G30" ca="1" si="4">IFERROR(O5/M5,"")</f>
        <v>0.90204081632653055</v>
      </c>
      <c r="H5" s="493"/>
      <c r="I5" s="489">
        <f t="shared" ca="1" si="0"/>
        <v>9.4230769230769234</v>
      </c>
      <c r="J5" s="489"/>
      <c r="K5" s="489">
        <f t="shared" ca="1" si="1"/>
        <v>8.5</v>
      </c>
      <c r="L5" s="489"/>
      <c r="M5" s="501">
        <f ca="1">IF(C5="","",SUM(E$4:E5))</f>
        <v>18.846153846153847</v>
      </c>
      <c r="N5" s="502"/>
      <c r="O5" s="499">
        <f ca="1">IF(C5="","",SUM(F$4:F5))</f>
        <v>17</v>
      </c>
      <c r="P5" s="500"/>
      <c r="Q5" s="483">
        <f t="shared" ref="Q5:Q30" ca="1" si="5">IFERROR($J$1-O5,"")</f>
        <v>228</v>
      </c>
      <c r="R5" s="484"/>
      <c r="S5" s="139"/>
      <c r="T5" s="273"/>
      <c r="U5" s="243"/>
      <c r="V5" s="146"/>
      <c r="W5" s="146"/>
      <c r="X5" s="146"/>
      <c r="Y5" s="146"/>
      <c r="Z5" s="27"/>
      <c r="AA5" s="27"/>
      <c r="AB5" s="146"/>
      <c r="AC5" s="146"/>
      <c r="AD5" s="146"/>
      <c r="AE5" s="146"/>
      <c r="AF5" s="146"/>
      <c r="AG5" s="146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BI5" s="6"/>
      <c r="BJ5" s="399" t="s">
        <v>15</v>
      </c>
      <c r="BK5" s="397"/>
      <c r="BL5" s="436">
        <f ca="1">SUM(F4:F9)</f>
        <v>42</v>
      </c>
      <c r="BM5" s="437"/>
      <c r="BN5" s="399" t="s">
        <v>34</v>
      </c>
      <c r="BO5" s="426">
        <f ca="1">AVERAGE(F4:F9)*2</f>
        <v>14</v>
      </c>
      <c r="BP5" s="397" t="s">
        <v>34</v>
      </c>
      <c r="BQ5" s="448">
        <f ca="1">AVERAGE(G4:H9)</f>
        <v>0.79857142857142849</v>
      </c>
      <c r="BR5" s="397" t="s">
        <v>34</v>
      </c>
      <c r="BS5" s="424">
        <f ca="1">SUM(S4:S9)/BL5</f>
        <v>0</v>
      </c>
      <c r="BT5" s="18"/>
      <c r="BU5" s="399" t="s">
        <v>15</v>
      </c>
      <c r="BV5" s="397"/>
      <c r="BW5" s="436">
        <f ca="1">SUM(F10:F15)</f>
        <v>63</v>
      </c>
      <c r="BX5" s="437"/>
      <c r="BY5" s="399" t="s">
        <v>34</v>
      </c>
      <c r="BZ5" s="462">
        <f ca="1">BO5</f>
        <v>14</v>
      </c>
      <c r="CA5" s="397" t="s">
        <v>34</v>
      </c>
      <c r="CB5" s="430">
        <f ca="1">BQ5</f>
        <v>0.79857142857142849</v>
      </c>
      <c r="CC5" s="397" t="s">
        <v>34</v>
      </c>
      <c r="CD5" s="432">
        <f ca="1">BS5</f>
        <v>0</v>
      </c>
    </row>
    <row r="6" spans="1:82" ht="12" customHeight="1">
      <c r="A6" s="490" cm="1">
        <f t="array" aca="1" ref="A6" ca="1">INDIRECT("'期'!"&amp;$A$32&amp;ROW())</f>
        <v>44503</v>
      </c>
      <c r="B6" s="491"/>
      <c r="C6" s="483">
        <f t="shared" ref="C6:C30" ca="1" si="6">IF(A6="","",C5+1)</f>
        <v>3</v>
      </c>
      <c r="D6" s="484"/>
      <c r="E6" s="313">
        <f t="shared" ca="1" si="2"/>
        <v>9.4230769230769234</v>
      </c>
      <c r="F6" s="254">
        <f t="shared" ca="1" si="3"/>
        <v>1</v>
      </c>
      <c r="G6" s="492">
        <f t="shared" ca="1" si="4"/>
        <v>0.63673469387755099</v>
      </c>
      <c r="H6" s="493"/>
      <c r="I6" s="489">
        <f t="shared" ca="1" si="0"/>
        <v>9.4230769230769234</v>
      </c>
      <c r="J6" s="489"/>
      <c r="K6" s="489">
        <f t="shared" ca="1" si="1"/>
        <v>6</v>
      </c>
      <c r="L6" s="489"/>
      <c r="M6" s="501">
        <f ca="1">IF(C6="","",SUM(E$4:E6))</f>
        <v>28.26923076923077</v>
      </c>
      <c r="N6" s="502"/>
      <c r="O6" s="499">
        <f ca="1">IF(C6="","",SUM(F$4:F6))</f>
        <v>18</v>
      </c>
      <c r="P6" s="500"/>
      <c r="Q6" s="483">
        <f t="shared" ca="1" si="5"/>
        <v>227</v>
      </c>
      <c r="R6" s="484"/>
      <c r="S6" s="139"/>
      <c r="T6" s="273"/>
      <c r="U6" s="243"/>
      <c r="V6" s="146"/>
      <c r="W6" s="146"/>
      <c r="X6" s="146"/>
      <c r="Y6" s="146"/>
      <c r="Z6" s="27"/>
      <c r="AA6" s="27"/>
      <c r="AB6" s="146"/>
      <c r="AC6" s="146"/>
      <c r="AD6" s="146"/>
      <c r="AE6" s="146"/>
      <c r="AF6" s="146"/>
      <c r="AG6" s="146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BI6" s="6"/>
      <c r="BJ6" s="399"/>
      <c r="BK6" s="397"/>
      <c r="BL6" s="438"/>
      <c r="BM6" s="439"/>
      <c r="BN6" s="399"/>
      <c r="BO6" s="426"/>
      <c r="BP6" s="397"/>
      <c r="BQ6" s="449"/>
      <c r="BR6" s="397"/>
      <c r="BS6" s="424"/>
      <c r="BT6" s="18"/>
      <c r="BU6" s="399"/>
      <c r="BV6" s="397"/>
      <c r="BW6" s="438"/>
      <c r="BX6" s="439"/>
      <c r="BY6" s="399"/>
      <c r="BZ6" s="462"/>
      <c r="CA6" s="397"/>
      <c r="CB6" s="430"/>
      <c r="CC6" s="397"/>
      <c r="CD6" s="432"/>
    </row>
    <row r="7" spans="1:82" ht="12" customHeight="1">
      <c r="A7" s="490" cm="1">
        <f t="array" aca="1" ref="A7" ca="1">INDIRECT("'期'!"&amp;$A$32&amp;ROW())</f>
        <v>44504</v>
      </c>
      <c r="B7" s="491"/>
      <c r="C7" s="483">
        <f t="shared" ca="1" si="6"/>
        <v>4</v>
      </c>
      <c r="D7" s="484"/>
      <c r="E7" s="313">
        <f t="shared" ca="1" si="2"/>
        <v>9.4230769230769234</v>
      </c>
      <c r="F7" s="254">
        <f t="shared" ca="1" si="3"/>
        <v>15</v>
      </c>
      <c r="G7" s="492">
        <f t="shared" ca="1" si="4"/>
        <v>0.8755102040816326</v>
      </c>
      <c r="H7" s="493"/>
      <c r="I7" s="489">
        <f t="shared" ca="1" si="0"/>
        <v>9.4230769230769234</v>
      </c>
      <c r="J7" s="489"/>
      <c r="K7" s="489">
        <f t="shared" ca="1" si="1"/>
        <v>8.25</v>
      </c>
      <c r="L7" s="489"/>
      <c r="M7" s="501">
        <f ca="1">IF(C7="","",SUM(E$4:E7))</f>
        <v>37.692307692307693</v>
      </c>
      <c r="N7" s="502"/>
      <c r="O7" s="499">
        <f ca="1">IF(C7="","",SUM(F$4:F7))</f>
        <v>33</v>
      </c>
      <c r="P7" s="500"/>
      <c r="Q7" s="483">
        <f t="shared" ca="1" si="5"/>
        <v>212</v>
      </c>
      <c r="R7" s="484"/>
      <c r="S7" s="139"/>
      <c r="T7" s="273"/>
      <c r="U7" s="243"/>
      <c r="V7" s="146"/>
      <c r="W7" s="146"/>
      <c r="X7" s="146"/>
      <c r="Y7" s="146"/>
      <c r="Z7" s="27"/>
      <c r="AA7" s="27"/>
      <c r="AB7" s="146"/>
      <c r="AC7" s="146"/>
      <c r="AD7" s="146"/>
      <c r="AE7" s="146"/>
      <c r="AF7" s="146"/>
      <c r="AG7" s="146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BI7" s="6"/>
      <c r="BJ7" s="399" t="s">
        <v>16</v>
      </c>
      <c r="BK7" s="397"/>
      <c r="BL7" s="458">
        <f ca="1">BL3-BL5</f>
        <v>203</v>
      </c>
      <c r="BM7" s="459"/>
      <c r="BN7" s="399" t="s">
        <v>35</v>
      </c>
      <c r="BO7" s="462">
        <f ca="1">BZ7</f>
        <v>21</v>
      </c>
      <c r="BP7" s="397" t="s">
        <v>35</v>
      </c>
      <c r="BQ7" s="463">
        <f ca="1">CB7</f>
        <v>0.88678411913105804</v>
      </c>
      <c r="BR7" s="397" t="s">
        <v>35</v>
      </c>
      <c r="BS7" s="432">
        <f ca="1">CD7</f>
        <v>0</v>
      </c>
      <c r="BT7" s="18"/>
      <c r="BU7" s="399" t="s">
        <v>16</v>
      </c>
      <c r="BV7" s="397"/>
      <c r="BW7" s="458">
        <f ca="1">BW3-BW5</f>
        <v>182</v>
      </c>
      <c r="BX7" s="459"/>
      <c r="BY7" s="399" t="s">
        <v>35</v>
      </c>
      <c r="BZ7" s="426">
        <f ca="1">AVERAGE(F10:F15)*2</f>
        <v>21</v>
      </c>
      <c r="CA7" s="397" t="s">
        <v>35</v>
      </c>
      <c r="CB7" s="518">
        <f ca="1">AVERAGE(G10:H15)</f>
        <v>0.88678411913105804</v>
      </c>
      <c r="CC7" s="397" t="s">
        <v>35</v>
      </c>
      <c r="CD7" s="424">
        <f ca="1">SUM(S10:S15)/BW5</f>
        <v>0</v>
      </c>
    </row>
    <row r="8" spans="1:82" ht="12" customHeight="1">
      <c r="A8" s="490" cm="1">
        <f t="array" aca="1" ref="A8" ca="1">INDIRECT("'期'!"&amp;$A$32&amp;ROW())</f>
        <v>44505</v>
      </c>
      <c r="B8" s="491"/>
      <c r="C8" s="483">
        <f t="shared" ca="1" si="6"/>
        <v>5</v>
      </c>
      <c r="D8" s="484"/>
      <c r="E8" s="313">
        <f t="shared" ca="1" si="2"/>
        <v>9.4230769230769234</v>
      </c>
      <c r="F8" s="254">
        <f t="shared" ca="1" si="3"/>
        <v>9</v>
      </c>
      <c r="G8" s="492">
        <f t="shared" ca="1" si="4"/>
        <v>0.89142857142857146</v>
      </c>
      <c r="H8" s="493"/>
      <c r="I8" s="489">
        <f t="shared" ca="1" si="0"/>
        <v>9.4230769230769234</v>
      </c>
      <c r="J8" s="489"/>
      <c r="K8" s="489">
        <f t="shared" ca="1" si="1"/>
        <v>8.4</v>
      </c>
      <c r="L8" s="489"/>
      <c r="M8" s="501">
        <f ca="1">IF(C8="","",SUM(E$4:E8))</f>
        <v>47.115384615384613</v>
      </c>
      <c r="N8" s="502"/>
      <c r="O8" s="499">
        <f ca="1">IF(C8="","",SUM(F$4:F8))</f>
        <v>42</v>
      </c>
      <c r="P8" s="500"/>
      <c r="Q8" s="483">
        <f t="shared" ca="1" si="5"/>
        <v>203</v>
      </c>
      <c r="R8" s="484"/>
      <c r="S8" s="139"/>
      <c r="T8" s="273"/>
      <c r="U8" s="243"/>
      <c r="V8" s="146"/>
      <c r="W8" s="146"/>
      <c r="X8" s="146"/>
      <c r="Y8" s="146"/>
      <c r="Z8" s="27"/>
      <c r="AA8" s="27"/>
      <c r="AB8" s="146"/>
      <c r="AC8" s="146"/>
      <c r="AD8" s="146"/>
      <c r="AE8" s="146"/>
      <c r="AF8" s="146"/>
      <c r="AG8" s="146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BI8" s="6"/>
      <c r="BJ8" s="399"/>
      <c r="BK8" s="397"/>
      <c r="BL8" s="516"/>
      <c r="BM8" s="517"/>
      <c r="BN8" s="399"/>
      <c r="BO8" s="462"/>
      <c r="BP8" s="397"/>
      <c r="BQ8" s="463"/>
      <c r="BR8" s="397"/>
      <c r="BS8" s="432"/>
      <c r="BT8" s="18"/>
      <c r="BU8" s="399"/>
      <c r="BV8" s="397"/>
      <c r="BW8" s="516"/>
      <c r="BX8" s="517"/>
      <c r="BY8" s="399"/>
      <c r="BZ8" s="426"/>
      <c r="CA8" s="397"/>
      <c r="CB8" s="518"/>
      <c r="CC8" s="397"/>
      <c r="CD8" s="424"/>
    </row>
    <row r="9" spans="1:82" ht="12" customHeight="1">
      <c r="A9" s="490" cm="1">
        <f t="array" aca="1" ref="A9" ca="1">INDIRECT("'期'!"&amp;$A$32&amp;ROW())</f>
        <v>44506</v>
      </c>
      <c r="B9" s="491"/>
      <c r="C9" s="483">
        <f t="shared" ca="1" si="6"/>
        <v>6</v>
      </c>
      <c r="D9" s="484"/>
      <c r="E9" s="313">
        <f t="shared" ca="1" si="2"/>
        <v>9.4230769230769234</v>
      </c>
      <c r="F9" s="254">
        <f t="shared" ca="1" si="3"/>
        <v>0</v>
      </c>
      <c r="G9" s="492">
        <f t="shared" ca="1" si="4"/>
        <v>0.74285714285714288</v>
      </c>
      <c r="H9" s="493"/>
      <c r="I9" s="489">
        <f t="shared" ca="1" si="0"/>
        <v>9.4230769230769216</v>
      </c>
      <c r="J9" s="489"/>
      <c r="K9" s="489">
        <f t="shared" ca="1" si="1"/>
        <v>7</v>
      </c>
      <c r="L9" s="489"/>
      <c r="M9" s="501">
        <f ca="1">IF(C9="","",SUM(E$4:E9))</f>
        <v>56.538461538461533</v>
      </c>
      <c r="N9" s="502"/>
      <c r="O9" s="499">
        <f ca="1">IF(C9="","",SUM(F$4:F9))</f>
        <v>42</v>
      </c>
      <c r="P9" s="500"/>
      <c r="Q9" s="483">
        <f t="shared" ca="1" si="5"/>
        <v>203</v>
      </c>
      <c r="R9" s="484"/>
      <c r="S9" s="139"/>
      <c r="T9" s="273"/>
      <c r="U9" s="243"/>
      <c r="V9" s="146"/>
      <c r="W9" s="146"/>
      <c r="X9" s="146"/>
      <c r="Y9" s="146"/>
      <c r="Z9" s="27"/>
      <c r="AA9" s="27"/>
      <c r="AB9" s="146"/>
      <c r="AC9" s="146"/>
      <c r="AD9" s="146"/>
      <c r="AE9" s="146"/>
      <c r="AF9" s="146"/>
      <c r="AG9" s="146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BI9" s="6"/>
      <c r="BJ9" s="399"/>
      <c r="BK9" s="397"/>
      <c r="BL9" s="460"/>
      <c r="BM9" s="461"/>
      <c r="BN9" s="399"/>
      <c r="BO9" s="462"/>
      <c r="BP9" s="397"/>
      <c r="BQ9" s="463"/>
      <c r="BR9" s="397"/>
      <c r="BS9" s="432"/>
      <c r="BT9" s="17"/>
      <c r="BU9" s="399"/>
      <c r="BV9" s="397"/>
      <c r="BW9" s="460"/>
      <c r="BX9" s="461"/>
      <c r="BY9" s="399"/>
      <c r="BZ9" s="426"/>
      <c r="CA9" s="397"/>
      <c r="CB9" s="518"/>
      <c r="CC9" s="397"/>
      <c r="CD9" s="424"/>
    </row>
    <row r="10" spans="1:82" ht="12" customHeight="1">
      <c r="A10" s="490" cm="1">
        <f t="array" aca="1" ref="A10" ca="1">INDIRECT("'期'!"&amp;$A$32&amp;ROW())</f>
        <v>44508</v>
      </c>
      <c r="B10" s="491"/>
      <c r="C10" s="483">
        <f t="shared" ca="1" si="6"/>
        <v>7</v>
      </c>
      <c r="D10" s="484"/>
      <c r="E10" s="313">
        <f t="shared" ca="1" si="2"/>
        <v>9.4230769230769234</v>
      </c>
      <c r="F10" s="254">
        <f t="shared" ca="1" si="3"/>
        <v>10</v>
      </c>
      <c r="G10" s="492">
        <f t="shared" ca="1" si="4"/>
        <v>0.78833819241982517</v>
      </c>
      <c r="H10" s="493"/>
      <c r="I10" s="489">
        <f t="shared" ca="1" si="0"/>
        <v>9.4230769230769216</v>
      </c>
      <c r="J10" s="489"/>
      <c r="K10" s="489">
        <f t="shared" ca="1" si="1"/>
        <v>7.4285714285714288</v>
      </c>
      <c r="L10" s="489"/>
      <c r="M10" s="501">
        <f ca="1">IF(C10="","",SUM(E$4:E10))</f>
        <v>65.961538461538453</v>
      </c>
      <c r="N10" s="502"/>
      <c r="O10" s="499">
        <f ca="1">IF(C10="","",SUM(F$4:F10))</f>
        <v>52</v>
      </c>
      <c r="P10" s="500"/>
      <c r="Q10" s="483">
        <f t="shared" ca="1" si="5"/>
        <v>193</v>
      </c>
      <c r="R10" s="484"/>
      <c r="S10" s="139"/>
      <c r="T10" s="273"/>
      <c r="U10" s="243"/>
      <c r="V10" s="146"/>
      <c r="W10" s="146"/>
      <c r="X10" s="146"/>
      <c r="Y10" s="146"/>
      <c r="Z10" s="27"/>
      <c r="AA10" s="27"/>
      <c r="AB10" s="146"/>
      <c r="AC10" s="146"/>
      <c r="AD10" s="146"/>
      <c r="AE10" s="146"/>
      <c r="AF10" s="146"/>
      <c r="AG10" s="146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BI10" s="6"/>
      <c r="BJ10" s="399" t="s">
        <v>17</v>
      </c>
      <c r="BK10" s="397"/>
      <c r="BL10" s="436">
        <f ca="1">C31</f>
        <v>26</v>
      </c>
      <c r="BM10" s="437"/>
      <c r="BN10" s="399" t="s">
        <v>36</v>
      </c>
      <c r="BO10" s="462">
        <f ca="1">BO36</f>
        <v>17.333333333333332</v>
      </c>
      <c r="BP10" s="397" t="s">
        <v>36</v>
      </c>
      <c r="BQ10" s="463">
        <f ca="1">BQ36</f>
        <v>0.93152602310765575</v>
      </c>
      <c r="BR10" s="397" t="s">
        <v>36</v>
      </c>
      <c r="BS10" s="432">
        <f ca="1">BS36</f>
        <v>0</v>
      </c>
      <c r="BT10" s="18"/>
      <c r="BU10" s="399" t="s">
        <v>17</v>
      </c>
      <c r="BV10" s="397"/>
      <c r="BW10" s="436">
        <f ca="1">C31-6</f>
        <v>20</v>
      </c>
      <c r="BX10" s="437"/>
      <c r="BY10" s="399" t="s">
        <v>36</v>
      </c>
      <c r="BZ10" s="462">
        <f ca="1">BO36</f>
        <v>17.333333333333332</v>
      </c>
      <c r="CA10" s="397" t="s">
        <v>36</v>
      </c>
      <c r="CB10" s="463">
        <f ca="1">BQ36</f>
        <v>0.93152602310765575</v>
      </c>
      <c r="CC10" s="397" t="s">
        <v>36</v>
      </c>
      <c r="CD10" s="432">
        <f ca="1">BS36</f>
        <v>0</v>
      </c>
    </row>
    <row r="11" spans="1:82" ht="12" customHeight="1">
      <c r="A11" s="490" cm="1">
        <f t="array" aca="1" ref="A11" ca="1">INDIRECT("'期'!"&amp;$A$32&amp;ROW())</f>
        <v>44509</v>
      </c>
      <c r="B11" s="491"/>
      <c r="C11" s="483">
        <f t="shared" ca="1" si="6"/>
        <v>8</v>
      </c>
      <c r="D11" s="484"/>
      <c r="E11" s="313">
        <f t="shared" ca="1" si="2"/>
        <v>9.4230769230769234</v>
      </c>
      <c r="F11" s="254">
        <f t="shared" ca="1" si="3"/>
        <v>7</v>
      </c>
      <c r="G11" s="492">
        <f t="shared" ca="1" si="4"/>
        <v>0.78265306122448997</v>
      </c>
      <c r="H11" s="493"/>
      <c r="I11" s="489">
        <f t="shared" ca="1" si="0"/>
        <v>9.4230769230769216</v>
      </c>
      <c r="J11" s="489"/>
      <c r="K11" s="489">
        <f t="shared" ca="1" si="1"/>
        <v>7.375</v>
      </c>
      <c r="L11" s="489"/>
      <c r="M11" s="501">
        <f ca="1">IF(C11="","",SUM(E$4:E11))</f>
        <v>75.384615384615373</v>
      </c>
      <c r="N11" s="502"/>
      <c r="O11" s="499">
        <f ca="1">IF(C11="","",SUM(F$4:F11))</f>
        <v>59</v>
      </c>
      <c r="P11" s="500"/>
      <c r="Q11" s="483">
        <f t="shared" ca="1" si="5"/>
        <v>186</v>
      </c>
      <c r="R11" s="484"/>
      <c r="S11" s="139"/>
      <c r="T11" s="273"/>
      <c r="U11" s="243"/>
      <c r="V11" s="146"/>
      <c r="W11" s="146"/>
      <c r="X11" s="146"/>
      <c r="Y11" s="146"/>
      <c r="Z11" s="27"/>
      <c r="AA11" s="27"/>
      <c r="AB11" s="146"/>
      <c r="AC11" s="146"/>
      <c r="AD11" s="146"/>
      <c r="AE11" s="146"/>
      <c r="AF11" s="146"/>
      <c r="AG11" s="146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BI11" s="6"/>
      <c r="BJ11" s="399"/>
      <c r="BK11" s="397"/>
      <c r="BL11" s="438"/>
      <c r="BM11" s="439"/>
      <c r="BN11" s="399"/>
      <c r="BO11" s="462"/>
      <c r="BP11" s="397"/>
      <c r="BQ11" s="463"/>
      <c r="BR11" s="397"/>
      <c r="BS11" s="432"/>
      <c r="BT11" s="18"/>
      <c r="BU11" s="399"/>
      <c r="BV11" s="397"/>
      <c r="BW11" s="438"/>
      <c r="BX11" s="439"/>
      <c r="BY11" s="399"/>
      <c r="BZ11" s="462"/>
      <c r="CA11" s="397"/>
      <c r="CB11" s="463"/>
      <c r="CC11" s="397"/>
      <c r="CD11" s="432"/>
    </row>
    <row r="12" spans="1:82" ht="12" customHeight="1">
      <c r="A12" s="490" cm="1">
        <f t="array" aca="1" ref="A12" ca="1">INDIRECT("'期'!"&amp;$A$32&amp;ROW())</f>
        <v>44510</v>
      </c>
      <c r="B12" s="491"/>
      <c r="C12" s="483">
        <f t="shared" ca="1" si="6"/>
        <v>9</v>
      </c>
      <c r="D12" s="484"/>
      <c r="E12" s="313">
        <f t="shared" ca="1" si="2"/>
        <v>9.4230769230769234</v>
      </c>
      <c r="F12" s="254">
        <f t="shared" ca="1" si="3"/>
        <v>14</v>
      </c>
      <c r="G12" s="492">
        <f t="shared" ca="1" si="4"/>
        <v>0.86077097505668954</v>
      </c>
      <c r="H12" s="493"/>
      <c r="I12" s="489">
        <f t="shared" ca="1" si="0"/>
        <v>9.4230769230769216</v>
      </c>
      <c r="J12" s="489"/>
      <c r="K12" s="489">
        <f t="shared" ca="1" si="1"/>
        <v>8.1111111111111107</v>
      </c>
      <c r="L12" s="489"/>
      <c r="M12" s="501">
        <f ca="1">IF(C12="","",SUM(E$4:E12))</f>
        <v>84.807692307692292</v>
      </c>
      <c r="N12" s="502"/>
      <c r="O12" s="499">
        <f ca="1">IF(C12="","",SUM(F$4:F12))</f>
        <v>73</v>
      </c>
      <c r="P12" s="500"/>
      <c r="Q12" s="483">
        <f t="shared" ca="1" si="5"/>
        <v>172</v>
      </c>
      <c r="R12" s="484"/>
      <c r="S12" s="139"/>
      <c r="T12" s="273"/>
      <c r="U12" s="243"/>
      <c r="V12" s="146"/>
      <c r="W12" s="146"/>
      <c r="X12" s="146"/>
      <c r="Y12" s="146"/>
      <c r="Z12" s="27"/>
      <c r="AA12" s="27"/>
      <c r="AB12" s="146"/>
      <c r="AC12" s="146"/>
      <c r="AD12" s="146"/>
      <c r="AE12" s="146"/>
      <c r="AF12" s="146"/>
      <c r="AG12" s="146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BI12" s="6"/>
      <c r="BJ12" s="411" t="s">
        <v>33</v>
      </c>
      <c r="BK12" s="397"/>
      <c r="BL12" s="407">
        <f ca="1">BL7/BL10</f>
        <v>7.8076923076923075</v>
      </c>
      <c r="BM12" s="419"/>
      <c r="BN12" s="399" t="s">
        <v>37</v>
      </c>
      <c r="BO12" s="430">
        <f ca="1">BZ38</f>
        <v>16.285714285714285</v>
      </c>
      <c r="BP12" s="397" t="s">
        <v>37</v>
      </c>
      <c r="BQ12" s="463">
        <f ca="1">CB38</f>
        <v>0.89649153461327613</v>
      </c>
      <c r="BR12" s="397" t="s">
        <v>37</v>
      </c>
      <c r="BS12" s="432">
        <f ca="1">CD38</f>
        <v>0</v>
      </c>
      <c r="BT12" s="18"/>
      <c r="BU12" s="411" t="s">
        <v>33</v>
      </c>
      <c r="BV12" s="397"/>
      <c r="BW12" s="407">
        <f ca="1">BW7/BW10</f>
        <v>9.1</v>
      </c>
      <c r="BX12" s="419"/>
      <c r="BY12" s="399" t="s">
        <v>37</v>
      </c>
      <c r="BZ12" s="430">
        <f ca="1">BZ38</f>
        <v>16.285714285714285</v>
      </c>
      <c r="CA12" s="397" t="s">
        <v>37</v>
      </c>
      <c r="CB12" s="463">
        <f ca="1">CB38</f>
        <v>0.89649153461327613</v>
      </c>
      <c r="CC12" s="397" t="s">
        <v>37</v>
      </c>
      <c r="CD12" s="432">
        <f ca="1">CD38</f>
        <v>0</v>
      </c>
    </row>
    <row r="13" spans="1:82" ht="12" customHeight="1" thickBot="1">
      <c r="A13" s="490" cm="1">
        <f t="array" aca="1" ref="A13" ca="1">INDIRECT("'期'!"&amp;$A$32&amp;ROW())</f>
        <v>44511</v>
      </c>
      <c r="B13" s="491"/>
      <c r="C13" s="483">
        <f t="shared" ca="1" si="6"/>
        <v>10</v>
      </c>
      <c r="D13" s="484"/>
      <c r="E13" s="313">
        <f t="shared" ca="1" si="2"/>
        <v>9.4230769230769234</v>
      </c>
      <c r="F13" s="254">
        <f t="shared" ca="1" si="3"/>
        <v>19</v>
      </c>
      <c r="G13" s="492">
        <f t="shared" ca="1" si="4"/>
        <v>0.97632653061224506</v>
      </c>
      <c r="H13" s="493"/>
      <c r="I13" s="489">
        <f t="shared" ca="1" si="0"/>
        <v>9.4230769230769216</v>
      </c>
      <c r="J13" s="489"/>
      <c r="K13" s="513">
        <f t="shared" ca="1" si="1"/>
        <v>9.1999999999999993</v>
      </c>
      <c r="L13" s="513"/>
      <c r="M13" s="501">
        <f ca="1">IF(C13="","",SUM(E$4:E13))</f>
        <v>94.230769230769212</v>
      </c>
      <c r="N13" s="502"/>
      <c r="O13" s="499">
        <f ca="1">IF(C13="","",SUM(F$4:F13))</f>
        <v>92</v>
      </c>
      <c r="P13" s="500"/>
      <c r="Q13" s="483">
        <f t="shared" ca="1" si="5"/>
        <v>153</v>
      </c>
      <c r="R13" s="484"/>
      <c r="S13" s="139"/>
      <c r="T13" s="273"/>
      <c r="U13" s="243"/>
      <c r="V13" s="146"/>
      <c r="W13" s="146"/>
      <c r="X13" s="146"/>
      <c r="Y13" s="146"/>
      <c r="Z13" s="27"/>
      <c r="AA13" s="27"/>
      <c r="AB13" s="146"/>
      <c r="AC13" s="146"/>
      <c r="AD13" s="146"/>
      <c r="AE13" s="146"/>
      <c r="AF13" s="146"/>
      <c r="AG13" s="146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BI13" s="6"/>
      <c r="BJ13" s="412"/>
      <c r="BK13" s="413"/>
      <c r="BL13" s="409"/>
      <c r="BM13" s="420"/>
      <c r="BN13" s="400"/>
      <c r="BO13" s="431"/>
      <c r="BP13" s="398"/>
      <c r="BQ13" s="515"/>
      <c r="BR13" s="398"/>
      <c r="BS13" s="433"/>
      <c r="BT13" s="18"/>
      <c r="BU13" s="412"/>
      <c r="BV13" s="413"/>
      <c r="BW13" s="409"/>
      <c r="BX13" s="420"/>
      <c r="BY13" s="400"/>
      <c r="BZ13" s="431"/>
      <c r="CA13" s="398"/>
      <c r="CB13" s="515"/>
      <c r="CC13" s="398"/>
      <c r="CD13" s="433"/>
    </row>
    <row r="14" spans="1:82" ht="12" customHeight="1">
      <c r="A14" s="490" cm="1">
        <f t="array" aca="1" ref="A14" ca="1">INDIRECT("'期'!"&amp;$A$32&amp;ROW())</f>
        <v>44512</v>
      </c>
      <c r="B14" s="491"/>
      <c r="C14" s="483">
        <f t="shared" ca="1" si="6"/>
        <v>11</v>
      </c>
      <c r="D14" s="484"/>
      <c r="E14" s="313">
        <f t="shared" ca="1" si="2"/>
        <v>9.4230769230769234</v>
      </c>
      <c r="F14" s="254">
        <f t="shared" ca="1" si="3"/>
        <v>10</v>
      </c>
      <c r="G14" s="492">
        <f t="shared" ca="1" si="4"/>
        <v>0.98404452690166999</v>
      </c>
      <c r="H14" s="493"/>
      <c r="I14" s="489">
        <f t="shared" ca="1" si="0"/>
        <v>9.4230769230769216</v>
      </c>
      <c r="J14" s="489"/>
      <c r="K14" s="489">
        <f t="shared" ca="1" si="1"/>
        <v>9.2727272727272734</v>
      </c>
      <c r="L14" s="489"/>
      <c r="M14" s="501">
        <f ca="1">IF(C14="","",SUM(E$4:E14))</f>
        <v>103.65384615384613</v>
      </c>
      <c r="N14" s="502"/>
      <c r="O14" s="499">
        <f ca="1">IF(C14="","",SUM(F$4:F14))</f>
        <v>102</v>
      </c>
      <c r="P14" s="500"/>
      <c r="Q14" s="483">
        <f t="shared" ca="1" si="5"/>
        <v>143</v>
      </c>
      <c r="R14" s="484"/>
      <c r="S14" s="139"/>
      <c r="T14" s="273"/>
      <c r="U14" s="243"/>
      <c r="V14" s="146"/>
      <c r="W14" s="146"/>
      <c r="X14" s="146"/>
      <c r="Y14" s="146"/>
      <c r="Z14" s="27"/>
      <c r="AA14" s="27"/>
      <c r="AB14" s="146"/>
      <c r="AC14" s="146"/>
      <c r="AD14" s="146"/>
      <c r="AE14" s="146"/>
      <c r="AF14" s="146"/>
      <c r="AG14" s="146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BI14" s="6"/>
      <c r="BJ14" s="406" t="s">
        <v>18</v>
      </c>
      <c r="BK14" s="405"/>
      <c r="BL14" s="405"/>
      <c r="BM14" s="512">
        <f ca="1">D1</f>
        <v>9.4230769230769234</v>
      </c>
      <c r="BN14" s="414"/>
      <c r="BO14" s="514" t="s">
        <v>45</v>
      </c>
      <c r="BP14" s="414"/>
      <c r="BQ14" s="414"/>
      <c r="BR14" s="415">
        <v>1.66</v>
      </c>
      <c r="BS14" s="416"/>
      <c r="BT14" s="17"/>
      <c r="BU14" s="406" t="s">
        <v>18</v>
      </c>
      <c r="BV14" s="405"/>
      <c r="BW14" s="405"/>
      <c r="BX14" s="405">
        <f ca="1">BM14</f>
        <v>9.4230769230769234</v>
      </c>
      <c r="BY14" s="414"/>
      <c r="BZ14" s="414" t="s">
        <v>19</v>
      </c>
      <c r="CA14" s="414"/>
      <c r="CB14" s="414"/>
      <c r="CC14" s="415">
        <v>1.66</v>
      </c>
      <c r="CD14" s="416"/>
    </row>
    <row r="15" spans="1:82" ht="12" customHeight="1">
      <c r="A15" s="490" cm="1">
        <f t="array" aca="1" ref="A15" ca="1">INDIRECT("'期'!"&amp;$A$32&amp;ROW())</f>
        <v>44513</v>
      </c>
      <c r="B15" s="491"/>
      <c r="C15" s="483">
        <f t="shared" ca="1" si="6"/>
        <v>12</v>
      </c>
      <c r="D15" s="484"/>
      <c r="E15" s="313">
        <f t="shared" ca="1" si="2"/>
        <v>9.4230769230769234</v>
      </c>
      <c r="F15" s="254">
        <f t="shared" ca="1" si="3"/>
        <v>3</v>
      </c>
      <c r="G15" s="492">
        <f t="shared" ca="1" si="4"/>
        <v>0.92857142857142883</v>
      </c>
      <c r="H15" s="493"/>
      <c r="I15" s="489">
        <f t="shared" ca="1" si="0"/>
        <v>9.4230769230769216</v>
      </c>
      <c r="J15" s="489"/>
      <c r="K15" s="489">
        <f t="shared" ca="1" si="1"/>
        <v>8.75</v>
      </c>
      <c r="L15" s="489"/>
      <c r="M15" s="501">
        <f ca="1">IF(C15="","",SUM(E$4:E15))</f>
        <v>113.07692307692305</v>
      </c>
      <c r="N15" s="502"/>
      <c r="O15" s="499">
        <f ca="1">IF(C15="","",SUM(F$4:F15))</f>
        <v>105</v>
      </c>
      <c r="P15" s="500"/>
      <c r="Q15" s="483">
        <f t="shared" ca="1" si="5"/>
        <v>140</v>
      </c>
      <c r="R15" s="484"/>
      <c r="S15" s="139"/>
      <c r="T15" s="273"/>
      <c r="U15" s="243"/>
      <c r="V15" s="146"/>
      <c r="W15" s="146"/>
      <c r="X15" s="146"/>
      <c r="Y15" s="146"/>
      <c r="Z15" s="27"/>
      <c r="AA15" s="27"/>
      <c r="AB15" s="13"/>
      <c r="AC15" s="13"/>
      <c r="AD15" s="13"/>
      <c r="AE15" s="13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BI15" s="6"/>
      <c r="BJ15" s="399"/>
      <c r="BK15" s="397"/>
      <c r="BL15" s="397"/>
      <c r="BM15" s="397"/>
      <c r="BN15" s="397"/>
      <c r="BO15" s="397"/>
      <c r="BP15" s="397"/>
      <c r="BQ15" s="397"/>
      <c r="BR15" s="417"/>
      <c r="BS15" s="418"/>
      <c r="BT15" s="17"/>
      <c r="BU15" s="399"/>
      <c r="BV15" s="397"/>
      <c r="BW15" s="397"/>
      <c r="BX15" s="397"/>
      <c r="BY15" s="397"/>
      <c r="BZ15" s="397"/>
      <c r="CA15" s="397"/>
      <c r="CB15" s="397"/>
      <c r="CC15" s="417"/>
      <c r="CD15" s="418"/>
    </row>
    <row r="16" spans="1:82" ht="12" customHeight="1">
      <c r="A16" s="490" cm="1">
        <f t="array" aca="1" ref="A16" ca="1">INDIRECT("'期'!"&amp;$A$32&amp;ROW())</f>
        <v>44515</v>
      </c>
      <c r="B16" s="491"/>
      <c r="C16" s="483">
        <f t="shared" ca="1" si="6"/>
        <v>13</v>
      </c>
      <c r="D16" s="484"/>
      <c r="E16" s="313">
        <f t="shared" ca="1" si="2"/>
        <v>9.4230769230769234</v>
      </c>
      <c r="F16" s="254">
        <f t="shared" ca="1" si="3"/>
        <v>9</v>
      </c>
      <c r="G16" s="492">
        <f t="shared" ca="1" si="4"/>
        <v>0.93061224489795935</v>
      </c>
      <c r="H16" s="493"/>
      <c r="I16" s="489">
        <f t="shared" ca="1" si="0"/>
        <v>9.4230769230769216</v>
      </c>
      <c r="J16" s="489"/>
      <c r="K16" s="489">
        <f t="shared" ca="1" si="1"/>
        <v>8.7692307692307701</v>
      </c>
      <c r="L16" s="489"/>
      <c r="M16" s="501">
        <f ca="1">IF(C16="","",SUM(E$4:E16))</f>
        <v>122.49999999999997</v>
      </c>
      <c r="N16" s="502"/>
      <c r="O16" s="499">
        <f ca="1">IF(C16="","",SUM(F$4:F16))</f>
        <v>114</v>
      </c>
      <c r="P16" s="500"/>
      <c r="Q16" s="483">
        <f t="shared" ca="1" si="5"/>
        <v>131</v>
      </c>
      <c r="R16" s="484"/>
      <c r="S16" s="139"/>
      <c r="T16" s="273"/>
      <c r="U16" s="243"/>
      <c r="V16" s="146"/>
      <c r="W16" s="146"/>
      <c r="X16" s="146"/>
      <c r="Y16" s="146"/>
      <c r="Z16" s="27"/>
      <c r="AA16" s="27"/>
      <c r="AB16" s="13"/>
      <c r="AC16" s="13"/>
      <c r="AD16" s="13"/>
      <c r="AE16" s="13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BI16" s="6"/>
      <c r="BJ16" s="399" t="s">
        <v>20</v>
      </c>
      <c r="BK16" s="397"/>
      <c r="BL16" s="397"/>
      <c r="BM16" s="423">
        <v>10</v>
      </c>
      <c r="BN16" s="423"/>
      <c r="BO16" s="511" t="s">
        <v>44</v>
      </c>
      <c r="BP16" s="397"/>
      <c r="BQ16" s="397"/>
      <c r="BR16" s="421" t="e">
        <f ca="1">BL5/12/AVERAGE(T4:U9)</f>
        <v>#DIV/0!</v>
      </c>
      <c r="BS16" s="422"/>
      <c r="BT16" s="19"/>
      <c r="BU16" s="399" t="s">
        <v>20</v>
      </c>
      <c r="BV16" s="397"/>
      <c r="BW16" s="397"/>
      <c r="BX16" s="423">
        <v>10.199999999999999</v>
      </c>
      <c r="BY16" s="423"/>
      <c r="BZ16" s="397" t="s">
        <v>21</v>
      </c>
      <c r="CA16" s="397"/>
      <c r="CB16" s="397"/>
      <c r="CC16" s="421" t="e">
        <f ca="1">BL5/12/AVERAGE(T9:U15)</f>
        <v>#DIV/0!</v>
      </c>
      <c r="CD16" s="422"/>
    </row>
    <row r="17" spans="1:82" ht="12" customHeight="1">
      <c r="A17" s="490" cm="1">
        <f t="array" aca="1" ref="A17" ca="1">INDIRECT("'期'!"&amp;$A$32&amp;ROW())</f>
        <v>44516</v>
      </c>
      <c r="B17" s="491"/>
      <c r="C17" s="483">
        <f t="shared" ca="1" si="6"/>
        <v>14</v>
      </c>
      <c r="D17" s="484"/>
      <c r="E17" s="313">
        <f t="shared" ca="1" si="2"/>
        <v>9.4230769230769234</v>
      </c>
      <c r="F17" s="254">
        <f t="shared" ca="1" si="3"/>
        <v>6</v>
      </c>
      <c r="G17" s="492">
        <f t="shared" ca="1" si="4"/>
        <v>0.90962099125364448</v>
      </c>
      <c r="H17" s="493"/>
      <c r="I17" s="489">
        <f t="shared" ca="1" si="0"/>
        <v>9.4230769230769216</v>
      </c>
      <c r="J17" s="489"/>
      <c r="K17" s="489">
        <f t="shared" ca="1" si="1"/>
        <v>8.5714285714285712</v>
      </c>
      <c r="L17" s="489"/>
      <c r="M17" s="501">
        <f ca="1">IF(C17="","",SUM(E$4:E17))</f>
        <v>131.92307692307691</v>
      </c>
      <c r="N17" s="502"/>
      <c r="O17" s="499">
        <f ca="1">IF(C17="","",SUM(F$4:F17))</f>
        <v>120</v>
      </c>
      <c r="P17" s="500"/>
      <c r="Q17" s="483">
        <f t="shared" ca="1" si="5"/>
        <v>125</v>
      </c>
      <c r="R17" s="484"/>
      <c r="S17" s="139"/>
      <c r="T17" s="273"/>
      <c r="U17" s="243"/>
      <c r="V17" s="146"/>
      <c r="W17" s="146"/>
      <c r="X17" s="146"/>
      <c r="Y17" s="146"/>
      <c r="Z17" s="27"/>
      <c r="AA17" s="27"/>
      <c r="AB17" s="13"/>
      <c r="AC17" s="13"/>
      <c r="AD17" s="13"/>
      <c r="AE17" s="13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BI17" s="6"/>
      <c r="BJ17" s="399"/>
      <c r="BK17" s="397"/>
      <c r="BL17" s="397"/>
      <c r="BM17" s="423"/>
      <c r="BN17" s="423"/>
      <c r="BO17" s="397"/>
      <c r="BP17" s="397"/>
      <c r="BQ17" s="397"/>
      <c r="BR17" s="421"/>
      <c r="BS17" s="422"/>
      <c r="BT17" s="19"/>
      <c r="BU17" s="399"/>
      <c r="BV17" s="397"/>
      <c r="BW17" s="397"/>
      <c r="BX17" s="423"/>
      <c r="BY17" s="423"/>
      <c r="BZ17" s="397"/>
      <c r="CA17" s="397"/>
      <c r="CB17" s="397"/>
      <c r="CC17" s="421"/>
      <c r="CD17" s="422"/>
    </row>
    <row r="18" spans="1:82" ht="12" customHeight="1">
      <c r="A18" s="490" cm="1">
        <f t="array" aca="1" ref="A18" ca="1">INDIRECT("'期'!"&amp;$A$32&amp;ROW())</f>
        <v>44517</v>
      </c>
      <c r="B18" s="491"/>
      <c r="C18" s="483">
        <f t="shared" ca="1" si="6"/>
        <v>15</v>
      </c>
      <c r="D18" s="484"/>
      <c r="E18" s="313">
        <f t="shared" ca="1" si="2"/>
        <v>9.4230769230769234</v>
      </c>
      <c r="F18" s="254">
        <f t="shared" ca="1" si="3"/>
        <v>10</v>
      </c>
      <c r="G18" s="492">
        <f t="shared" ca="1" si="4"/>
        <v>0.91972789115646258</v>
      </c>
      <c r="H18" s="493"/>
      <c r="I18" s="489">
        <f t="shared" ca="1" si="0"/>
        <v>9.4230769230769234</v>
      </c>
      <c r="J18" s="489"/>
      <c r="K18" s="489">
        <f t="shared" ca="1" si="1"/>
        <v>8.6666666666666661</v>
      </c>
      <c r="L18" s="489"/>
      <c r="M18" s="501">
        <f ca="1">IF(C18="","",SUM(E$4:E18))</f>
        <v>141.34615384615384</v>
      </c>
      <c r="N18" s="502"/>
      <c r="O18" s="499">
        <f ca="1">IF(C18="","",SUM(F$4:F18))</f>
        <v>130</v>
      </c>
      <c r="P18" s="500"/>
      <c r="Q18" s="483">
        <f t="shared" ca="1" si="5"/>
        <v>115</v>
      </c>
      <c r="R18" s="484"/>
      <c r="S18" s="139"/>
      <c r="T18" s="273"/>
      <c r="U18" s="243"/>
      <c r="V18" s="146"/>
      <c r="W18" s="146"/>
      <c r="X18" s="146"/>
      <c r="Y18" s="146"/>
      <c r="Z18" s="27"/>
      <c r="AA18" s="241"/>
      <c r="AB18" s="13"/>
      <c r="AC18" s="13"/>
      <c r="AD18" s="13"/>
      <c r="AE18" s="13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BI18" s="6"/>
      <c r="BJ18" s="399" t="s">
        <v>41</v>
      </c>
      <c r="BK18" s="397"/>
      <c r="BL18" s="397"/>
      <c r="BM18" s="397">
        <f ca="1">BM16-BM14</f>
        <v>0.57692307692307665</v>
      </c>
      <c r="BN18" s="397"/>
      <c r="BO18" s="397" t="s">
        <v>22</v>
      </c>
      <c r="BP18" s="397"/>
      <c r="BQ18" s="397"/>
      <c r="BR18" s="407" t="e">
        <f ca="1">BR16-BR14</f>
        <v>#DIV/0!</v>
      </c>
      <c r="BS18" s="408"/>
      <c r="BT18" s="17"/>
      <c r="BU18" s="399" t="s">
        <v>41</v>
      </c>
      <c r="BV18" s="397"/>
      <c r="BW18" s="397"/>
      <c r="BX18" s="397">
        <f ca="1">BX16-BX14</f>
        <v>0.77692307692307594</v>
      </c>
      <c r="BY18" s="397"/>
      <c r="BZ18" s="397" t="s">
        <v>22</v>
      </c>
      <c r="CA18" s="397"/>
      <c r="CB18" s="397"/>
      <c r="CC18" s="509" t="e">
        <f ca="1">CC16-CC14</f>
        <v>#DIV/0!</v>
      </c>
      <c r="CD18" s="510"/>
    </row>
    <row r="19" spans="1:82" ht="12" customHeight="1">
      <c r="A19" s="490" cm="1">
        <f t="array" aca="1" ref="A19" ca="1">INDIRECT("'期'!"&amp;$A$32&amp;ROW())</f>
        <v>44518</v>
      </c>
      <c r="B19" s="491"/>
      <c r="C19" s="483">
        <f t="shared" ca="1" si="6"/>
        <v>16</v>
      </c>
      <c r="D19" s="484"/>
      <c r="E19" s="313">
        <f t="shared" ca="1" si="2"/>
        <v>9.4230769230769234</v>
      </c>
      <c r="F19" s="254">
        <f t="shared" ca="1" si="3"/>
        <v>13</v>
      </c>
      <c r="G19" s="492">
        <f t="shared" ca="1" si="4"/>
        <v>0.94846938775510203</v>
      </c>
      <c r="H19" s="493"/>
      <c r="I19" s="489">
        <f t="shared" ca="1" si="0"/>
        <v>9.4230769230769234</v>
      </c>
      <c r="J19" s="489"/>
      <c r="K19" s="489">
        <f t="shared" ca="1" si="1"/>
        <v>8.9375</v>
      </c>
      <c r="L19" s="489"/>
      <c r="M19" s="501">
        <f ca="1">IF(C19="","",SUM(E$4:E19))</f>
        <v>150.76923076923077</v>
      </c>
      <c r="N19" s="502"/>
      <c r="O19" s="499">
        <f ca="1">IF(C19="","",SUM(F$4:F19))</f>
        <v>143</v>
      </c>
      <c r="P19" s="500"/>
      <c r="Q19" s="483">
        <f t="shared" ca="1" si="5"/>
        <v>102</v>
      </c>
      <c r="R19" s="484"/>
      <c r="S19" s="139"/>
      <c r="T19" s="273"/>
      <c r="U19" s="243"/>
      <c r="V19" s="146"/>
      <c r="W19" s="146"/>
      <c r="X19" s="146"/>
      <c r="Y19" s="146"/>
      <c r="Z19" s="27"/>
      <c r="AA19" s="27"/>
      <c r="AB19" s="13"/>
      <c r="AC19" s="13"/>
      <c r="AD19" s="13"/>
      <c r="AE19" s="13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BI19" s="7"/>
      <c r="BJ19" s="399"/>
      <c r="BK19" s="397"/>
      <c r="BL19" s="397"/>
      <c r="BM19" s="397"/>
      <c r="BN19" s="397"/>
      <c r="BO19" s="397"/>
      <c r="BP19" s="397"/>
      <c r="BQ19" s="397"/>
      <c r="BR19" s="407"/>
      <c r="BS19" s="408"/>
      <c r="BT19" s="17"/>
      <c r="BU19" s="399"/>
      <c r="BV19" s="397"/>
      <c r="BW19" s="397"/>
      <c r="BX19" s="397"/>
      <c r="BY19" s="397"/>
      <c r="BZ19" s="397"/>
      <c r="CA19" s="397"/>
      <c r="CB19" s="397"/>
      <c r="CC19" s="397"/>
      <c r="CD19" s="510"/>
    </row>
    <row r="20" spans="1:82" ht="12" customHeight="1">
      <c r="A20" s="490" cm="1">
        <f t="array" aca="1" ref="A20" ca="1">INDIRECT("'期'!"&amp;$A$32&amp;ROW())</f>
        <v>44519</v>
      </c>
      <c r="B20" s="491"/>
      <c r="C20" s="483">
        <f t="shared" ca="1" si="6"/>
        <v>17</v>
      </c>
      <c r="D20" s="484"/>
      <c r="E20" s="313">
        <f t="shared" ca="1" si="2"/>
        <v>9.4230769230769234</v>
      </c>
      <c r="F20" s="254">
        <f t="shared" ca="1" si="3"/>
        <v>10</v>
      </c>
      <c r="G20" s="492">
        <f t="shared" ca="1" si="4"/>
        <v>0.95510204081632644</v>
      </c>
      <c r="H20" s="493"/>
      <c r="I20" s="489">
        <f t="shared" ca="1" si="0"/>
        <v>9.4230769230769234</v>
      </c>
      <c r="J20" s="489"/>
      <c r="K20" s="489">
        <f t="shared" ca="1" si="1"/>
        <v>9</v>
      </c>
      <c r="L20" s="489"/>
      <c r="M20" s="501">
        <f ca="1">IF(C20="","",SUM(E$4:E20))</f>
        <v>160.19230769230771</v>
      </c>
      <c r="N20" s="502"/>
      <c r="O20" s="499">
        <f ca="1">IF(C20="","",SUM(F$4:F20))</f>
        <v>153</v>
      </c>
      <c r="P20" s="500"/>
      <c r="Q20" s="483">
        <f t="shared" ca="1" si="5"/>
        <v>92</v>
      </c>
      <c r="R20" s="484"/>
      <c r="S20" s="139"/>
      <c r="T20" s="273"/>
      <c r="U20" s="243"/>
      <c r="V20" s="146"/>
      <c r="W20" s="146"/>
      <c r="X20" s="146"/>
      <c r="Y20" s="146"/>
      <c r="Z20" s="27"/>
      <c r="AA20" s="27"/>
      <c r="AB20" s="13"/>
      <c r="AC20" s="13"/>
      <c r="AD20" s="13"/>
      <c r="AE20" s="13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BI20" s="8"/>
      <c r="BJ20" s="411" t="s">
        <v>23</v>
      </c>
      <c r="BK20" s="397"/>
      <c r="BL20" s="397"/>
      <c r="BM20" s="397">
        <f ca="1">(BM16*BM22)-BL3</f>
        <v>15</v>
      </c>
      <c r="BN20" s="397"/>
      <c r="BO20" s="397" t="s">
        <v>24</v>
      </c>
      <c r="BP20" s="397"/>
      <c r="BQ20" s="397"/>
      <c r="BR20" s="407" t="e">
        <f ca="1">BL5/AVERAGE(T4:U8)</f>
        <v>#DIV/0!</v>
      </c>
      <c r="BS20" s="408"/>
      <c r="BT20" s="20"/>
      <c r="BU20" s="411" t="s">
        <v>23</v>
      </c>
      <c r="BV20" s="397"/>
      <c r="BW20" s="397"/>
      <c r="BX20" s="397">
        <f ca="1">(BX16*BX22)-BW3</f>
        <v>20.199999999999989</v>
      </c>
      <c r="BY20" s="397"/>
      <c r="BZ20" s="397" t="s">
        <v>24</v>
      </c>
      <c r="CA20" s="397"/>
      <c r="CB20" s="397"/>
      <c r="CC20" s="407" t="e">
        <f ca="1">BW5/CC16</f>
        <v>#DIV/0!</v>
      </c>
      <c r="CD20" s="408"/>
    </row>
    <row r="21" spans="1:82" ht="12" customHeight="1" thickBot="1">
      <c r="A21" s="490" cm="1">
        <f t="array" aca="1" ref="A21" ca="1">INDIRECT("'期'!"&amp;$A$32&amp;ROW())</f>
        <v>44520</v>
      </c>
      <c r="B21" s="491"/>
      <c r="C21" s="483">
        <f t="shared" ca="1" si="6"/>
        <v>18</v>
      </c>
      <c r="D21" s="484"/>
      <c r="E21" s="313">
        <f t="shared" ca="1" si="2"/>
        <v>9.4230769230769234</v>
      </c>
      <c r="F21" s="254">
        <f t="shared" ca="1" si="3"/>
        <v>4</v>
      </c>
      <c r="G21" s="507">
        <f t="shared" ca="1" si="4"/>
        <v>0.92562358276643975</v>
      </c>
      <c r="H21" s="508"/>
      <c r="I21" s="489">
        <f t="shared" ca="1" si="0"/>
        <v>9.4230769230769251</v>
      </c>
      <c r="J21" s="489"/>
      <c r="K21" s="489">
        <f t="shared" ca="1" si="1"/>
        <v>8.7222222222222214</v>
      </c>
      <c r="L21" s="489"/>
      <c r="M21" s="501">
        <f ca="1">IF(C21="","",SUM(E$4:E21))</f>
        <v>169.61538461538464</v>
      </c>
      <c r="N21" s="502"/>
      <c r="O21" s="499">
        <f ca="1">IF(C21="","",SUM(F$4:F21))</f>
        <v>157</v>
      </c>
      <c r="P21" s="500"/>
      <c r="Q21" s="483">
        <f t="shared" ca="1" si="5"/>
        <v>88</v>
      </c>
      <c r="R21" s="484"/>
      <c r="S21" s="139"/>
      <c r="T21" s="273"/>
      <c r="U21" s="243"/>
      <c r="V21" s="146"/>
      <c r="W21" s="146"/>
      <c r="X21" s="146"/>
      <c r="Y21" s="146"/>
      <c r="Z21" s="27"/>
      <c r="AA21" s="27"/>
      <c r="AB21" s="13"/>
      <c r="AC21" s="13"/>
      <c r="AD21" s="13"/>
      <c r="AE21" s="13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BI21" s="9"/>
      <c r="BJ21" s="412"/>
      <c r="BK21" s="413"/>
      <c r="BL21" s="413"/>
      <c r="BM21" s="413"/>
      <c r="BN21" s="413"/>
      <c r="BO21" s="413"/>
      <c r="BP21" s="413"/>
      <c r="BQ21" s="413"/>
      <c r="BR21" s="409"/>
      <c r="BS21" s="410"/>
      <c r="BT21" s="20"/>
      <c r="BU21" s="412"/>
      <c r="BV21" s="413"/>
      <c r="BW21" s="413"/>
      <c r="BX21" s="413"/>
      <c r="BY21" s="413"/>
      <c r="BZ21" s="413"/>
      <c r="CA21" s="413"/>
      <c r="CB21" s="413"/>
      <c r="CC21" s="409"/>
      <c r="CD21" s="410"/>
    </row>
    <row r="22" spans="1:82" ht="12" customHeight="1">
      <c r="A22" s="490" cm="1">
        <f t="array" aca="1" ref="A22" ca="1">INDIRECT("'期'!"&amp;$A$32&amp;ROW())</f>
        <v>44522</v>
      </c>
      <c r="B22" s="491"/>
      <c r="C22" s="483">
        <f t="shared" ca="1" si="6"/>
        <v>19</v>
      </c>
      <c r="D22" s="484"/>
      <c r="E22" s="313">
        <f t="shared" ca="1" si="2"/>
        <v>9.4230769230769234</v>
      </c>
      <c r="F22" s="254">
        <f t="shared" ca="1" si="3"/>
        <v>7</v>
      </c>
      <c r="G22" s="492">
        <f t="shared" ca="1" si="4"/>
        <v>0.91600429645542414</v>
      </c>
      <c r="H22" s="493"/>
      <c r="I22" s="489">
        <f t="shared" ca="1" si="0"/>
        <v>9.4230769230769251</v>
      </c>
      <c r="J22" s="489"/>
      <c r="K22" s="489">
        <f t="shared" ca="1" si="1"/>
        <v>8.6315789473684212</v>
      </c>
      <c r="L22" s="489"/>
      <c r="M22" s="501">
        <f ca="1">IF(C22="","",SUM(E$4:E22))</f>
        <v>179.03846153846158</v>
      </c>
      <c r="N22" s="502"/>
      <c r="O22" s="499">
        <f ca="1">IF(C22="","",SUM(F$4:F22))</f>
        <v>164</v>
      </c>
      <c r="P22" s="500"/>
      <c r="Q22" s="483">
        <f t="shared" ca="1" si="5"/>
        <v>81</v>
      </c>
      <c r="R22" s="484"/>
      <c r="S22" s="139"/>
      <c r="T22" s="273"/>
      <c r="U22" s="243"/>
      <c r="V22" s="146"/>
      <c r="W22" s="146"/>
      <c r="X22" s="146"/>
      <c r="Y22" s="146"/>
      <c r="Z22" s="27"/>
      <c r="AA22" s="27"/>
      <c r="AB22" s="13"/>
      <c r="AC22" s="13"/>
      <c r="AD22" s="13"/>
      <c r="AE22" s="13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BI22" s="10"/>
      <c r="BJ22" s="406" t="s">
        <v>25</v>
      </c>
      <c r="BK22" s="405"/>
      <c r="BL22" s="405"/>
      <c r="BM22" s="405">
        <f ca="1">C31</f>
        <v>26</v>
      </c>
      <c r="BN22" s="405"/>
      <c r="BO22" s="405" t="s">
        <v>26</v>
      </c>
      <c r="BP22" s="405"/>
      <c r="BQ22" s="405"/>
      <c r="BR22" s="403">
        <f ca="1">BM14*BM22*BM24*1.015</f>
        <v>3569729.6249999995</v>
      </c>
      <c r="BS22" s="404"/>
      <c r="BT22" s="21"/>
      <c r="BU22" s="406" t="s">
        <v>25</v>
      </c>
      <c r="BV22" s="405"/>
      <c r="BW22" s="405"/>
      <c r="BX22" s="405">
        <f ca="1">C31</f>
        <v>26</v>
      </c>
      <c r="BY22" s="405"/>
      <c r="BZ22" s="405" t="s">
        <v>26</v>
      </c>
      <c r="CA22" s="405"/>
      <c r="CB22" s="405"/>
      <c r="CC22" s="403">
        <f ca="1">BX14*BX22*BX24*1.015</f>
        <v>2611833.5249999999</v>
      </c>
      <c r="CD22" s="404"/>
    </row>
    <row r="23" spans="1:82" ht="12" customHeight="1">
      <c r="A23" s="490" cm="1">
        <f t="array" aca="1" ref="A23" ca="1">INDIRECT("'期'!"&amp;$A$32&amp;ROW())</f>
        <v>44523</v>
      </c>
      <c r="B23" s="491"/>
      <c r="C23" s="483">
        <f t="shared" ca="1" si="6"/>
        <v>20</v>
      </c>
      <c r="D23" s="484"/>
      <c r="E23" s="313">
        <f t="shared" ca="1" si="2"/>
        <v>9.4230769230769234</v>
      </c>
      <c r="F23" s="254">
        <f t="shared" ca="1" si="3"/>
        <v>1</v>
      </c>
      <c r="G23" s="492">
        <f t="shared" ca="1" si="4"/>
        <v>0.87551020408163238</v>
      </c>
      <c r="H23" s="493"/>
      <c r="I23" s="489">
        <f t="shared" ca="1" si="0"/>
        <v>9.4230769230769251</v>
      </c>
      <c r="J23" s="489"/>
      <c r="K23" s="489">
        <f t="shared" ca="1" si="1"/>
        <v>8.25</v>
      </c>
      <c r="L23" s="489"/>
      <c r="M23" s="501">
        <f ca="1">IF(C23="","",SUM(E$4:E23))</f>
        <v>188.46153846153851</v>
      </c>
      <c r="N23" s="502"/>
      <c r="O23" s="499">
        <f ca="1">IF(C23="","",SUM(F$4:F23))</f>
        <v>165</v>
      </c>
      <c r="P23" s="500"/>
      <c r="Q23" s="483">
        <f t="shared" ca="1" si="5"/>
        <v>80</v>
      </c>
      <c r="R23" s="484"/>
      <c r="S23" s="139"/>
      <c r="T23" s="273"/>
      <c r="U23" s="243"/>
      <c r="V23" s="146"/>
      <c r="W23" s="146"/>
      <c r="X23" s="146"/>
      <c r="Y23" s="146"/>
      <c r="Z23" s="27"/>
      <c r="AA23" s="27"/>
      <c r="AB23" s="13"/>
      <c r="AC23" s="13"/>
      <c r="AD23" s="13"/>
      <c r="AE23" s="13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BI23" s="10"/>
      <c r="BJ23" s="399"/>
      <c r="BK23" s="397"/>
      <c r="BL23" s="397"/>
      <c r="BM23" s="397"/>
      <c r="BN23" s="397"/>
      <c r="BO23" s="397"/>
      <c r="BP23" s="397"/>
      <c r="BQ23" s="397"/>
      <c r="BR23" s="401"/>
      <c r="BS23" s="402"/>
      <c r="BT23" s="21"/>
      <c r="BU23" s="399"/>
      <c r="BV23" s="397"/>
      <c r="BW23" s="397"/>
      <c r="BX23" s="397"/>
      <c r="BY23" s="397"/>
      <c r="BZ23" s="397"/>
      <c r="CA23" s="397"/>
      <c r="CB23" s="397"/>
      <c r="CC23" s="401"/>
      <c r="CD23" s="402"/>
    </row>
    <row r="24" spans="1:82" ht="12" customHeight="1">
      <c r="A24" s="490" cm="1">
        <f t="array" aca="1" ref="A24" ca="1">INDIRECT("'期'!"&amp;$A$32&amp;ROW())</f>
        <v>44524</v>
      </c>
      <c r="B24" s="491"/>
      <c r="C24" s="483">
        <f t="shared" ca="1" si="6"/>
        <v>21</v>
      </c>
      <c r="D24" s="484"/>
      <c r="E24" s="313">
        <f t="shared" ca="1" si="2"/>
        <v>9.4230769230769234</v>
      </c>
      <c r="F24" s="254">
        <f t="shared" ca="1" si="3"/>
        <v>11</v>
      </c>
      <c r="G24" s="492">
        <f t="shared" ca="1" si="4"/>
        <v>0.88940719144800751</v>
      </c>
      <c r="H24" s="493"/>
      <c r="I24" s="489">
        <f t="shared" ca="1" si="0"/>
        <v>9.4230769230769251</v>
      </c>
      <c r="J24" s="489"/>
      <c r="K24" s="489">
        <f t="shared" ca="1" si="1"/>
        <v>8.3809523809523814</v>
      </c>
      <c r="L24" s="489"/>
      <c r="M24" s="501">
        <f ca="1">IF(C24="","",SUM(E$4:E24))</f>
        <v>197.88461538461544</v>
      </c>
      <c r="N24" s="502"/>
      <c r="O24" s="499">
        <f ca="1">IF(C24="","",SUM(F$4:F24))</f>
        <v>176</v>
      </c>
      <c r="P24" s="500"/>
      <c r="Q24" s="483">
        <f t="shared" ca="1" si="5"/>
        <v>69</v>
      </c>
      <c r="R24" s="484"/>
      <c r="S24" s="139"/>
      <c r="T24" s="273"/>
      <c r="U24" s="243"/>
      <c r="V24" s="146"/>
      <c r="W24" s="146"/>
      <c r="X24" s="146"/>
      <c r="Y24" s="146"/>
      <c r="Z24" s="27"/>
      <c r="AA24" s="27"/>
      <c r="AB24" s="13"/>
      <c r="AC24" s="13"/>
      <c r="AD24" s="13"/>
      <c r="AE24" s="13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BI24" s="10"/>
      <c r="BJ24" s="399" t="s">
        <v>27</v>
      </c>
      <c r="BK24" s="397"/>
      <c r="BL24" s="397"/>
      <c r="BM24" s="395">
        <v>14355</v>
      </c>
      <c r="BN24" s="395"/>
      <c r="BO24" s="397" t="s">
        <v>43</v>
      </c>
      <c r="BP24" s="397"/>
      <c r="BQ24" s="397"/>
      <c r="BR24" s="401">
        <f ca="1">BM16*BM22*BM26</f>
        <v>3732300</v>
      </c>
      <c r="BS24" s="402"/>
      <c r="BT24" s="21"/>
      <c r="BU24" s="399" t="s">
        <v>27</v>
      </c>
      <c r="BV24" s="397"/>
      <c r="BW24" s="397"/>
      <c r="BX24" s="395">
        <v>10503</v>
      </c>
      <c r="BY24" s="395"/>
      <c r="BZ24" s="397" t="s">
        <v>43</v>
      </c>
      <c r="CA24" s="397"/>
      <c r="CB24" s="397"/>
      <c r="CC24" s="401">
        <f ca="1">BX16*BX22*BX26</f>
        <v>3806946</v>
      </c>
      <c r="CD24" s="402"/>
    </row>
    <row r="25" spans="1:82" ht="12" customHeight="1">
      <c r="A25" s="490" cm="1">
        <f t="array" aca="1" ref="A25" ca="1">INDIRECT("'期'!"&amp;$A$32&amp;ROW())</f>
        <v>44525</v>
      </c>
      <c r="B25" s="491"/>
      <c r="C25" s="483">
        <f t="shared" ca="1" si="6"/>
        <v>22</v>
      </c>
      <c r="D25" s="484"/>
      <c r="E25" s="313">
        <f t="shared" ca="1" si="2"/>
        <v>9.4230769230769234</v>
      </c>
      <c r="F25" s="254">
        <f t="shared" ca="1" si="3"/>
        <v>10</v>
      </c>
      <c r="G25" s="492">
        <f t="shared" ca="1" si="4"/>
        <v>0.89721706864563977</v>
      </c>
      <c r="H25" s="493"/>
      <c r="I25" s="489">
        <f t="shared" ca="1" si="0"/>
        <v>9.4230769230769269</v>
      </c>
      <c r="J25" s="489"/>
      <c r="K25" s="489">
        <f t="shared" ca="1" si="1"/>
        <v>8.454545454545455</v>
      </c>
      <c r="L25" s="489"/>
      <c r="M25" s="501">
        <f ca="1">IF(C25="","",SUM(E$4:E25))</f>
        <v>207.30769230769238</v>
      </c>
      <c r="N25" s="502"/>
      <c r="O25" s="499">
        <f ca="1">IF(C25="","",SUM(F$4:F25))</f>
        <v>186</v>
      </c>
      <c r="P25" s="500"/>
      <c r="Q25" s="483">
        <f t="shared" ca="1" si="5"/>
        <v>59</v>
      </c>
      <c r="R25" s="484"/>
      <c r="S25" s="139"/>
      <c r="T25" s="273"/>
      <c r="U25" s="243"/>
      <c r="V25" s="146"/>
      <c r="W25" s="146"/>
      <c r="X25" s="146"/>
      <c r="Y25" s="146"/>
      <c r="Z25" s="27"/>
      <c r="AA25" s="27"/>
      <c r="AB25" s="13"/>
      <c r="AC25" s="13"/>
      <c r="AD25" s="13"/>
      <c r="AE25" s="13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BI25" s="10"/>
      <c r="BJ25" s="399"/>
      <c r="BK25" s="397"/>
      <c r="BL25" s="397"/>
      <c r="BM25" s="395"/>
      <c r="BN25" s="395"/>
      <c r="BO25" s="397"/>
      <c r="BP25" s="397"/>
      <c r="BQ25" s="397"/>
      <c r="BR25" s="401"/>
      <c r="BS25" s="402"/>
      <c r="BT25" s="21"/>
      <c r="BU25" s="399"/>
      <c r="BV25" s="397"/>
      <c r="BW25" s="397"/>
      <c r="BX25" s="395"/>
      <c r="BY25" s="395"/>
      <c r="BZ25" s="397"/>
      <c r="CA25" s="397"/>
      <c r="CB25" s="397"/>
      <c r="CC25" s="401"/>
      <c r="CD25" s="402"/>
    </row>
    <row r="26" spans="1:82" ht="12" customHeight="1">
      <c r="A26" s="490" cm="1">
        <f t="array" aca="1" ref="A26" ca="1">INDIRECT("'期'!"&amp;$A$32&amp;ROW())</f>
        <v>44526</v>
      </c>
      <c r="B26" s="491"/>
      <c r="C26" s="483">
        <f t="shared" ca="1" si="6"/>
        <v>23</v>
      </c>
      <c r="D26" s="484"/>
      <c r="E26" s="313">
        <f t="shared" ca="1" si="2"/>
        <v>9.4230769230769234</v>
      </c>
      <c r="F26" s="254">
        <f t="shared" ca="1" si="3"/>
        <v>11</v>
      </c>
      <c r="G26" s="492">
        <f t="shared" ca="1" si="4"/>
        <v>0.90896184560780802</v>
      </c>
      <c r="H26" s="493"/>
      <c r="I26" s="489">
        <f t="shared" ca="1" si="0"/>
        <v>9.4230769230769269</v>
      </c>
      <c r="J26" s="489"/>
      <c r="K26" s="489">
        <f t="shared" ca="1" si="1"/>
        <v>8.5652173913043477</v>
      </c>
      <c r="L26" s="489"/>
      <c r="M26" s="501">
        <f ca="1">IF(C26="","",SUM(E$4:E26))</f>
        <v>216.73076923076931</v>
      </c>
      <c r="N26" s="502"/>
      <c r="O26" s="499">
        <f ca="1">IF(C26="","",SUM(F$4:F26))</f>
        <v>197</v>
      </c>
      <c r="P26" s="500"/>
      <c r="Q26" s="483">
        <f t="shared" ca="1" si="5"/>
        <v>48</v>
      </c>
      <c r="R26" s="484"/>
      <c r="S26" s="139"/>
      <c r="T26" s="273"/>
      <c r="U26" s="243"/>
      <c r="V26" s="146"/>
      <c r="W26" s="146"/>
      <c r="X26" s="146"/>
      <c r="Y26" s="146"/>
      <c r="Z26" s="27"/>
      <c r="AA26" s="27"/>
      <c r="AB26" s="13"/>
      <c r="AC26" s="13"/>
      <c r="AD26" s="13"/>
      <c r="AE26" s="13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BI26" s="10"/>
      <c r="BJ26" s="399" t="s">
        <v>28</v>
      </c>
      <c r="BK26" s="397"/>
      <c r="BL26" s="397"/>
      <c r="BM26" s="505">
        <v>14355</v>
      </c>
      <c r="BN26" s="505"/>
      <c r="BO26" s="397" t="s">
        <v>42</v>
      </c>
      <c r="BP26" s="397"/>
      <c r="BQ26" s="397"/>
      <c r="BR26" s="391">
        <f ca="1">BR24-BR22</f>
        <v>162570.37500000047</v>
      </c>
      <c r="BS26" s="392"/>
      <c r="BT26" s="21"/>
      <c r="BU26" s="399" t="s">
        <v>28</v>
      </c>
      <c r="BV26" s="397"/>
      <c r="BW26" s="397"/>
      <c r="BX26" s="395">
        <f>BM26</f>
        <v>14355</v>
      </c>
      <c r="BY26" s="395"/>
      <c r="BZ26" s="397" t="s">
        <v>42</v>
      </c>
      <c r="CA26" s="397"/>
      <c r="CB26" s="397"/>
      <c r="CC26" s="391">
        <f ca="1">CC24-CC22</f>
        <v>1195112.4750000001</v>
      </c>
      <c r="CD26" s="392"/>
    </row>
    <row r="27" spans="1:82" ht="12" customHeight="1" thickBot="1">
      <c r="A27" s="490" cm="1">
        <f t="array" aca="1" ref="A27" ca="1">INDIRECT("'期'!"&amp;$A$32&amp;ROW())</f>
        <v>44527</v>
      </c>
      <c r="B27" s="491"/>
      <c r="C27" s="483">
        <f t="shared" ca="1" si="6"/>
        <v>24</v>
      </c>
      <c r="D27" s="484"/>
      <c r="E27" s="313">
        <f t="shared" ca="1" si="2"/>
        <v>9.4230769230769234</v>
      </c>
      <c r="F27" s="254">
        <f t="shared" ca="1" si="3"/>
        <v>2</v>
      </c>
      <c r="G27" s="492">
        <f t="shared" ca="1" si="4"/>
        <v>0.87993197278911528</v>
      </c>
      <c r="H27" s="493"/>
      <c r="I27" s="489">
        <f t="shared" ca="1" si="0"/>
        <v>9.4230769230769269</v>
      </c>
      <c r="J27" s="489"/>
      <c r="K27" s="489">
        <f t="shared" ca="1" si="1"/>
        <v>8.2916666666666661</v>
      </c>
      <c r="L27" s="489"/>
      <c r="M27" s="501">
        <f ca="1">IF(C27="","",SUM(E$4:E27))</f>
        <v>226.15384615384625</v>
      </c>
      <c r="N27" s="502"/>
      <c r="O27" s="499">
        <f ca="1">IF(C27="","",SUM(F$4:F27))</f>
        <v>199</v>
      </c>
      <c r="P27" s="500"/>
      <c r="Q27" s="483">
        <f t="shared" ca="1" si="5"/>
        <v>46</v>
      </c>
      <c r="R27" s="484"/>
      <c r="S27" s="139"/>
      <c r="T27" s="139"/>
      <c r="U27" s="243"/>
      <c r="V27" s="146"/>
      <c r="W27" s="146"/>
      <c r="X27" s="146"/>
      <c r="Y27" s="146"/>
      <c r="Z27" s="27"/>
      <c r="AA27" s="27"/>
      <c r="AB27" s="13"/>
      <c r="AC27" s="13"/>
      <c r="AD27" s="13"/>
      <c r="AE27" s="13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BI27" s="10"/>
      <c r="BJ27" s="400"/>
      <c r="BK27" s="398"/>
      <c r="BL27" s="398"/>
      <c r="BM27" s="506"/>
      <c r="BN27" s="506"/>
      <c r="BO27" s="398"/>
      <c r="BP27" s="398"/>
      <c r="BQ27" s="398"/>
      <c r="BR27" s="393"/>
      <c r="BS27" s="394"/>
      <c r="BT27" s="21"/>
      <c r="BU27" s="400"/>
      <c r="BV27" s="398"/>
      <c r="BW27" s="398"/>
      <c r="BX27" s="396"/>
      <c r="BY27" s="396"/>
      <c r="BZ27" s="398"/>
      <c r="CA27" s="398"/>
      <c r="CB27" s="398"/>
      <c r="CC27" s="393"/>
      <c r="CD27" s="394"/>
    </row>
    <row r="28" spans="1:82" ht="12" customHeight="1">
      <c r="A28" s="490" cm="1">
        <f t="array" aca="1" ref="A28" ca="1">INDIRECT("'期'!"&amp;$A$32&amp;ROW())</f>
        <v>44529</v>
      </c>
      <c r="B28" s="491"/>
      <c r="C28" s="483">
        <f t="shared" ca="1" si="6"/>
        <v>25</v>
      </c>
      <c r="D28" s="484"/>
      <c r="E28" s="313">
        <f t="shared" ca="1" si="2"/>
        <v>9.4230769230769234</v>
      </c>
      <c r="F28" s="254">
        <f t="shared" ca="1" si="3"/>
        <v>15</v>
      </c>
      <c r="G28" s="492">
        <f t="shared" ca="1" si="4"/>
        <v>0.90840816326530571</v>
      </c>
      <c r="H28" s="493"/>
      <c r="I28" s="489">
        <f t="shared" ca="1" si="0"/>
        <v>9.4230769230769269</v>
      </c>
      <c r="J28" s="489"/>
      <c r="K28" s="489">
        <f t="shared" ca="1" si="1"/>
        <v>8.56</v>
      </c>
      <c r="L28" s="489"/>
      <c r="M28" s="501">
        <f ca="1">IF(C28="","",SUM(E$4:E28))</f>
        <v>235.57692307692318</v>
      </c>
      <c r="N28" s="502"/>
      <c r="O28" s="499">
        <f ca="1">IF(C28="","",SUM(F$4:F28))</f>
        <v>214</v>
      </c>
      <c r="P28" s="500"/>
      <c r="Q28" s="483">
        <f t="shared" ca="1" si="5"/>
        <v>31</v>
      </c>
      <c r="R28" s="484"/>
      <c r="S28" s="139"/>
      <c r="T28" s="274"/>
      <c r="U28" s="245"/>
      <c r="V28" s="146"/>
      <c r="W28" s="146"/>
      <c r="X28" s="146"/>
      <c r="Y28" s="146"/>
      <c r="Z28" s="27"/>
      <c r="AA28" s="27"/>
      <c r="AB28" s="13"/>
      <c r="AC28" s="13"/>
      <c r="AD28" s="13"/>
      <c r="AE28" s="13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BI28" s="10"/>
      <c r="BJ28" s="487" t="s">
        <v>32</v>
      </c>
      <c r="BK28" s="487"/>
      <c r="BL28" s="22"/>
      <c r="BM28" s="23"/>
      <c r="BN28" s="23"/>
      <c r="BO28" s="17"/>
      <c r="BP28" s="17"/>
      <c r="BQ28" s="17"/>
      <c r="BR28" s="21"/>
      <c r="BS28" s="21"/>
      <c r="BT28" s="21"/>
      <c r="BU28" s="487" t="s">
        <v>31</v>
      </c>
      <c r="BV28" s="487"/>
      <c r="BW28" s="22"/>
      <c r="BX28" s="23"/>
      <c r="BY28" s="23"/>
      <c r="BZ28" s="17"/>
      <c r="CA28" s="17"/>
      <c r="CB28" s="17"/>
      <c r="CC28" s="21"/>
      <c r="CD28" s="21"/>
    </row>
    <row r="29" spans="1:82" ht="12" customHeight="1" thickBot="1">
      <c r="A29" s="490" cm="1">
        <f t="array" aca="1" ref="A29" ca="1">INDIRECT("'期'!"&amp;$A$32&amp;ROW())</f>
        <v>44530</v>
      </c>
      <c r="B29" s="491"/>
      <c r="C29" s="483">
        <f t="shared" ca="1" si="6"/>
        <v>26</v>
      </c>
      <c r="D29" s="484"/>
      <c r="E29" s="313">
        <f t="shared" ca="1" si="2"/>
        <v>9.4230769230769234</v>
      </c>
      <c r="F29" s="254">
        <f t="shared" ca="1" si="3"/>
        <v>10</v>
      </c>
      <c r="G29" s="492">
        <f t="shared" ca="1" si="4"/>
        <v>0.91428571428571381</v>
      </c>
      <c r="H29" s="493"/>
      <c r="I29" s="489">
        <f t="shared" ca="1" si="0"/>
        <v>9.4230769230769269</v>
      </c>
      <c r="J29" s="489"/>
      <c r="K29" s="489">
        <f t="shared" ca="1" si="1"/>
        <v>8.615384615384615</v>
      </c>
      <c r="L29" s="489"/>
      <c r="M29" s="501">
        <f ca="1">IF(C29="","",SUM(E$4:E29))</f>
        <v>245.00000000000011</v>
      </c>
      <c r="N29" s="502"/>
      <c r="O29" s="499">
        <f ca="1">IF(C29="","",SUM(F$4:F29))</f>
        <v>224</v>
      </c>
      <c r="P29" s="500"/>
      <c r="Q29" s="483">
        <f t="shared" ca="1" si="5"/>
        <v>21</v>
      </c>
      <c r="R29" s="484"/>
      <c r="S29" s="139"/>
      <c r="T29" s="274"/>
      <c r="U29" s="245"/>
      <c r="V29" s="146"/>
      <c r="W29" s="146"/>
      <c r="X29" s="146"/>
      <c r="Y29" s="146"/>
      <c r="Z29" s="27"/>
      <c r="AA29" s="27"/>
      <c r="AB29" s="13"/>
      <c r="AC29" s="13"/>
      <c r="AD29" s="13"/>
      <c r="AE29" s="13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BI29" s="10"/>
      <c r="BJ29" s="488"/>
      <c r="BK29" s="488"/>
      <c r="BL29" s="25"/>
      <c r="BM29" s="23"/>
      <c r="BN29" s="23"/>
      <c r="BO29" s="17"/>
      <c r="BP29" s="17"/>
      <c r="BQ29" s="17"/>
      <c r="BR29" s="21"/>
      <c r="BS29" s="21"/>
      <c r="BT29" s="21"/>
      <c r="BU29" s="488"/>
      <c r="BV29" s="488"/>
      <c r="BW29" s="25"/>
      <c r="BX29" s="23"/>
      <c r="BY29" s="23"/>
      <c r="BZ29" s="17"/>
      <c r="CA29" s="17"/>
      <c r="CB29" s="17"/>
      <c r="CC29" s="21"/>
      <c r="CD29" s="21"/>
    </row>
    <row r="30" spans="1:82" ht="12" customHeight="1">
      <c r="A30" s="494" t="str" cm="1">
        <f t="array" aca="1" ref="A30" ca="1">INDIRECT("'期'!"&amp;$A$32&amp;ROW())</f>
        <v/>
      </c>
      <c r="B30" s="495"/>
      <c r="C30" s="496" t="str">
        <f t="shared" ca="1" si="6"/>
        <v/>
      </c>
      <c r="D30" s="497"/>
      <c r="E30" s="314" t="str">
        <f t="shared" ca="1" si="2"/>
        <v/>
      </c>
      <c r="F30" s="255" t="str">
        <f t="shared" ca="1" si="3"/>
        <v/>
      </c>
      <c r="G30" s="452" t="str">
        <f t="shared" ca="1" si="4"/>
        <v/>
      </c>
      <c r="H30" s="453"/>
      <c r="I30" s="498" t="str">
        <f t="shared" ca="1" si="0"/>
        <v/>
      </c>
      <c r="J30" s="498"/>
      <c r="K30" s="498" t="str">
        <f t="shared" ca="1" si="1"/>
        <v/>
      </c>
      <c r="L30" s="498"/>
      <c r="M30" s="501" t="str">
        <f ca="1">IF(C30="","",SUM(E$4:E30))</f>
        <v/>
      </c>
      <c r="N30" s="502"/>
      <c r="O30" s="503" t="str">
        <f ca="1">IF(C30="","",SUM(F$4:F30))</f>
        <v/>
      </c>
      <c r="P30" s="504"/>
      <c r="Q30" s="496" t="str">
        <f t="shared" ca="1" si="5"/>
        <v/>
      </c>
      <c r="R30" s="497"/>
      <c r="S30" s="139"/>
      <c r="T30" s="274"/>
      <c r="U30" s="245"/>
      <c r="V30" s="146"/>
      <c r="W30" s="146"/>
      <c r="X30" s="146"/>
      <c r="Y30" s="146"/>
      <c r="Z30" s="27"/>
      <c r="AA30" s="27"/>
      <c r="AB30" s="13"/>
      <c r="AC30" s="13"/>
      <c r="AD30" s="13"/>
      <c r="AE30" s="13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BI30" s="10"/>
      <c r="BJ30" s="406" t="s">
        <v>11</v>
      </c>
      <c r="BK30" s="405"/>
      <c r="BL30" s="405">
        <f ca="1">BM40*BM48</f>
        <v>245</v>
      </c>
      <c r="BM30" s="485"/>
      <c r="BN30" s="474" t="s">
        <v>12</v>
      </c>
      <c r="BO30" s="475"/>
      <c r="BP30" s="476" t="s">
        <v>13</v>
      </c>
      <c r="BQ30" s="475"/>
      <c r="BR30" s="476" t="s">
        <v>14</v>
      </c>
      <c r="BS30" s="477"/>
      <c r="BT30" s="17"/>
      <c r="BU30" s="406" t="s">
        <v>11</v>
      </c>
      <c r="BV30" s="405"/>
      <c r="BW30" s="405">
        <f ca="1">BX40*BX48</f>
        <v>245</v>
      </c>
      <c r="BX30" s="485"/>
      <c r="BY30" s="474" t="s">
        <v>12</v>
      </c>
      <c r="BZ30" s="475"/>
      <c r="CA30" s="476" t="s">
        <v>13</v>
      </c>
      <c r="CB30" s="475"/>
      <c r="CC30" s="476" t="s">
        <v>14</v>
      </c>
      <c r="CD30" s="477"/>
    </row>
    <row r="31" spans="1:82" ht="12" customHeight="1">
      <c r="A31" s="450" t="s">
        <v>8</v>
      </c>
      <c r="B31" s="450"/>
      <c r="C31" s="451">
        <f ca="1">MAX(C4:D30)</f>
        <v>26</v>
      </c>
      <c r="D31" s="451"/>
      <c r="E31" s="315">
        <f ca="1">SUM(E4:E30)</f>
        <v>245.00000000000011</v>
      </c>
      <c r="F31" s="315">
        <f ca="1">SUM(F4:F30)</f>
        <v>224</v>
      </c>
      <c r="G31" s="452">
        <f ca="1">IFERROR(F31/E31,0)</f>
        <v>0.91428571428571381</v>
      </c>
      <c r="H31" s="453"/>
      <c r="I31" s="454">
        <f ca="1">E31-F31</f>
        <v>21.000000000000114</v>
      </c>
      <c r="J31" s="455"/>
      <c r="K31" s="456">
        <f ca="1">F31/C31</f>
        <v>8.615384615384615</v>
      </c>
      <c r="L31" s="457"/>
      <c r="M31" s="3" t="s">
        <v>10</v>
      </c>
      <c r="N31" s="3"/>
      <c r="O31" s="3"/>
      <c r="P31" s="3"/>
      <c r="Q31" s="3"/>
      <c r="R31" s="3"/>
      <c r="S31" s="139"/>
      <c r="T31" s="274"/>
      <c r="U31" s="246"/>
      <c r="V31" s="139"/>
      <c r="W31" s="139"/>
      <c r="X31" s="240"/>
      <c r="Y31" s="240"/>
      <c r="Z31" s="13"/>
      <c r="AA31" s="13"/>
      <c r="AB31" s="13"/>
      <c r="AC31" s="13"/>
      <c r="AD31" s="13"/>
      <c r="AE31" s="13"/>
      <c r="AF31" s="138"/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BI31" s="10"/>
      <c r="BJ31" s="399"/>
      <c r="BK31" s="397"/>
      <c r="BL31" s="397"/>
      <c r="BM31" s="486"/>
      <c r="BN31" s="470"/>
      <c r="BO31" s="471"/>
      <c r="BP31" s="460"/>
      <c r="BQ31" s="471"/>
      <c r="BR31" s="460"/>
      <c r="BS31" s="478"/>
      <c r="BT31" s="18"/>
      <c r="BU31" s="399"/>
      <c r="BV31" s="397"/>
      <c r="BW31" s="397"/>
      <c r="BX31" s="486"/>
      <c r="BY31" s="470"/>
      <c r="BZ31" s="471"/>
      <c r="CA31" s="460"/>
      <c r="CB31" s="471"/>
      <c r="CC31" s="460"/>
      <c r="CD31" s="478"/>
    </row>
    <row r="32" spans="1:82" ht="12" customHeight="1">
      <c r="A32" s="84" t="str">
        <f ca="1">VLOOKUP(B32,支援効果集計!$D$4:$N$15,11,FALSE)</f>
        <v>AH</v>
      </c>
      <c r="B32" s="84" t="str">
        <f ca="1">RIGHT(CELL("filename",A1),LEN(CELL("filename",A1))-FIND("]",CELL("filename",A1)))</f>
        <v>R3.11</v>
      </c>
      <c r="S32" s="145"/>
      <c r="T32" s="145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BI32" s="10"/>
      <c r="BJ32" s="468" t="s">
        <v>15</v>
      </c>
      <c r="BK32" s="469"/>
      <c r="BL32" s="436">
        <f ca="1">SUM(F16:F21)</f>
        <v>52</v>
      </c>
      <c r="BM32" s="472"/>
      <c r="BN32" s="412" t="s">
        <v>34</v>
      </c>
      <c r="BO32" s="482">
        <f ca="1">BO5</f>
        <v>14</v>
      </c>
      <c r="BP32" s="413" t="s">
        <v>34</v>
      </c>
      <c r="BQ32" s="464">
        <f ca="1">BQ5</f>
        <v>0.79857142857142849</v>
      </c>
      <c r="BR32" s="413" t="s">
        <v>34</v>
      </c>
      <c r="BS32" s="466">
        <f>AQ31</f>
        <v>0</v>
      </c>
      <c r="BT32" s="18"/>
      <c r="BU32" s="468" t="s">
        <v>15</v>
      </c>
      <c r="BV32" s="469"/>
      <c r="BW32" s="436">
        <f ca="1">SUM(F22:F28)</f>
        <v>57</v>
      </c>
      <c r="BX32" s="472"/>
      <c r="BY32" s="412" t="s">
        <v>34</v>
      </c>
      <c r="BZ32" s="480">
        <f ca="1">BO32</f>
        <v>14</v>
      </c>
      <c r="CA32" s="413" t="s">
        <v>34</v>
      </c>
      <c r="CB32" s="480">
        <f ca="1">BQ32</f>
        <v>0.79857142857142849</v>
      </c>
      <c r="CC32" s="413" t="s">
        <v>34</v>
      </c>
      <c r="CD32" s="466">
        <f>BS32</f>
        <v>0</v>
      </c>
    </row>
    <row r="33" spans="1:83" ht="12" customHeight="1" thickBot="1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30"/>
      <c r="R33" s="30"/>
      <c r="T33" s="250"/>
      <c r="U33" s="139"/>
      <c r="V33" s="149"/>
      <c r="W33" s="27"/>
      <c r="X33" s="27"/>
      <c r="Y33" s="27"/>
      <c r="Z33" s="27"/>
      <c r="AA33" s="27"/>
      <c r="AB33" s="27"/>
      <c r="AC33" s="27"/>
      <c r="AD33" s="27"/>
      <c r="AE33" s="148"/>
      <c r="AF33" s="139"/>
      <c r="AG33" s="149"/>
      <c r="AH33" s="27"/>
      <c r="AI33" s="27"/>
      <c r="AJ33" s="27"/>
      <c r="AK33" s="4"/>
      <c r="AL33" s="4"/>
      <c r="AM33" s="4"/>
      <c r="AN33" s="4"/>
      <c r="AO33" s="4"/>
      <c r="AP33" s="27"/>
      <c r="AQ33" s="27"/>
      <c r="BI33" s="10"/>
      <c r="BJ33" s="470"/>
      <c r="BK33" s="471"/>
      <c r="BL33" s="438"/>
      <c r="BM33" s="473"/>
      <c r="BN33" s="479"/>
      <c r="BO33" s="465"/>
      <c r="BP33" s="414"/>
      <c r="BQ33" s="465"/>
      <c r="BR33" s="414"/>
      <c r="BS33" s="467"/>
      <c r="BT33" s="18"/>
      <c r="BU33" s="470"/>
      <c r="BV33" s="471"/>
      <c r="BW33" s="438"/>
      <c r="BX33" s="473"/>
      <c r="BY33" s="479"/>
      <c r="BZ33" s="465"/>
      <c r="CA33" s="414"/>
      <c r="CB33" s="465"/>
      <c r="CC33" s="414"/>
      <c r="CD33" s="467"/>
    </row>
    <row r="34" spans="1:83" ht="15" customHeight="1">
      <c r="A34" s="261">
        <f ca="1">HLOOKUP(B32,年間予定!$B$1:$M$2,2,FALSE)</f>
        <v>9</v>
      </c>
      <c r="B34" s="262"/>
      <c r="C34" s="271"/>
      <c r="D34" s="269">
        <f ca="1">$A$4</f>
        <v>44501</v>
      </c>
      <c r="E34" s="264"/>
      <c r="F34" s="263">
        <f ca="1">$A$5</f>
        <v>44502</v>
      </c>
      <c r="G34" s="264"/>
      <c r="H34" s="263">
        <f ca="1">$A$6</f>
        <v>44503</v>
      </c>
      <c r="I34" s="264"/>
      <c r="J34" s="263">
        <f ca="1">$A$7</f>
        <v>44504</v>
      </c>
      <c r="K34" s="264"/>
      <c r="L34" s="263">
        <f ca="1">$A$8</f>
        <v>44505</v>
      </c>
      <c r="M34" s="264"/>
      <c r="N34" s="263">
        <f ca="1">$A$9</f>
        <v>44506</v>
      </c>
      <c r="O34" s="264"/>
      <c r="P34" s="263">
        <f ca="1">$A$10</f>
        <v>44508</v>
      </c>
      <c r="Q34" s="264"/>
      <c r="R34" s="263">
        <f ca="1">$A$11</f>
        <v>44509</v>
      </c>
      <c r="S34" s="264"/>
      <c r="T34" s="263">
        <f ca="1">$A$12</f>
        <v>44510</v>
      </c>
      <c r="U34" s="264"/>
      <c r="V34" s="263">
        <f ca="1">$A$13</f>
        <v>44511</v>
      </c>
      <c r="W34" s="264"/>
      <c r="X34" s="263">
        <f ca="1">$A$14</f>
        <v>44512</v>
      </c>
      <c r="Y34" s="264"/>
      <c r="Z34" s="263">
        <f ca="1">$A$15</f>
        <v>44513</v>
      </c>
      <c r="AA34" s="264"/>
      <c r="AB34" s="263">
        <f ca="1">$A$16</f>
        <v>44515</v>
      </c>
      <c r="AC34" s="264"/>
      <c r="AD34" s="263">
        <f ca="1">$A$17</f>
        <v>44516</v>
      </c>
      <c r="AE34" s="264"/>
      <c r="AF34" s="263">
        <f ca="1">$A$18</f>
        <v>44517</v>
      </c>
      <c r="AG34" s="264"/>
      <c r="AH34" s="263">
        <f ca="1">$A$19</f>
        <v>44518</v>
      </c>
      <c r="AI34" s="264"/>
      <c r="AJ34" s="263">
        <f ca="1">$A$20</f>
        <v>44519</v>
      </c>
      <c r="AK34" s="264"/>
      <c r="AL34" s="263">
        <f ca="1">$A$21</f>
        <v>44520</v>
      </c>
      <c r="AM34" s="264"/>
      <c r="AN34" s="263">
        <f ca="1">$A$22</f>
        <v>44522</v>
      </c>
      <c r="AO34" s="264"/>
      <c r="AP34" s="263">
        <f ca="1">$A$23</f>
        <v>44523</v>
      </c>
      <c r="AQ34" s="264"/>
      <c r="AR34" s="263">
        <f ca="1">$A$24</f>
        <v>44524</v>
      </c>
      <c r="AS34" s="264"/>
      <c r="AT34" s="263">
        <f ca="1">$A$25</f>
        <v>44525</v>
      </c>
      <c r="AU34" s="264"/>
      <c r="AV34" s="263">
        <f ca="1">$A$26</f>
        <v>44526</v>
      </c>
      <c r="AW34" s="264"/>
      <c r="AX34" s="263">
        <f ca="1">$A$27</f>
        <v>44527</v>
      </c>
      <c r="AY34" s="264"/>
      <c r="AZ34" s="263">
        <f ca="1">$A$28</f>
        <v>44529</v>
      </c>
      <c r="BA34" s="264"/>
      <c r="BB34" s="263">
        <f ca="1">$A$29</f>
        <v>44530</v>
      </c>
      <c r="BC34" s="264"/>
      <c r="BD34" s="263" t="str">
        <f ca="1">$A$30</f>
        <v/>
      </c>
      <c r="BE34" s="284"/>
      <c r="BF34" s="289" t="s">
        <v>143</v>
      </c>
      <c r="BG34" s="290"/>
      <c r="BH34" s="27"/>
      <c r="BI34" s="10"/>
      <c r="BJ34" s="399" t="s">
        <v>16</v>
      </c>
      <c r="BK34" s="397"/>
      <c r="BL34" s="458">
        <f ca="1">BL30-BL32</f>
        <v>193</v>
      </c>
      <c r="BM34" s="459"/>
      <c r="BN34" s="399" t="s">
        <v>35</v>
      </c>
      <c r="BO34" s="462">
        <f ca="1">BZ7</f>
        <v>21</v>
      </c>
      <c r="BP34" s="397" t="s">
        <v>35</v>
      </c>
      <c r="BQ34" s="463">
        <f ca="1">CB7</f>
        <v>0.88678411913105804</v>
      </c>
      <c r="BR34" s="397" t="s">
        <v>35</v>
      </c>
      <c r="BS34" s="432">
        <f ca="1">CD7</f>
        <v>0</v>
      </c>
      <c r="BT34" s="18"/>
      <c r="BU34" s="399" t="s">
        <v>16</v>
      </c>
      <c r="BV34" s="397"/>
      <c r="BW34" s="458">
        <f ca="1">BW30-BW32</f>
        <v>188</v>
      </c>
      <c r="BX34" s="459"/>
      <c r="BY34" s="399" t="s">
        <v>35</v>
      </c>
      <c r="BZ34" s="462">
        <f ca="1">BZ7</f>
        <v>21</v>
      </c>
      <c r="CA34" s="397" t="s">
        <v>35</v>
      </c>
      <c r="CB34" s="481">
        <f ca="1">CB7</f>
        <v>0.88678411913105804</v>
      </c>
      <c r="CC34" s="397" t="s">
        <v>35</v>
      </c>
      <c r="CD34" s="432">
        <f ca="1">CD7</f>
        <v>0</v>
      </c>
    </row>
    <row r="35" spans="1:83" s="260" customFormat="1" ht="15" customHeight="1">
      <c r="A35" s="267"/>
      <c r="B35" s="268"/>
      <c r="C35" s="272" t="s">
        <v>51</v>
      </c>
      <c r="D35" s="270" t="s">
        <v>117</v>
      </c>
      <c r="E35" s="266" t="s">
        <v>118</v>
      </c>
      <c r="F35" s="265" t="s">
        <v>117</v>
      </c>
      <c r="G35" s="266" t="s">
        <v>118</v>
      </c>
      <c r="H35" s="265" t="s">
        <v>117</v>
      </c>
      <c r="I35" s="266" t="s">
        <v>118</v>
      </c>
      <c r="J35" s="265" t="s">
        <v>117</v>
      </c>
      <c r="K35" s="266" t="s">
        <v>118</v>
      </c>
      <c r="L35" s="265" t="s">
        <v>117</v>
      </c>
      <c r="M35" s="266" t="s">
        <v>118</v>
      </c>
      <c r="N35" s="265" t="s">
        <v>117</v>
      </c>
      <c r="O35" s="266" t="s">
        <v>118</v>
      </c>
      <c r="P35" s="265" t="s">
        <v>117</v>
      </c>
      <c r="Q35" s="266" t="s">
        <v>118</v>
      </c>
      <c r="R35" s="265" t="s">
        <v>117</v>
      </c>
      <c r="S35" s="266" t="s">
        <v>118</v>
      </c>
      <c r="T35" s="265" t="s">
        <v>117</v>
      </c>
      <c r="U35" s="266" t="s">
        <v>118</v>
      </c>
      <c r="V35" s="265" t="s">
        <v>117</v>
      </c>
      <c r="W35" s="266" t="s">
        <v>118</v>
      </c>
      <c r="X35" s="265" t="s">
        <v>117</v>
      </c>
      <c r="Y35" s="266" t="s">
        <v>118</v>
      </c>
      <c r="Z35" s="265" t="s">
        <v>117</v>
      </c>
      <c r="AA35" s="266" t="s">
        <v>118</v>
      </c>
      <c r="AB35" s="265" t="s">
        <v>117</v>
      </c>
      <c r="AC35" s="266" t="s">
        <v>118</v>
      </c>
      <c r="AD35" s="265" t="s">
        <v>117</v>
      </c>
      <c r="AE35" s="266" t="s">
        <v>118</v>
      </c>
      <c r="AF35" s="265" t="s">
        <v>117</v>
      </c>
      <c r="AG35" s="266" t="s">
        <v>118</v>
      </c>
      <c r="AH35" s="265" t="s">
        <v>117</v>
      </c>
      <c r="AI35" s="266" t="s">
        <v>118</v>
      </c>
      <c r="AJ35" s="265" t="s">
        <v>117</v>
      </c>
      <c r="AK35" s="266" t="s">
        <v>118</v>
      </c>
      <c r="AL35" s="265" t="s">
        <v>117</v>
      </c>
      <c r="AM35" s="266" t="s">
        <v>118</v>
      </c>
      <c r="AN35" s="265" t="s">
        <v>117</v>
      </c>
      <c r="AO35" s="266" t="s">
        <v>118</v>
      </c>
      <c r="AP35" s="265" t="s">
        <v>117</v>
      </c>
      <c r="AQ35" s="266" t="s">
        <v>118</v>
      </c>
      <c r="AR35" s="265" t="s">
        <v>117</v>
      </c>
      <c r="AS35" s="266" t="s">
        <v>118</v>
      </c>
      <c r="AT35" s="265" t="s">
        <v>117</v>
      </c>
      <c r="AU35" s="266" t="s">
        <v>118</v>
      </c>
      <c r="AV35" s="265" t="s">
        <v>117</v>
      </c>
      <c r="AW35" s="266" t="s">
        <v>118</v>
      </c>
      <c r="AX35" s="265" t="s">
        <v>117</v>
      </c>
      <c r="AY35" s="266" t="s">
        <v>118</v>
      </c>
      <c r="AZ35" s="265" t="s">
        <v>117</v>
      </c>
      <c r="BA35" s="266" t="s">
        <v>118</v>
      </c>
      <c r="BB35" s="265" t="s">
        <v>117</v>
      </c>
      <c r="BC35" s="266" t="s">
        <v>118</v>
      </c>
      <c r="BD35" s="265" t="s">
        <v>117</v>
      </c>
      <c r="BE35" s="285" t="s">
        <v>118</v>
      </c>
      <c r="BF35" s="291" t="s">
        <v>117</v>
      </c>
      <c r="BG35" s="292" t="s">
        <v>118</v>
      </c>
      <c r="BH35" s="27"/>
      <c r="BI35" s="10"/>
      <c r="BJ35" s="399"/>
      <c r="BK35" s="397"/>
      <c r="BL35" s="460"/>
      <c r="BM35" s="461"/>
      <c r="BN35" s="399"/>
      <c r="BO35" s="462"/>
      <c r="BP35" s="397"/>
      <c r="BQ35" s="463"/>
      <c r="BR35" s="397"/>
      <c r="BS35" s="432"/>
      <c r="BT35" s="17"/>
      <c r="BU35" s="399"/>
      <c r="BV35" s="397"/>
      <c r="BW35" s="460"/>
      <c r="BX35" s="461"/>
      <c r="BY35" s="399"/>
      <c r="BZ35" s="462"/>
      <c r="CA35" s="397"/>
      <c r="CB35" s="481"/>
      <c r="CC35" s="397"/>
      <c r="CD35" s="432"/>
    </row>
    <row r="36" spans="1:83" ht="15" customHeight="1">
      <c r="A36" s="543" t="s">
        <v>131</v>
      </c>
      <c r="B36" s="544"/>
      <c r="C36" s="275">
        <f ca="1">IFERROR(VLOOKUP(A36,年間予定!$A$3:$M$17,$A$34,FALSE),"")</f>
        <v>44</v>
      </c>
      <c r="D36" s="276">
        <v>3</v>
      </c>
      <c r="E36" s="277"/>
      <c r="F36" s="278">
        <v>1</v>
      </c>
      <c r="G36" s="277">
        <v>1</v>
      </c>
      <c r="H36" s="278"/>
      <c r="I36" s="277"/>
      <c r="J36" s="278">
        <v>5</v>
      </c>
      <c r="K36" s="277"/>
      <c r="L36" s="278">
        <v>1</v>
      </c>
      <c r="M36" s="277">
        <v>1</v>
      </c>
      <c r="N36" s="278"/>
      <c r="O36" s="277"/>
      <c r="P36" s="278">
        <v>2</v>
      </c>
      <c r="Q36" s="277"/>
      <c r="R36" s="278"/>
      <c r="S36" s="277">
        <v>1</v>
      </c>
      <c r="T36" s="278">
        <v>5</v>
      </c>
      <c r="U36" s="277">
        <v>1</v>
      </c>
      <c r="V36" s="278">
        <v>3</v>
      </c>
      <c r="W36" s="277"/>
      <c r="X36" s="278">
        <v>2</v>
      </c>
      <c r="Y36" s="277">
        <v>1</v>
      </c>
      <c r="Z36" s="278">
        <v>2</v>
      </c>
      <c r="AA36" s="277">
        <v>1</v>
      </c>
      <c r="AB36" s="278">
        <v>5</v>
      </c>
      <c r="AC36" s="277"/>
      <c r="AD36" s="278"/>
      <c r="AE36" s="277">
        <v>1</v>
      </c>
      <c r="AF36" s="278">
        <v>3</v>
      </c>
      <c r="AG36" s="277">
        <v>1</v>
      </c>
      <c r="AH36" s="278">
        <v>2</v>
      </c>
      <c r="AI36" s="277"/>
      <c r="AJ36" s="278">
        <v>2</v>
      </c>
      <c r="AK36" s="277">
        <v>2</v>
      </c>
      <c r="AL36" s="278">
        <v>1</v>
      </c>
      <c r="AM36" s="277"/>
      <c r="AN36" s="278">
        <v>1</v>
      </c>
      <c r="AO36" s="277"/>
      <c r="AP36" s="278"/>
      <c r="AQ36" s="277"/>
      <c r="AR36" s="278">
        <v>4</v>
      </c>
      <c r="AS36" s="277"/>
      <c r="AT36" s="278">
        <v>2</v>
      </c>
      <c r="AU36" s="277"/>
      <c r="AV36" s="278">
        <v>2</v>
      </c>
      <c r="AW36" s="277">
        <v>2</v>
      </c>
      <c r="AX36" s="278">
        <v>1</v>
      </c>
      <c r="AY36" s="277"/>
      <c r="AZ36" s="278">
        <v>4</v>
      </c>
      <c r="BA36" s="277"/>
      <c r="BB36" s="278">
        <v>3</v>
      </c>
      <c r="BC36" s="277"/>
      <c r="BD36" s="278"/>
      <c r="BE36" s="286"/>
      <c r="BF36" s="293">
        <f>SUMIF($D$35:$BE$35,$BF$35,$D36:$BE36)</f>
        <v>54</v>
      </c>
      <c r="BG36" s="294">
        <f>SUMIF($D$35:$BE$35,$BG$35,$D36:$BE36)</f>
        <v>12</v>
      </c>
      <c r="BI36" s="10"/>
      <c r="BJ36" s="399" t="s">
        <v>17</v>
      </c>
      <c r="BK36" s="397"/>
      <c r="BL36" s="436">
        <f ca="1">C31-12</f>
        <v>14</v>
      </c>
      <c r="BM36" s="437"/>
      <c r="BN36" s="399" t="s">
        <v>36</v>
      </c>
      <c r="BO36" s="426">
        <f ca="1">AVERAGE(F16:F21)*2</f>
        <v>17.333333333333332</v>
      </c>
      <c r="BP36" s="397" t="s">
        <v>36</v>
      </c>
      <c r="BQ36" s="448">
        <f ca="1">AVERAGE(G16:H21)</f>
        <v>0.93152602310765575</v>
      </c>
      <c r="BR36" s="397" t="s">
        <v>36</v>
      </c>
      <c r="BS36" s="424">
        <f ca="1">SUM(S16:S21)/BL32</f>
        <v>0</v>
      </c>
      <c r="BT36" s="18"/>
      <c r="BU36" s="399" t="s">
        <v>17</v>
      </c>
      <c r="BV36" s="397"/>
      <c r="BW36" s="436">
        <f ca="1">C31-18</f>
        <v>8</v>
      </c>
      <c r="BX36" s="437"/>
      <c r="BY36" s="440" t="s">
        <v>38</v>
      </c>
      <c r="BZ36" s="442">
        <f ca="1">BO36</f>
        <v>17.333333333333332</v>
      </c>
      <c r="CA36" s="444" t="s">
        <v>38</v>
      </c>
      <c r="CB36" s="446">
        <f ca="1">BQ36</f>
        <v>0.93152602310765575</v>
      </c>
      <c r="CC36" s="444" t="s">
        <v>38</v>
      </c>
      <c r="CD36" s="434">
        <f ca="1">BS36</f>
        <v>0</v>
      </c>
    </row>
    <row r="37" spans="1:83" ht="15" customHeight="1">
      <c r="A37" s="545" t="s">
        <v>132</v>
      </c>
      <c r="B37" s="546"/>
      <c r="C37" s="279">
        <f ca="1">IFERROR(VLOOKUP(A37,年間予定!$A$3:$M$17,$A$34,FALSE),"")</f>
        <v>25</v>
      </c>
      <c r="D37" s="280">
        <v>1</v>
      </c>
      <c r="E37" s="281"/>
      <c r="F37" s="282">
        <v>2</v>
      </c>
      <c r="G37" s="281"/>
      <c r="H37" s="282"/>
      <c r="I37" s="281"/>
      <c r="J37" s="282">
        <v>4</v>
      </c>
      <c r="K37" s="281"/>
      <c r="L37" s="282"/>
      <c r="M37" s="281"/>
      <c r="N37" s="282"/>
      <c r="O37" s="281"/>
      <c r="P37" s="282"/>
      <c r="Q37" s="281"/>
      <c r="R37" s="282">
        <v>2</v>
      </c>
      <c r="S37" s="281"/>
      <c r="T37" s="282">
        <v>3</v>
      </c>
      <c r="U37" s="281"/>
      <c r="V37" s="282">
        <v>1</v>
      </c>
      <c r="W37" s="281"/>
      <c r="X37" s="282">
        <v>2</v>
      </c>
      <c r="Y37" s="281"/>
      <c r="Z37" s="282"/>
      <c r="AA37" s="281"/>
      <c r="AB37" s="282">
        <v>2</v>
      </c>
      <c r="AC37" s="281"/>
      <c r="AD37" s="282">
        <v>3</v>
      </c>
      <c r="AE37" s="281"/>
      <c r="AF37" s="282">
        <v>1</v>
      </c>
      <c r="AG37" s="281"/>
      <c r="AH37" s="282">
        <v>4</v>
      </c>
      <c r="AI37" s="281"/>
      <c r="AJ37" s="282"/>
      <c r="AK37" s="281"/>
      <c r="AL37" s="282">
        <v>1</v>
      </c>
      <c r="AM37" s="281"/>
      <c r="AN37" s="282">
        <v>2</v>
      </c>
      <c r="AO37" s="281"/>
      <c r="AP37" s="282">
        <v>1</v>
      </c>
      <c r="AQ37" s="281"/>
      <c r="AR37" s="282">
        <v>1</v>
      </c>
      <c r="AS37" s="281"/>
      <c r="AT37" s="282">
        <v>1</v>
      </c>
      <c r="AU37" s="281"/>
      <c r="AV37" s="282">
        <v>1</v>
      </c>
      <c r="AW37" s="281"/>
      <c r="AX37" s="282"/>
      <c r="AY37" s="281"/>
      <c r="AZ37" s="282"/>
      <c r="BA37" s="281"/>
      <c r="BB37" s="282">
        <v>2</v>
      </c>
      <c r="BC37" s="281"/>
      <c r="BD37" s="282"/>
      <c r="BE37" s="287"/>
      <c r="BF37" s="295">
        <f>SUMIF($D$35:$BE$35,$BF$35,$D37:$BE37)</f>
        <v>34</v>
      </c>
      <c r="BG37" s="296">
        <f t="shared" ref="BG37:BG49" si="7">SUMIF($D$35:$BE$35,$BG$35,$D37:$BE37)</f>
        <v>0</v>
      </c>
      <c r="BI37" s="11"/>
      <c r="BJ37" s="399"/>
      <c r="BK37" s="397"/>
      <c r="BL37" s="438"/>
      <c r="BM37" s="439"/>
      <c r="BN37" s="399"/>
      <c r="BO37" s="426"/>
      <c r="BP37" s="397"/>
      <c r="BQ37" s="449"/>
      <c r="BR37" s="397"/>
      <c r="BS37" s="424"/>
      <c r="BT37" s="18"/>
      <c r="BU37" s="399"/>
      <c r="BV37" s="397"/>
      <c r="BW37" s="438"/>
      <c r="BX37" s="439"/>
      <c r="BY37" s="441"/>
      <c r="BZ37" s="443"/>
      <c r="CA37" s="445"/>
      <c r="CB37" s="447"/>
      <c r="CC37" s="445"/>
      <c r="CD37" s="435"/>
    </row>
    <row r="38" spans="1:83" ht="15" customHeight="1">
      <c r="A38" s="543" t="s">
        <v>133</v>
      </c>
      <c r="B38" s="544"/>
      <c r="C38" s="275">
        <f ca="1">IFERROR(VLOOKUP(A38,年間予定!$A$3:$M$17,$A$34,FALSE),"")</f>
        <v>15</v>
      </c>
      <c r="D38" s="276"/>
      <c r="E38" s="277"/>
      <c r="F38" s="278"/>
      <c r="G38" s="277"/>
      <c r="H38" s="278"/>
      <c r="I38" s="277"/>
      <c r="J38" s="278"/>
      <c r="K38" s="277"/>
      <c r="L38" s="278"/>
      <c r="M38" s="277"/>
      <c r="N38" s="278"/>
      <c r="O38" s="277"/>
      <c r="P38" s="278"/>
      <c r="Q38" s="277"/>
      <c r="R38" s="278"/>
      <c r="S38" s="277"/>
      <c r="T38" s="278"/>
      <c r="U38" s="277"/>
      <c r="V38" s="278"/>
      <c r="W38" s="277"/>
      <c r="X38" s="278"/>
      <c r="Y38" s="277"/>
      <c r="Z38" s="278"/>
      <c r="AA38" s="277"/>
      <c r="AB38" s="278"/>
      <c r="AC38" s="277"/>
      <c r="AD38" s="278"/>
      <c r="AE38" s="277"/>
      <c r="AF38" s="278"/>
      <c r="AG38" s="277"/>
      <c r="AH38" s="278"/>
      <c r="AI38" s="277"/>
      <c r="AJ38" s="278"/>
      <c r="AK38" s="277"/>
      <c r="AL38" s="278"/>
      <c r="AM38" s="277"/>
      <c r="AN38" s="278"/>
      <c r="AO38" s="277"/>
      <c r="AP38" s="278"/>
      <c r="AQ38" s="277"/>
      <c r="AR38" s="278"/>
      <c r="AS38" s="277"/>
      <c r="AT38" s="278"/>
      <c r="AU38" s="277"/>
      <c r="AV38" s="278"/>
      <c r="AW38" s="277"/>
      <c r="AX38" s="278"/>
      <c r="AY38" s="277"/>
      <c r="AZ38" s="278"/>
      <c r="BA38" s="277"/>
      <c r="BB38" s="278"/>
      <c r="BC38" s="277"/>
      <c r="BD38" s="278"/>
      <c r="BE38" s="286"/>
      <c r="BF38" s="293">
        <f t="shared" ref="BF38:BF49" si="8">SUMIF($D$35:$BE$35,$BF$35,$D38:$BE38)</f>
        <v>0</v>
      </c>
      <c r="BG38" s="294">
        <f t="shared" si="7"/>
        <v>0</v>
      </c>
      <c r="BH38" s="146"/>
      <c r="BI38" s="26"/>
      <c r="BJ38" s="411" t="s">
        <v>33</v>
      </c>
      <c r="BK38" s="397"/>
      <c r="BL38" s="407">
        <f ca="1">BL34/BL36</f>
        <v>13.785714285714286</v>
      </c>
      <c r="BM38" s="419"/>
      <c r="BN38" s="399" t="s">
        <v>37</v>
      </c>
      <c r="BO38" s="430">
        <f ca="1">BZ38</f>
        <v>16.285714285714285</v>
      </c>
      <c r="BP38" s="397" t="s">
        <v>37</v>
      </c>
      <c r="BQ38" s="430">
        <f ca="1">CB38</f>
        <v>0.89649153461327613</v>
      </c>
      <c r="BR38" s="397" t="s">
        <v>37</v>
      </c>
      <c r="BS38" s="432">
        <f ca="1">CD38</f>
        <v>0</v>
      </c>
      <c r="BT38" s="18"/>
      <c r="BU38" s="411" t="s">
        <v>33</v>
      </c>
      <c r="BV38" s="397"/>
      <c r="BW38" s="407">
        <f ca="1">BW34/BW36</f>
        <v>23.5</v>
      </c>
      <c r="BX38" s="419"/>
      <c r="BY38" s="399" t="s">
        <v>37</v>
      </c>
      <c r="BZ38" s="426">
        <f ca="1">AVERAGE(F22:F28)*2</f>
        <v>16.285714285714285</v>
      </c>
      <c r="CA38" s="397" t="s">
        <v>37</v>
      </c>
      <c r="CB38" s="428">
        <f ca="1">AVERAGE(G22:H28)</f>
        <v>0.89649153461327613</v>
      </c>
      <c r="CC38" s="397" t="s">
        <v>37</v>
      </c>
      <c r="CD38" s="424">
        <f ca="1">SUM(S22:S28)/BW32</f>
        <v>0</v>
      </c>
    </row>
    <row r="39" spans="1:83" ht="15" customHeight="1" thickBot="1">
      <c r="A39" s="545" t="s">
        <v>134</v>
      </c>
      <c r="B39" s="546"/>
      <c r="C39" s="279">
        <f ca="1">IFERROR(VLOOKUP(A39,年間予定!$A$3:$M$17,$A$34,FALSE),"")</f>
        <v>9</v>
      </c>
      <c r="D39" s="280"/>
      <c r="E39" s="281"/>
      <c r="F39" s="282"/>
      <c r="G39" s="281"/>
      <c r="H39" s="282"/>
      <c r="I39" s="281"/>
      <c r="J39" s="282"/>
      <c r="K39" s="281"/>
      <c r="L39" s="282"/>
      <c r="M39" s="281"/>
      <c r="N39" s="282"/>
      <c r="O39" s="281"/>
      <c r="P39" s="282"/>
      <c r="Q39" s="281"/>
      <c r="R39" s="282"/>
      <c r="S39" s="281"/>
      <c r="T39" s="282"/>
      <c r="U39" s="281"/>
      <c r="V39" s="282"/>
      <c r="W39" s="281"/>
      <c r="X39" s="282"/>
      <c r="Y39" s="281"/>
      <c r="Z39" s="282"/>
      <c r="AA39" s="281"/>
      <c r="AB39" s="282"/>
      <c r="AC39" s="281"/>
      <c r="AD39" s="282"/>
      <c r="AE39" s="281"/>
      <c r="AF39" s="282"/>
      <c r="AG39" s="281"/>
      <c r="AH39" s="282"/>
      <c r="AI39" s="281"/>
      <c r="AJ39" s="282"/>
      <c r="AK39" s="281"/>
      <c r="AL39" s="282"/>
      <c r="AM39" s="281"/>
      <c r="AN39" s="282"/>
      <c r="AO39" s="281"/>
      <c r="AP39" s="282"/>
      <c r="AQ39" s="281"/>
      <c r="AR39" s="282"/>
      <c r="AS39" s="281"/>
      <c r="AT39" s="282"/>
      <c r="AU39" s="281"/>
      <c r="AV39" s="282"/>
      <c r="AW39" s="281"/>
      <c r="AX39" s="282"/>
      <c r="AY39" s="281"/>
      <c r="AZ39" s="282"/>
      <c r="BA39" s="281"/>
      <c r="BB39" s="282"/>
      <c r="BC39" s="281"/>
      <c r="BD39" s="282"/>
      <c r="BE39" s="287"/>
      <c r="BF39" s="295">
        <f t="shared" si="8"/>
        <v>0</v>
      </c>
      <c r="BG39" s="296">
        <f t="shared" si="7"/>
        <v>0</v>
      </c>
      <c r="BH39" s="146"/>
      <c r="BI39" s="26"/>
      <c r="BJ39" s="412"/>
      <c r="BK39" s="413"/>
      <c r="BL39" s="409"/>
      <c r="BM39" s="420"/>
      <c r="BN39" s="400"/>
      <c r="BO39" s="431"/>
      <c r="BP39" s="398"/>
      <c r="BQ39" s="431"/>
      <c r="BR39" s="398"/>
      <c r="BS39" s="433"/>
      <c r="BT39" s="18"/>
      <c r="BU39" s="412"/>
      <c r="BV39" s="413"/>
      <c r="BW39" s="409"/>
      <c r="BX39" s="420"/>
      <c r="BY39" s="400"/>
      <c r="BZ39" s="427"/>
      <c r="CA39" s="398"/>
      <c r="CB39" s="429"/>
      <c r="CC39" s="398"/>
      <c r="CD39" s="425"/>
    </row>
    <row r="40" spans="1:83" ht="15" customHeight="1">
      <c r="A40" s="543" t="s">
        <v>135</v>
      </c>
      <c r="B40" s="544"/>
      <c r="C40" s="275">
        <f ca="1">IFERROR(VLOOKUP(A40,年間予定!$A$3:$M$17,$A$34,FALSE),"")</f>
        <v>44</v>
      </c>
      <c r="D40" s="276">
        <v>3</v>
      </c>
      <c r="E40" s="277"/>
      <c r="F40" s="278">
        <v>4</v>
      </c>
      <c r="G40" s="277"/>
      <c r="H40" s="278">
        <v>1</v>
      </c>
      <c r="I40" s="277"/>
      <c r="J40" s="278">
        <v>4</v>
      </c>
      <c r="K40" s="277"/>
      <c r="L40" s="278">
        <v>2</v>
      </c>
      <c r="M40" s="277"/>
      <c r="N40" s="278"/>
      <c r="O40" s="277"/>
      <c r="P40" s="278">
        <v>4</v>
      </c>
      <c r="Q40" s="277"/>
      <c r="R40" s="278">
        <v>1</v>
      </c>
      <c r="S40" s="277"/>
      <c r="T40" s="278">
        <v>2</v>
      </c>
      <c r="U40" s="277"/>
      <c r="V40" s="278">
        <v>3</v>
      </c>
      <c r="W40" s="277"/>
      <c r="X40" s="278">
        <v>3</v>
      </c>
      <c r="Y40" s="277"/>
      <c r="Z40" s="278"/>
      <c r="AA40" s="277"/>
      <c r="AB40" s="278">
        <v>2</v>
      </c>
      <c r="AC40" s="277"/>
      <c r="AD40" s="278"/>
      <c r="AE40" s="277"/>
      <c r="AF40" s="278">
        <v>1</v>
      </c>
      <c r="AG40" s="277"/>
      <c r="AH40" s="278">
        <v>2</v>
      </c>
      <c r="AI40" s="277"/>
      <c r="AJ40" s="278">
        <v>3</v>
      </c>
      <c r="AK40" s="277"/>
      <c r="AL40" s="278"/>
      <c r="AM40" s="277"/>
      <c r="AN40" s="278">
        <v>2</v>
      </c>
      <c r="AO40" s="277"/>
      <c r="AP40" s="278"/>
      <c r="AQ40" s="277"/>
      <c r="AR40" s="278">
        <v>4</v>
      </c>
      <c r="AS40" s="277"/>
      <c r="AT40" s="278">
        <v>3</v>
      </c>
      <c r="AU40" s="277"/>
      <c r="AV40" s="278">
        <v>2</v>
      </c>
      <c r="AW40" s="277"/>
      <c r="AX40" s="278">
        <v>1</v>
      </c>
      <c r="AY40" s="277"/>
      <c r="AZ40" s="278">
        <v>4</v>
      </c>
      <c r="BA40" s="277"/>
      <c r="BB40" s="278">
        <v>2</v>
      </c>
      <c r="BC40" s="277"/>
      <c r="BD40" s="278"/>
      <c r="BE40" s="286"/>
      <c r="BF40" s="293">
        <f t="shared" si="8"/>
        <v>53</v>
      </c>
      <c r="BG40" s="294">
        <f t="shared" si="7"/>
        <v>0</v>
      </c>
      <c r="BH40" s="146"/>
      <c r="BI40" s="26"/>
      <c r="BJ40" s="406" t="s">
        <v>18</v>
      </c>
      <c r="BK40" s="405"/>
      <c r="BL40" s="405"/>
      <c r="BM40" s="405">
        <f ca="1">BM14</f>
        <v>9.4230769230769234</v>
      </c>
      <c r="BN40" s="414"/>
      <c r="BO40" s="414" t="s">
        <v>19</v>
      </c>
      <c r="BP40" s="414"/>
      <c r="BQ40" s="414"/>
      <c r="BR40" s="415">
        <v>1.66</v>
      </c>
      <c r="BS40" s="416"/>
      <c r="BT40" s="17"/>
      <c r="BU40" s="406" t="s">
        <v>18</v>
      </c>
      <c r="BV40" s="405"/>
      <c r="BW40" s="405"/>
      <c r="BX40" s="405">
        <f ca="1">BM14</f>
        <v>9.4230769230769234</v>
      </c>
      <c r="BY40" s="414"/>
      <c r="BZ40" s="414" t="s">
        <v>19</v>
      </c>
      <c r="CA40" s="414"/>
      <c r="CB40" s="414"/>
      <c r="CC40" s="415">
        <v>1.66</v>
      </c>
      <c r="CD40" s="416"/>
    </row>
    <row r="41" spans="1:83" ht="15" customHeight="1">
      <c r="A41" s="545" t="s">
        <v>136</v>
      </c>
      <c r="B41" s="546"/>
      <c r="C41" s="279">
        <f ca="1">IFERROR(VLOOKUP(A41,年間予定!$A$3:$M$17,$A$34,FALSE),"")</f>
        <v>15</v>
      </c>
      <c r="D41" s="280"/>
      <c r="E41" s="281"/>
      <c r="F41" s="282"/>
      <c r="G41" s="281"/>
      <c r="H41" s="282"/>
      <c r="I41" s="281"/>
      <c r="J41" s="282">
        <v>1</v>
      </c>
      <c r="K41" s="281"/>
      <c r="L41" s="282"/>
      <c r="M41" s="281"/>
      <c r="N41" s="282"/>
      <c r="O41" s="281"/>
      <c r="P41" s="282">
        <v>2</v>
      </c>
      <c r="Q41" s="281"/>
      <c r="R41" s="282">
        <v>1</v>
      </c>
      <c r="S41" s="281"/>
      <c r="T41" s="282"/>
      <c r="U41" s="281"/>
      <c r="V41" s="282"/>
      <c r="W41" s="281"/>
      <c r="X41" s="282"/>
      <c r="Y41" s="281"/>
      <c r="Z41" s="282"/>
      <c r="AA41" s="281"/>
      <c r="AB41" s="282"/>
      <c r="AC41" s="281"/>
      <c r="AD41" s="282"/>
      <c r="AE41" s="281"/>
      <c r="AF41" s="282">
        <v>1</v>
      </c>
      <c r="AG41" s="281"/>
      <c r="AH41" s="282"/>
      <c r="AI41" s="281"/>
      <c r="AJ41" s="282"/>
      <c r="AK41" s="281"/>
      <c r="AL41" s="282"/>
      <c r="AM41" s="281"/>
      <c r="AN41" s="282"/>
      <c r="AO41" s="281"/>
      <c r="AP41" s="282"/>
      <c r="AQ41" s="281"/>
      <c r="AR41" s="282"/>
      <c r="AS41" s="281"/>
      <c r="AT41" s="282"/>
      <c r="AU41" s="281"/>
      <c r="AV41" s="282"/>
      <c r="AW41" s="281"/>
      <c r="AX41" s="282"/>
      <c r="AY41" s="281"/>
      <c r="AZ41" s="282"/>
      <c r="BA41" s="281"/>
      <c r="BB41" s="282"/>
      <c r="BC41" s="281"/>
      <c r="BD41" s="282"/>
      <c r="BE41" s="287"/>
      <c r="BF41" s="295">
        <f t="shared" si="8"/>
        <v>5</v>
      </c>
      <c r="BG41" s="296">
        <f t="shared" si="7"/>
        <v>0</v>
      </c>
      <c r="BH41" s="146"/>
      <c r="BI41" s="26"/>
      <c r="BJ41" s="399"/>
      <c r="BK41" s="397"/>
      <c r="BL41" s="397"/>
      <c r="BM41" s="397"/>
      <c r="BN41" s="397"/>
      <c r="BO41" s="397"/>
      <c r="BP41" s="397"/>
      <c r="BQ41" s="397"/>
      <c r="BR41" s="417"/>
      <c r="BS41" s="418"/>
      <c r="BT41" s="17"/>
      <c r="BU41" s="399"/>
      <c r="BV41" s="397"/>
      <c r="BW41" s="397"/>
      <c r="BX41" s="397"/>
      <c r="BY41" s="397"/>
      <c r="BZ41" s="397"/>
      <c r="CA41" s="397"/>
      <c r="CB41" s="397"/>
      <c r="CC41" s="417"/>
      <c r="CD41" s="418"/>
    </row>
    <row r="42" spans="1:83" ht="15" customHeight="1">
      <c r="A42" s="543" t="s">
        <v>137</v>
      </c>
      <c r="B42" s="544"/>
      <c r="C42" s="275">
        <f ca="1">IFERROR(VLOOKUP(A42,年間予定!$A$3:$M$17,$A$34,FALSE),"")</f>
        <v>6</v>
      </c>
      <c r="D42" s="276"/>
      <c r="E42" s="277"/>
      <c r="F42" s="278"/>
      <c r="G42" s="277"/>
      <c r="H42" s="278"/>
      <c r="I42" s="277"/>
      <c r="J42" s="278"/>
      <c r="K42" s="277"/>
      <c r="L42" s="278">
        <v>2</v>
      </c>
      <c r="M42" s="277"/>
      <c r="N42" s="278"/>
      <c r="O42" s="277"/>
      <c r="P42" s="278"/>
      <c r="Q42" s="277"/>
      <c r="R42" s="278"/>
      <c r="S42" s="277"/>
      <c r="T42" s="278"/>
      <c r="U42" s="277"/>
      <c r="V42" s="278"/>
      <c r="W42" s="277"/>
      <c r="X42" s="278">
        <v>1</v>
      </c>
      <c r="Y42" s="277"/>
      <c r="Z42" s="278"/>
      <c r="AA42" s="277"/>
      <c r="AB42" s="278"/>
      <c r="AC42" s="277"/>
      <c r="AD42" s="278">
        <v>1</v>
      </c>
      <c r="AE42" s="277"/>
      <c r="AF42" s="278">
        <v>1</v>
      </c>
      <c r="AG42" s="277"/>
      <c r="AH42" s="278">
        <v>2</v>
      </c>
      <c r="AI42" s="277"/>
      <c r="AJ42" s="278"/>
      <c r="AK42" s="277"/>
      <c r="AL42" s="278"/>
      <c r="AM42" s="277"/>
      <c r="AN42" s="278">
        <v>2</v>
      </c>
      <c r="AO42" s="277"/>
      <c r="AP42" s="278"/>
      <c r="AQ42" s="277"/>
      <c r="AR42" s="278"/>
      <c r="AS42" s="277"/>
      <c r="AT42" s="278">
        <v>1</v>
      </c>
      <c r="AU42" s="277"/>
      <c r="AV42" s="278"/>
      <c r="AW42" s="277"/>
      <c r="AX42" s="278"/>
      <c r="AY42" s="277"/>
      <c r="AZ42" s="278">
        <v>3</v>
      </c>
      <c r="BA42" s="277"/>
      <c r="BB42" s="278"/>
      <c r="BC42" s="277"/>
      <c r="BD42" s="278"/>
      <c r="BE42" s="286"/>
      <c r="BF42" s="293">
        <f t="shared" si="8"/>
        <v>13</v>
      </c>
      <c r="BG42" s="294">
        <f t="shared" si="7"/>
        <v>0</v>
      </c>
      <c r="BH42" s="146"/>
      <c r="BI42" s="26"/>
      <c r="BJ42" s="399" t="s">
        <v>20</v>
      </c>
      <c r="BK42" s="397"/>
      <c r="BL42" s="397"/>
      <c r="BM42" s="423">
        <v>10</v>
      </c>
      <c r="BN42" s="423"/>
      <c r="BO42" s="397" t="s">
        <v>21</v>
      </c>
      <c r="BP42" s="397"/>
      <c r="BQ42" s="397"/>
      <c r="BR42" s="421" t="e">
        <f ca="1">BL32/12/AVERAGE(T16:U21)</f>
        <v>#DIV/0!</v>
      </c>
      <c r="BS42" s="422"/>
      <c r="BT42" s="19"/>
      <c r="BU42" s="399" t="s">
        <v>20</v>
      </c>
      <c r="BV42" s="397"/>
      <c r="BW42" s="397"/>
      <c r="BX42" s="423">
        <v>10</v>
      </c>
      <c r="BY42" s="423"/>
      <c r="BZ42" s="397" t="s">
        <v>21</v>
      </c>
      <c r="CA42" s="397"/>
      <c r="CB42" s="397"/>
      <c r="CC42" s="421" t="e">
        <f ca="1">BW32/12/AVERAGE(T22:U28)</f>
        <v>#DIV/0!</v>
      </c>
      <c r="CD42" s="422"/>
    </row>
    <row r="43" spans="1:83" ht="15" customHeight="1">
      <c r="A43" s="545" t="s">
        <v>138</v>
      </c>
      <c r="B43" s="546"/>
      <c r="C43" s="279">
        <f ca="1">IFERROR(VLOOKUP(A43,年間予定!$A$3:$M$17,$A$34,FALSE),"")</f>
        <v>22</v>
      </c>
      <c r="D43" s="280"/>
      <c r="E43" s="281"/>
      <c r="F43" s="282"/>
      <c r="G43" s="281"/>
      <c r="H43" s="282"/>
      <c r="I43" s="281"/>
      <c r="J43" s="282"/>
      <c r="K43" s="281"/>
      <c r="L43" s="282">
        <v>1</v>
      </c>
      <c r="M43" s="281"/>
      <c r="N43" s="282"/>
      <c r="O43" s="281"/>
      <c r="P43" s="282"/>
      <c r="Q43" s="281"/>
      <c r="R43" s="282"/>
      <c r="S43" s="281"/>
      <c r="T43" s="282"/>
      <c r="U43" s="281"/>
      <c r="V43" s="282">
        <v>8</v>
      </c>
      <c r="W43" s="281"/>
      <c r="X43" s="282"/>
      <c r="Y43" s="281"/>
      <c r="Z43" s="282"/>
      <c r="AA43" s="281"/>
      <c r="AB43" s="282"/>
      <c r="AC43" s="281"/>
      <c r="AD43" s="282">
        <v>1</v>
      </c>
      <c r="AE43" s="281"/>
      <c r="AF43" s="282">
        <v>1</v>
      </c>
      <c r="AG43" s="281"/>
      <c r="AH43" s="282">
        <v>2</v>
      </c>
      <c r="AI43" s="281"/>
      <c r="AJ43" s="282"/>
      <c r="AK43" s="281"/>
      <c r="AL43" s="282"/>
      <c r="AM43" s="281"/>
      <c r="AN43" s="282"/>
      <c r="AO43" s="281"/>
      <c r="AP43" s="282"/>
      <c r="AQ43" s="281"/>
      <c r="AR43" s="282">
        <v>1</v>
      </c>
      <c r="AS43" s="281"/>
      <c r="AT43" s="282">
        <v>1</v>
      </c>
      <c r="AU43" s="281"/>
      <c r="AV43" s="282">
        <v>2</v>
      </c>
      <c r="AW43" s="281"/>
      <c r="AX43" s="282"/>
      <c r="AY43" s="281"/>
      <c r="AZ43" s="282">
        <v>1</v>
      </c>
      <c r="BA43" s="281"/>
      <c r="BB43" s="282"/>
      <c r="BC43" s="281"/>
      <c r="BD43" s="282"/>
      <c r="BE43" s="287"/>
      <c r="BF43" s="295">
        <f t="shared" si="8"/>
        <v>18</v>
      </c>
      <c r="BG43" s="296">
        <f t="shared" si="7"/>
        <v>0</v>
      </c>
      <c r="BH43" s="146"/>
      <c r="BI43" s="26"/>
      <c r="BJ43" s="399"/>
      <c r="BK43" s="397"/>
      <c r="BL43" s="397"/>
      <c r="BM43" s="423"/>
      <c r="BN43" s="423"/>
      <c r="BO43" s="397"/>
      <c r="BP43" s="397"/>
      <c r="BQ43" s="397"/>
      <c r="BR43" s="421"/>
      <c r="BS43" s="422"/>
      <c r="BT43" s="19"/>
      <c r="BU43" s="399"/>
      <c r="BV43" s="397"/>
      <c r="BW43" s="397"/>
      <c r="BX43" s="423"/>
      <c r="BY43" s="423"/>
      <c r="BZ43" s="397"/>
      <c r="CA43" s="397"/>
      <c r="CB43" s="397"/>
      <c r="CC43" s="421"/>
      <c r="CD43" s="422"/>
    </row>
    <row r="44" spans="1:83" ht="15" customHeight="1">
      <c r="A44" s="543" t="s">
        <v>139</v>
      </c>
      <c r="B44" s="544"/>
      <c r="C44" s="275">
        <f ca="1">IFERROR(VLOOKUP(A44,年間予定!$A$3:$M$17,$A$34,FALSE),"")</f>
        <v>44</v>
      </c>
      <c r="D44" s="276"/>
      <c r="E44" s="277"/>
      <c r="F44" s="278">
        <v>1</v>
      </c>
      <c r="G44" s="277"/>
      <c r="H44" s="278"/>
      <c r="I44" s="277"/>
      <c r="J44" s="278">
        <v>1</v>
      </c>
      <c r="K44" s="277"/>
      <c r="L44" s="278">
        <v>1</v>
      </c>
      <c r="M44" s="277"/>
      <c r="N44" s="278"/>
      <c r="O44" s="277"/>
      <c r="P44" s="278">
        <v>2</v>
      </c>
      <c r="Q44" s="277"/>
      <c r="R44" s="278">
        <v>2</v>
      </c>
      <c r="S44" s="277"/>
      <c r="T44" s="278">
        <v>2</v>
      </c>
      <c r="U44" s="277"/>
      <c r="V44" s="278">
        <v>3</v>
      </c>
      <c r="W44" s="277"/>
      <c r="X44" s="278">
        <v>1</v>
      </c>
      <c r="Y44" s="277"/>
      <c r="Z44" s="278"/>
      <c r="AA44" s="277"/>
      <c r="AB44" s="278"/>
      <c r="AC44" s="277"/>
      <c r="AD44" s="278"/>
      <c r="AE44" s="277"/>
      <c r="AF44" s="278"/>
      <c r="AG44" s="277"/>
      <c r="AH44" s="278"/>
      <c r="AI44" s="277"/>
      <c r="AJ44" s="278">
        <v>3</v>
      </c>
      <c r="AK44" s="277"/>
      <c r="AL44" s="278">
        <v>2</v>
      </c>
      <c r="AM44" s="277"/>
      <c r="AN44" s="278"/>
      <c r="AO44" s="277"/>
      <c r="AP44" s="278"/>
      <c r="AQ44" s="277"/>
      <c r="AR44" s="278">
        <v>1</v>
      </c>
      <c r="AS44" s="277"/>
      <c r="AT44" s="278">
        <v>2</v>
      </c>
      <c r="AU44" s="277"/>
      <c r="AV44" s="278">
        <v>2</v>
      </c>
      <c r="AW44" s="277"/>
      <c r="AX44" s="278"/>
      <c r="AY44" s="277"/>
      <c r="AZ44" s="278">
        <v>3</v>
      </c>
      <c r="BA44" s="277"/>
      <c r="BB44" s="278">
        <v>2</v>
      </c>
      <c r="BC44" s="277"/>
      <c r="BD44" s="278"/>
      <c r="BE44" s="286"/>
      <c r="BF44" s="293">
        <f t="shared" si="8"/>
        <v>28</v>
      </c>
      <c r="BG44" s="294">
        <f t="shared" si="7"/>
        <v>0</v>
      </c>
      <c r="BH44" s="146"/>
      <c r="BI44" s="26"/>
      <c r="BJ44" s="399" t="s">
        <v>41</v>
      </c>
      <c r="BK44" s="397"/>
      <c r="BL44" s="397"/>
      <c r="BM44" s="397">
        <f ca="1">BM42-BM40</f>
        <v>0.57692307692307665</v>
      </c>
      <c r="BN44" s="397"/>
      <c r="BO44" s="397" t="s">
        <v>22</v>
      </c>
      <c r="BP44" s="397"/>
      <c r="BQ44" s="397"/>
      <c r="BR44" s="407" t="e">
        <f ca="1">BR42-BR40</f>
        <v>#DIV/0!</v>
      </c>
      <c r="BS44" s="408"/>
      <c r="BT44" s="17"/>
      <c r="BU44" s="399" t="s">
        <v>41</v>
      </c>
      <c r="BV44" s="397"/>
      <c r="BW44" s="397"/>
      <c r="BX44" s="397">
        <f ca="1">BX42-BX40</f>
        <v>0.57692307692307665</v>
      </c>
      <c r="BY44" s="397"/>
      <c r="BZ44" s="397" t="s">
        <v>22</v>
      </c>
      <c r="CA44" s="397"/>
      <c r="CB44" s="397"/>
      <c r="CC44" s="407" t="e">
        <f ca="1">CC42-CC40</f>
        <v>#DIV/0!</v>
      </c>
      <c r="CD44" s="408"/>
    </row>
    <row r="45" spans="1:83" ht="15" customHeight="1">
      <c r="A45" s="545" t="s">
        <v>140</v>
      </c>
      <c r="B45" s="546"/>
      <c r="C45" s="279">
        <f ca="1">IFERROR(VLOOKUP(A45,年間予定!$A$3:$M$17,$A$34,FALSE),"")</f>
        <v>6</v>
      </c>
      <c r="D45" s="280"/>
      <c r="E45" s="281"/>
      <c r="F45" s="282">
        <v>1</v>
      </c>
      <c r="G45" s="281"/>
      <c r="H45" s="282"/>
      <c r="I45" s="281"/>
      <c r="J45" s="282"/>
      <c r="K45" s="281"/>
      <c r="L45" s="282">
        <v>1</v>
      </c>
      <c r="M45" s="281"/>
      <c r="N45" s="282"/>
      <c r="O45" s="281"/>
      <c r="P45" s="282"/>
      <c r="Q45" s="281"/>
      <c r="R45" s="282"/>
      <c r="S45" s="281"/>
      <c r="T45" s="282">
        <v>1</v>
      </c>
      <c r="U45" s="281"/>
      <c r="V45" s="282">
        <v>1</v>
      </c>
      <c r="W45" s="281"/>
      <c r="X45" s="282"/>
      <c r="Y45" s="281"/>
      <c r="Z45" s="282"/>
      <c r="AA45" s="281"/>
      <c r="AB45" s="282"/>
      <c r="AC45" s="281"/>
      <c r="AD45" s="282"/>
      <c r="AE45" s="281"/>
      <c r="AF45" s="282">
        <v>1</v>
      </c>
      <c r="AG45" s="281"/>
      <c r="AH45" s="282">
        <v>1</v>
      </c>
      <c r="AI45" s="281"/>
      <c r="AJ45" s="282"/>
      <c r="AK45" s="281"/>
      <c r="AL45" s="282"/>
      <c r="AM45" s="281"/>
      <c r="AN45" s="282"/>
      <c r="AO45" s="281"/>
      <c r="AP45" s="282"/>
      <c r="AQ45" s="281"/>
      <c r="AR45" s="282"/>
      <c r="AS45" s="281"/>
      <c r="AT45" s="282"/>
      <c r="AU45" s="281"/>
      <c r="AV45" s="282"/>
      <c r="AW45" s="281"/>
      <c r="AX45" s="282"/>
      <c r="AY45" s="281"/>
      <c r="AZ45" s="282"/>
      <c r="BA45" s="281"/>
      <c r="BB45" s="282">
        <v>1</v>
      </c>
      <c r="BC45" s="281"/>
      <c r="BD45" s="282"/>
      <c r="BE45" s="287"/>
      <c r="BF45" s="295">
        <f t="shared" si="8"/>
        <v>7</v>
      </c>
      <c r="BG45" s="296">
        <f t="shared" si="7"/>
        <v>0</v>
      </c>
      <c r="BH45" s="146"/>
      <c r="BI45" s="26"/>
      <c r="BJ45" s="399"/>
      <c r="BK45" s="397"/>
      <c r="BL45" s="397"/>
      <c r="BM45" s="397"/>
      <c r="BN45" s="397"/>
      <c r="BO45" s="397"/>
      <c r="BP45" s="397"/>
      <c r="BQ45" s="397"/>
      <c r="BR45" s="407"/>
      <c r="BS45" s="408"/>
      <c r="BT45" s="17"/>
      <c r="BU45" s="399"/>
      <c r="BV45" s="397"/>
      <c r="BW45" s="397"/>
      <c r="BX45" s="397"/>
      <c r="BY45" s="397"/>
      <c r="BZ45" s="397"/>
      <c r="CA45" s="397"/>
      <c r="CB45" s="397"/>
      <c r="CC45" s="407"/>
      <c r="CD45" s="408"/>
    </row>
    <row r="46" spans="1:83" s="11" customFormat="1" ht="15" customHeight="1">
      <c r="A46" s="543" t="s">
        <v>141</v>
      </c>
      <c r="B46" s="544"/>
      <c r="C46" s="275">
        <f ca="1">IFERROR(VLOOKUP(A46,年間予定!$A$3:$M$17,$A$34,FALSE),"")</f>
        <v>0</v>
      </c>
      <c r="D46" s="276"/>
      <c r="E46" s="283"/>
      <c r="F46" s="278">
        <v>1</v>
      </c>
      <c r="G46" s="283"/>
      <c r="H46" s="278"/>
      <c r="I46" s="283"/>
      <c r="J46" s="278"/>
      <c r="K46" s="283"/>
      <c r="L46" s="278">
        <v>1</v>
      </c>
      <c r="M46" s="283"/>
      <c r="N46" s="278"/>
      <c r="O46" s="283"/>
      <c r="P46" s="278"/>
      <c r="Q46" s="283"/>
      <c r="R46" s="278"/>
      <c r="S46" s="283"/>
      <c r="T46" s="278">
        <v>1</v>
      </c>
      <c r="U46" s="283"/>
      <c r="V46" s="278"/>
      <c r="W46" s="283"/>
      <c r="X46" s="278"/>
      <c r="Y46" s="283"/>
      <c r="Z46" s="278">
        <v>1</v>
      </c>
      <c r="AA46" s="283"/>
      <c r="AB46" s="278"/>
      <c r="AC46" s="283"/>
      <c r="AD46" s="278">
        <v>1</v>
      </c>
      <c r="AE46" s="283"/>
      <c r="AF46" s="278">
        <v>1</v>
      </c>
      <c r="AG46" s="283"/>
      <c r="AH46" s="278"/>
      <c r="AI46" s="283"/>
      <c r="AJ46" s="278">
        <v>1</v>
      </c>
      <c r="AK46" s="283"/>
      <c r="AL46" s="278"/>
      <c r="AM46" s="283"/>
      <c r="AN46" s="278"/>
      <c r="AO46" s="283"/>
      <c r="AP46" s="278"/>
      <c r="AQ46" s="283"/>
      <c r="AR46" s="278"/>
      <c r="AS46" s="283"/>
      <c r="AT46" s="278"/>
      <c r="AU46" s="283"/>
      <c r="AV46" s="278">
        <v>1</v>
      </c>
      <c r="AW46" s="283"/>
      <c r="AX46" s="278"/>
      <c r="AY46" s="283"/>
      <c r="AZ46" s="278"/>
      <c r="BA46" s="283"/>
      <c r="BB46" s="278"/>
      <c r="BC46" s="283"/>
      <c r="BD46" s="278"/>
      <c r="BE46" s="288"/>
      <c r="BF46" s="293">
        <f t="shared" si="8"/>
        <v>8</v>
      </c>
      <c r="BG46" s="297">
        <f t="shared" si="7"/>
        <v>0</v>
      </c>
      <c r="BH46" s="146"/>
      <c r="BI46" s="26"/>
      <c r="BJ46" s="411" t="s">
        <v>23</v>
      </c>
      <c r="BK46" s="397"/>
      <c r="BL46" s="397"/>
      <c r="BM46" s="397">
        <f ca="1">(BM42*BM48)-BL30</f>
        <v>15</v>
      </c>
      <c r="BN46" s="397"/>
      <c r="BO46" s="397" t="s">
        <v>24</v>
      </c>
      <c r="BP46" s="397"/>
      <c r="BQ46" s="397"/>
      <c r="BR46" s="407" t="e">
        <f ca="1">BL32/BR42</f>
        <v>#DIV/0!</v>
      </c>
      <c r="BS46" s="408"/>
      <c r="BT46" s="20"/>
      <c r="BU46" s="411" t="s">
        <v>23</v>
      </c>
      <c r="BV46" s="397"/>
      <c r="BW46" s="397"/>
      <c r="BX46" s="397">
        <f ca="1">(BX42*BX48)-BW30</f>
        <v>15</v>
      </c>
      <c r="BY46" s="397"/>
      <c r="BZ46" s="397" t="s">
        <v>24</v>
      </c>
      <c r="CA46" s="397"/>
      <c r="CB46" s="397"/>
      <c r="CC46" s="407" t="e">
        <f ca="1">BW32/CC42</f>
        <v>#DIV/0!</v>
      </c>
      <c r="CD46" s="408"/>
      <c r="CE46" s="14"/>
    </row>
    <row r="47" spans="1:83" s="11" customFormat="1" ht="15" customHeight="1" thickBot="1">
      <c r="A47" s="545" t="s">
        <v>149</v>
      </c>
      <c r="B47" s="546"/>
      <c r="C47" s="279">
        <f ca="1">IFERROR(VLOOKUP(A47,年間予定!$A$3:$M$17,$A$34,FALSE),"")</f>
        <v>0</v>
      </c>
      <c r="D47" s="280"/>
      <c r="E47" s="281"/>
      <c r="F47" s="282"/>
      <c r="G47" s="281"/>
      <c r="H47" s="282"/>
      <c r="I47" s="281"/>
      <c r="J47" s="282"/>
      <c r="K47" s="281"/>
      <c r="L47" s="282"/>
      <c r="M47" s="281"/>
      <c r="N47" s="282"/>
      <c r="O47" s="281"/>
      <c r="P47" s="282"/>
      <c r="Q47" s="281"/>
      <c r="R47" s="282">
        <v>1</v>
      </c>
      <c r="S47" s="281"/>
      <c r="T47" s="282"/>
      <c r="U47" s="281"/>
      <c r="V47" s="282"/>
      <c r="W47" s="281"/>
      <c r="X47" s="282">
        <v>1</v>
      </c>
      <c r="Y47" s="281"/>
      <c r="Z47" s="282"/>
      <c r="AA47" s="281"/>
      <c r="AB47" s="282"/>
      <c r="AC47" s="281"/>
      <c r="AD47" s="282"/>
      <c r="AE47" s="281"/>
      <c r="AF47" s="282"/>
      <c r="AG47" s="281"/>
      <c r="AH47" s="282"/>
      <c r="AI47" s="281"/>
      <c r="AJ47" s="282">
        <v>1</v>
      </c>
      <c r="AK47" s="281"/>
      <c r="AL47" s="282"/>
      <c r="AM47" s="281"/>
      <c r="AN47" s="282"/>
      <c r="AO47" s="281"/>
      <c r="AP47" s="282"/>
      <c r="AQ47" s="281"/>
      <c r="AR47" s="282"/>
      <c r="AS47" s="281"/>
      <c r="AT47" s="282"/>
      <c r="AU47" s="281"/>
      <c r="AV47" s="282">
        <v>1</v>
      </c>
      <c r="AW47" s="281"/>
      <c r="AX47" s="282"/>
      <c r="AY47" s="281"/>
      <c r="AZ47" s="282"/>
      <c r="BA47" s="281"/>
      <c r="BB47" s="282"/>
      <c r="BC47" s="281"/>
      <c r="BD47" s="282"/>
      <c r="BE47" s="287"/>
      <c r="BF47" s="295">
        <f t="shared" si="8"/>
        <v>4</v>
      </c>
      <c r="BG47" s="296">
        <f t="shared" si="7"/>
        <v>0</v>
      </c>
      <c r="BH47" s="146"/>
      <c r="BI47" s="26"/>
      <c r="BJ47" s="412"/>
      <c r="BK47" s="413"/>
      <c r="BL47" s="413"/>
      <c r="BM47" s="413"/>
      <c r="BN47" s="413"/>
      <c r="BO47" s="413"/>
      <c r="BP47" s="413"/>
      <c r="BQ47" s="413"/>
      <c r="BR47" s="409"/>
      <c r="BS47" s="410"/>
      <c r="BT47" s="20"/>
      <c r="BU47" s="412"/>
      <c r="BV47" s="413"/>
      <c r="BW47" s="413"/>
      <c r="BX47" s="413"/>
      <c r="BY47" s="413"/>
      <c r="BZ47" s="413"/>
      <c r="CA47" s="413"/>
      <c r="CB47" s="413"/>
      <c r="CC47" s="409"/>
      <c r="CD47" s="410"/>
      <c r="CE47" s="14"/>
    </row>
    <row r="48" spans="1:83" ht="15" customHeight="1">
      <c r="A48" s="543" t="s">
        <v>157</v>
      </c>
      <c r="B48" s="544"/>
      <c r="C48" s="275">
        <f ca="1">IFERROR(VLOOKUP(A48,年間予定!$A$3:$M$17,$A$34,FALSE),"")</f>
        <v>0</v>
      </c>
      <c r="D48" s="276"/>
      <c r="E48" s="283"/>
      <c r="F48" s="278"/>
      <c r="G48" s="283"/>
      <c r="H48" s="278"/>
      <c r="I48" s="283"/>
      <c r="J48" s="278"/>
      <c r="K48" s="283"/>
      <c r="L48" s="278"/>
      <c r="M48" s="283"/>
      <c r="N48" s="278"/>
      <c r="O48" s="283"/>
      <c r="P48" s="278"/>
      <c r="Q48" s="283"/>
      <c r="R48" s="278"/>
      <c r="S48" s="283"/>
      <c r="T48" s="278"/>
      <c r="U48" s="283"/>
      <c r="V48" s="278"/>
      <c r="W48" s="283"/>
      <c r="X48" s="278"/>
      <c r="Y48" s="283"/>
      <c r="Z48" s="278"/>
      <c r="AA48" s="283"/>
      <c r="AB48" s="278"/>
      <c r="AC48" s="283"/>
      <c r="AD48" s="278"/>
      <c r="AE48" s="283"/>
      <c r="AF48" s="278"/>
      <c r="AG48" s="283"/>
      <c r="AH48" s="278"/>
      <c r="AI48" s="283"/>
      <c r="AJ48" s="278"/>
      <c r="AK48" s="283"/>
      <c r="AL48" s="278"/>
      <c r="AM48" s="283"/>
      <c r="AN48" s="278"/>
      <c r="AO48" s="283"/>
      <c r="AP48" s="278"/>
      <c r="AQ48" s="283"/>
      <c r="AR48" s="278"/>
      <c r="AS48" s="283"/>
      <c r="AT48" s="278"/>
      <c r="AU48" s="283"/>
      <c r="AV48" s="278"/>
      <c r="AW48" s="283"/>
      <c r="AX48" s="278"/>
      <c r="AY48" s="283"/>
      <c r="AZ48" s="278"/>
      <c r="BA48" s="283"/>
      <c r="BB48" s="278"/>
      <c r="BC48" s="283"/>
      <c r="BD48" s="278"/>
      <c r="BE48" s="288"/>
      <c r="BF48" s="293">
        <f t="shared" si="8"/>
        <v>0</v>
      </c>
      <c r="BG48" s="297">
        <f t="shared" si="7"/>
        <v>0</v>
      </c>
      <c r="BH48" s="146"/>
      <c r="BI48" s="26"/>
      <c r="BJ48" s="406" t="s">
        <v>25</v>
      </c>
      <c r="BK48" s="405"/>
      <c r="BL48" s="405"/>
      <c r="BM48" s="405">
        <f ca="1">C31</f>
        <v>26</v>
      </c>
      <c r="BN48" s="405"/>
      <c r="BO48" s="405" t="s">
        <v>26</v>
      </c>
      <c r="BP48" s="405"/>
      <c r="BQ48" s="405"/>
      <c r="BR48" s="403">
        <f ca="1">BM40*BM48*BM50*1.015</f>
        <v>3569729.6249999995</v>
      </c>
      <c r="BS48" s="404"/>
      <c r="BT48" s="21"/>
      <c r="BU48" s="406" t="s">
        <v>25</v>
      </c>
      <c r="BV48" s="405"/>
      <c r="BW48" s="405"/>
      <c r="BX48" s="405">
        <f ca="1">C31</f>
        <v>26</v>
      </c>
      <c r="BY48" s="405"/>
      <c r="BZ48" s="405" t="s">
        <v>26</v>
      </c>
      <c r="CA48" s="405"/>
      <c r="CB48" s="405"/>
      <c r="CC48" s="403">
        <f ca="1">BX40*BX48*BX50*1.015</f>
        <v>3569729.6249999995</v>
      </c>
      <c r="CD48" s="404"/>
    </row>
    <row r="49" spans="1:82" ht="15" customHeight="1" thickBot="1">
      <c r="A49" s="545"/>
      <c r="B49" s="546"/>
      <c r="C49" s="298" t="str">
        <f>IFERROR(VLOOKUP(A49,年間予定!$A$3:$M$17,$A$34,FALSE),"")</f>
        <v/>
      </c>
      <c r="D49" s="299"/>
      <c r="E49" s="300"/>
      <c r="F49" s="301"/>
      <c r="G49" s="300"/>
      <c r="H49" s="301"/>
      <c r="I49" s="300"/>
      <c r="J49" s="301"/>
      <c r="K49" s="300"/>
      <c r="L49" s="301"/>
      <c r="M49" s="300"/>
      <c r="N49" s="301"/>
      <c r="O49" s="300"/>
      <c r="P49" s="301"/>
      <c r="Q49" s="300"/>
      <c r="R49" s="301"/>
      <c r="S49" s="300"/>
      <c r="T49" s="301"/>
      <c r="U49" s="300"/>
      <c r="V49" s="301"/>
      <c r="W49" s="300"/>
      <c r="X49" s="301"/>
      <c r="Y49" s="300"/>
      <c r="Z49" s="301"/>
      <c r="AA49" s="300"/>
      <c r="AB49" s="301"/>
      <c r="AC49" s="300"/>
      <c r="AD49" s="301"/>
      <c r="AE49" s="300"/>
      <c r="AF49" s="301"/>
      <c r="AG49" s="300"/>
      <c r="AH49" s="301"/>
      <c r="AI49" s="300"/>
      <c r="AJ49" s="301"/>
      <c r="AK49" s="300"/>
      <c r="AL49" s="301"/>
      <c r="AM49" s="300"/>
      <c r="AN49" s="301"/>
      <c r="AO49" s="300"/>
      <c r="AP49" s="301"/>
      <c r="AQ49" s="300"/>
      <c r="AR49" s="301"/>
      <c r="AS49" s="300"/>
      <c r="AT49" s="301"/>
      <c r="AU49" s="300"/>
      <c r="AV49" s="301"/>
      <c r="AW49" s="300"/>
      <c r="AX49" s="301"/>
      <c r="AY49" s="300"/>
      <c r="AZ49" s="301"/>
      <c r="BA49" s="300"/>
      <c r="BB49" s="301"/>
      <c r="BC49" s="300"/>
      <c r="BD49" s="301"/>
      <c r="BE49" s="302"/>
      <c r="BF49" s="303">
        <f t="shared" si="8"/>
        <v>0</v>
      </c>
      <c r="BG49" s="304">
        <f t="shared" si="7"/>
        <v>0</v>
      </c>
      <c r="BH49" s="146"/>
      <c r="BI49" s="26"/>
      <c r="BJ49" s="399"/>
      <c r="BK49" s="397"/>
      <c r="BL49" s="397"/>
      <c r="BM49" s="397"/>
      <c r="BN49" s="397"/>
      <c r="BO49" s="397"/>
      <c r="BP49" s="397"/>
      <c r="BQ49" s="397"/>
      <c r="BR49" s="401"/>
      <c r="BS49" s="402"/>
      <c r="BT49" s="21"/>
      <c r="BU49" s="399"/>
      <c r="BV49" s="397"/>
      <c r="BW49" s="397"/>
      <c r="BX49" s="397"/>
      <c r="BY49" s="397"/>
      <c r="BZ49" s="397"/>
      <c r="CA49" s="397"/>
      <c r="CB49" s="397"/>
      <c r="CC49" s="401"/>
      <c r="CD49" s="402"/>
    </row>
    <row r="50" spans="1:82" ht="15" customHeight="1" thickBot="1">
      <c r="A50" s="28">
        <f>ROW()-33</f>
        <v>17</v>
      </c>
      <c r="B50" s="29"/>
      <c r="C50" s="305">
        <f t="shared" ref="C50:AH50" ca="1" si="9">SUM(C36:C49)</f>
        <v>230</v>
      </c>
      <c r="D50" s="306">
        <f t="shared" si="9"/>
        <v>7</v>
      </c>
      <c r="E50" s="307">
        <f t="shared" si="9"/>
        <v>0</v>
      </c>
      <c r="F50" s="308">
        <f t="shared" si="9"/>
        <v>10</v>
      </c>
      <c r="G50" s="307">
        <f t="shared" si="9"/>
        <v>1</v>
      </c>
      <c r="H50" s="308">
        <f t="shared" si="9"/>
        <v>1</v>
      </c>
      <c r="I50" s="307">
        <f t="shared" si="9"/>
        <v>0</v>
      </c>
      <c r="J50" s="308">
        <f t="shared" si="9"/>
        <v>15</v>
      </c>
      <c r="K50" s="307">
        <f t="shared" si="9"/>
        <v>0</v>
      </c>
      <c r="L50" s="308">
        <f t="shared" si="9"/>
        <v>9</v>
      </c>
      <c r="M50" s="307">
        <f t="shared" si="9"/>
        <v>1</v>
      </c>
      <c r="N50" s="308">
        <f t="shared" si="9"/>
        <v>0</v>
      </c>
      <c r="O50" s="307">
        <f t="shared" si="9"/>
        <v>0</v>
      </c>
      <c r="P50" s="308">
        <f t="shared" si="9"/>
        <v>10</v>
      </c>
      <c r="Q50" s="307">
        <f t="shared" si="9"/>
        <v>0</v>
      </c>
      <c r="R50" s="308">
        <f t="shared" si="9"/>
        <v>7</v>
      </c>
      <c r="S50" s="307">
        <f t="shared" si="9"/>
        <v>1</v>
      </c>
      <c r="T50" s="308">
        <f t="shared" si="9"/>
        <v>14</v>
      </c>
      <c r="U50" s="307">
        <f t="shared" si="9"/>
        <v>1</v>
      </c>
      <c r="V50" s="308">
        <f t="shared" si="9"/>
        <v>19</v>
      </c>
      <c r="W50" s="307">
        <f t="shared" si="9"/>
        <v>0</v>
      </c>
      <c r="X50" s="308">
        <f t="shared" si="9"/>
        <v>10</v>
      </c>
      <c r="Y50" s="307">
        <f t="shared" si="9"/>
        <v>1</v>
      </c>
      <c r="Z50" s="308">
        <f t="shared" si="9"/>
        <v>3</v>
      </c>
      <c r="AA50" s="307">
        <f t="shared" si="9"/>
        <v>1</v>
      </c>
      <c r="AB50" s="308">
        <f t="shared" si="9"/>
        <v>9</v>
      </c>
      <c r="AC50" s="307">
        <f t="shared" si="9"/>
        <v>0</v>
      </c>
      <c r="AD50" s="308">
        <f t="shared" si="9"/>
        <v>6</v>
      </c>
      <c r="AE50" s="307">
        <f t="shared" si="9"/>
        <v>1</v>
      </c>
      <c r="AF50" s="308">
        <f t="shared" si="9"/>
        <v>10</v>
      </c>
      <c r="AG50" s="307">
        <f t="shared" si="9"/>
        <v>1</v>
      </c>
      <c r="AH50" s="308">
        <f t="shared" si="9"/>
        <v>13</v>
      </c>
      <c r="AI50" s="307">
        <f t="shared" ref="AI50:BG50" si="10">SUM(AI36:AI49)</f>
        <v>0</v>
      </c>
      <c r="AJ50" s="308">
        <f t="shared" si="10"/>
        <v>10</v>
      </c>
      <c r="AK50" s="307">
        <f t="shared" si="10"/>
        <v>2</v>
      </c>
      <c r="AL50" s="308">
        <f t="shared" si="10"/>
        <v>4</v>
      </c>
      <c r="AM50" s="307">
        <f t="shared" si="10"/>
        <v>0</v>
      </c>
      <c r="AN50" s="308">
        <f t="shared" si="10"/>
        <v>7</v>
      </c>
      <c r="AO50" s="307">
        <f t="shared" si="10"/>
        <v>0</v>
      </c>
      <c r="AP50" s="308">
        <f t="shared" si="10"/>
        <v>1</v>
      </c>
      <c r="AQ50" s="307">
        <f t="shared" si="10"/>
        <v>0</v>
      </c>
      <c r="AR50" s="308">
        <f t="shared" si="10"/>
        <v>11</v>
      </c>
      <c r="AS50" s="307">
        <f t="shared" si="10"/>
        <v>0</v>
      </c>
      <c r="AT50" s="308">
        <f t="shared" si="10"/>
        <v>10</v>
      </c>
      <c r="AU50" s="307">
        <f t="shared" si="10"/>
        <v>0</v>
      </c>
      <c r="AV50" s="308">
        <f t="shared" si="10"/>
        <v>11</v>
      </c>
      <c r="AW50" s="307">
        <f t="shared" si="10"/>
        <v>2</v>
      </c>
      <c r="AX50" s="308">
        <f t="shared" si="10"/>
        <v>2</v>
      </c>
      <c r="AY50" s="307">
        <f t="shared" si="10"/>
        <v>0</v>
      </c>
      <c r="AZ50" s="308">
        <f t="shared" si="10"/>
        <v>15</v>
      </c>
      <c r="BA50" s="307">
        <f t="shared" si="10"/>
        <v>0</v>
      </c>
      <c r="BB50" s="308">
        <f t="shared" si="10"/>
        <v>10</v>
      </c>
      <c r="BC50" s="307">
        <f t="shared" si="10"/>
        <v>0</v>
      </c>
      <c r="BD50" s="308">
        <f t="shared" si="10"/>
        <v>0</v>
      </c>
      <c r="BE50" s="309">
        <f t="shared" si="10"/>
        <v>0</v>
      </c>
      <c r="BF50" s="310">
        <f t="shared" si="10"/>
        <v>224</v>
      </c>
      <c r="BG50" s="311">
        <f t="shared" si="10"/>
        <v>12</v>
      </c>
      <c r="BH50" s="146"/>
      <c r="BI50" s="9"/>
      <c r="BJ50" s="399" t="s">
        <v>27</v>
      </c>
      <c r="BK50" s="397"/>
      <c r="BL50" s="397"/>
      <c r="BM50" s="395">
        <v>14355</v>
      </c>
      <c r="BN50" s="395"/>
      <c r="BO50" s="397" t="s">
        <v>43</v>
      </c>
      <c r="BP50" s="397"/>
      <c r="BQ50" s="397"/>
      <c r="BR50" s="401">
        <f ca="1">BM42*BM48*BM52</f>
        <v>3732300</v>
      </c>
      <c r="BS50" s="402"/>
      <c r="BT50" s="21"/>
      <c r="BU50" s="399" t="s">
        <v>27</v>
      </c>
      <c r="BV50" s="397"/>
      <c r="BW50" s="397"/>
      <c r="BX50" s="395">
        <v>14355</v>
      </c>
      <c r="BY50" s="395"/>
      <c r="BZ50" s="397" t="s">
        <v>43</v>
      </c>
      <c r="CA50" s="397"/>
      <c r="CB50" s="397"/>
      <c r="CC50" s="401">
        <f ca="1">BX42*BX48*BX52</f>
        <v>3732300</v>
      </c>
      <c r="CD50" s="402"/>
    </row>
    <row r="51" spans="1:82" ht="12" customHeight="1">
      <c r="A51" s="28"/>
      <c r="B51" s="29"/>
      <c r="C51" s="29"/>
      <c r="D51" s="25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30"/>
      <c r="R51" s="30"/>
      <c r="S51" s="256"/>
      <c r="T51" s="257"/>
      <c r="U51" s="28"/>
      <c r="V51" s="148"/>
      <c r="W51" s="139"/>
      <c r="X51" s="149"/>
      <c r="Y51" s="27"/>
      <c r="Z51" s="27"/>
      <c r="AA51" s="27"/>
      <c r="AB51" s="27"/>
      <c r="AC51" s="27"/>
      <c r="AD51" s="27"/>
      <c r="AE51" s="27"/>
      <c r="AF51" s="27"/>
      <c r="AG51" s="148"/>
      <c r="AH51" s="139"/>
      <c r="AI51" s="149"/>
      <c r="AJ51" s="27"/>
      <c r="AK51" s="4"/>
      <c r="AL51" s="4"/>
      <c r="AM51" s="4"/>
      <c r="AN51" s="4"/>
      <c r="AO51" s="4"/>
      <c r="AP51" s="4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  <c r="BI51" s="9"/>
      <c r="BJ51" s="399"/>
      <c r="BK51" s="397"/>
      <c r="BL51" s="397"/>
      <c r="BM51" s="395"/>
      <c r="BN51" s="395"/>
      <c r="BO51" s="397"/>
      <c r="BP51" s="397"/>
      <c r="BQ51" s="397"/>
      <c r="BR51" s="401"/>
      <c r="BS51" s="402"/>
      <c r="BT51" s="21"/>
      <c r="BU51" s="399"/>
      <c r="BV51" s="397"/>
      <c r="BW51" s="397"/>
      <c r="BX51" s="395"/>
      <c r="BY51" s="395"/>
      <c r="BZ51" s="397"/>
      <c r="CA51" s="397"/>
      <c r="CB51" s="397"/>
      <c r="CC51" s="401"/>
      <c r="CD51" s="402"/>
    </row>
    <row r="52" spans="1:82" ht="12" customHeight="1">
      <c r="A52" s="28"/>
      <c r="B52" s="29"/>
      <c r="C52" s="29"/>
      <c r="D52" s="25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30"/>
      <c r="R52" s="30"/>
      <c r="S52" s="256"/>
      <c r="T52" s="257"/>
      <c r="U52" s="28"/>
      <c r="V52" s="148"/>
      <c r="W52" s="139"/>
      <c r="X52" s="149"/>
      <c r="Y52" s="27"/>
      <c r="Z52" s="27"/>
      <c r="AA52" s="27"/>
      <c r="AB52" s="27"/>
      <c r="AC52" s="27"/>
      <c r="AD52" s="27"/>
      <c r="AE52" s="27"/>
      <c r="AF52" s="27"/>
      <c r="AG52" s="148"/>
      <c r="AH52" s="139"/>
      <c r="AI52" s="149"/>
      <c r="AJ52" s="27"/>
      <c r="AK52" s="4"/>
      <c r="AL52" s="4"/>
      <c r="AM52" s="4"/>
      <c r="AN52" s="4"/>
      <c r="AO52" s="4"/>
      <c r="AP52" s="4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  <c r="BI52" s="9"/>
      <c r="BJ52" s="399" t="s">
        <v>28</v>
      </c>
      <c r="BK52" s="397"/>
      <c r="BL52" s="397"/>
      <c r="BM52" s="395">
        <f>BM26</f>
        <v>14355</v>
      </c>
      <c r="BN52" s="395"/>
      <c r="BO52" s="397" t="s">
        <v>42</v>
      </c>
      <c r="BP52" s="397"/>
      <c r="BQ52" s="397"/>
      <c r="BR52" s="391">
        <f ca="1">BR50-BR48</f>
        <v>162570.37500000047</v>
      </c>
      <c r="BS52" s="392"/>
      <c r="BT52" s="21"/>
      <c r="BU52" s="399" t="s">
        <v>28</v>
      </c>
      <c r="BV52" s="397"/>
      <c r="BW52" s="397"/>
      <c r="BX52" s="395">
        <f>BM26</f>
        <v>14355</v>
      </c>
      <c r="BY52" s="395"/>
      <c r="BZ52" s="397" t="s">
        <v>42</v>
      </c>
      <c r="CA52" s="397"/>
      <c r="CB52" s="397"/>
      <c r="CC52" s="391">
        <f ca="1">CC50-CC48</f>
        <v>162570.37500000047</v>
      </c>
      <c r="CD52" s="392"/>
    </row>
    <row r="53" spans="1:82" ht="12" customHeight="1" thickBot="1">
      <c r="A53" s="28"/>
      <c r="B53" s="29"/>
      <c r="C53" s="29"/>
      <c r="D53" s="25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30"/>
      <c r="R53" s="30"/>
      <c r="S53" s="256"/>
      <c r="T53" s="257"/>
      <c r="U53" s="28"/>
      <c r="V53" s="148"/>
      <c r="W53" s="139"/>
      <c r="X53" s="149"/>
      <c r="Y53" s="27"/>
      <c r="Z53" s="27"/>
      <c r="AA53" s="27"/>
      <c r="AB53" s="27"/>
      <c r="AC53" s="27"/>
      <c r="AD53" s="27"/>
      <c r="AE53" s="27"/>
      <c r="AF53" s="27"/>
      <c r="AG53" s="148"/>
      <c r="AH53" s="139"/>
      <c r="AI53" s="149"/>
      <c r="AJ53" s="27"/>
      <c r="AK53" s="4"/>
      <c r="AL53" s="4"/>
      <c r="AM53" s="4"/>
      <c r="AN53" s="4"/>
      <c r="AO53" s="4"/>
      <c r="AP53" s="4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7"/>
      <c r="BI53" s="9"/>
      <c r="BJ53" s="400"/>
      <c r="BK53" s="398"/>
      <c r="BL53" s="398"/>
      <c r="BM53" s="396"/>
      <c r="BN53" s="396"/>
      <c r="BO53" s="398"/>
      <c r="BP53" s="398"/>
      <c r="BQ53" s="398"/>
      <c r="BR53" s="393"/>
      <c r="BS53" s="394"/>
      <c r="BT53" s="21"/>
      <c r="BU53" s="400"/>
      <c r="BV53" s="398"/>
      <c r="BW53" s="398"/>
      <c r="BX53" s="396"/>
      <c r="BY53" s="396"/>
      <c r="BZ53" s="398"/>
      <c r="CA53" s="398"/>
      <c r="CB53" s="398"/>
      <c r="CC53" s="393"/>
      <c r="CD53" s="394"/>
    </row>
    <row r="54" spans="1:82" ht="12" customHeight="1">
      <c r="A54" s="28"/>
      <c r="B54" s="29"/>
      <c r="C54" s="29"/>
      <c r="D54" s="25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30"/>
      <c r="R54" s="30"/>
      <c r="S54" s="256"/>
      <c r="T54" s="257"/>
      <c r="U54" s="28"/>
      <c r="V54" s="148"/>
      <c r="W54" s="139"/>
      <c r="X54" s="149"/>
      <c r="Y54" s="27"/>
      <c r="Z54" s="27"/>
      <c r="AA54" s="27"/>
      <c r="AB54" s="27"/>
      <c r="AC54" s="27"/>
      <c r="AD54" s="27"/>
      <c r="AE54" s="27"/>
      <c r="AF54" s="27"/>
      <c r="AG54" s="148"/>
      <c r="AH54" s="139"/>
      <c r="AI54" s="149"/>
      <c r="AJ54" s="27"/>
      <c r="AK54" s="4"/>
      <c r="AL54" s="4"/>
      <c r="AM54" s="4"/>
      <c r="AN54" s="4"/>
      <c r="AO54" s="4"/>
      <c r="AP54" s="4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7"/>
      <c r="BI54" s="27"/>
      <c r="BJ54" s="237"/>
      <c r="BK54" s="237"/>
      <c r="BL54" s="22"/>
      <c r="BM54" s="23"/>
      <c r="BN54" s="23"/>
      <c r="BO54" s="17"/>
      <c r="BP54" s="17"/>
      <c r="BQ54" s="17"/>
      <c r="BR54" s="21"/>
      <c r="BS54" s="21"/>
      <c r="BT54" s="31"/>
    </row>
    <row r="55" spans="1:82" ht="12" customHeight="1">
      <c r="A55" s="28"/>
      <c r="B55" s="29"/>
      <c r="C55" s="29"/>
      <c r="D55" s="25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30"/>
      <c r="R55" s="30"/>
      <c r="S55" s="256"/>
      <c r="T55" s="257"/>
      <c r="U55" s="28"/>
      <c r="V55" s="148"/>
      <c r="W55" s="139"/>
      <c r="X55" s="149"/>
      <c r="Y55" s="27"/>
      <c r="Z55" s="27"/>
      <c r="AA55" s="27"/>
      <c r="AB55" s="27"/>
      <c r="AC55" s="27"/>
      <c r="AD55" s="27"/>
      <c r="AE55" s="27"/>
      <c r="AF55" s="27"/>
      <c r="AG55" s="148"/>
      <c r="AH55" s="139"/>
      <c r="AI55" s="149"/>
      <c r="AJ55" s="27"/>
      <c r="AK55" s="4"/>
      <c r="AL55" s="4"/>
      <c r="AM55" s="4"/>
      <c r="AN55" s="4"/>
      <c r="AO55" s="4"/>
      <c r="AP55" s="4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27"/>
    </row>
    <row r="56" spans="1:82" ht="12" customHeight="1">
      <c r="A56" s="28"/>
      <c r="D56" s="25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30"/>
      <c r="R56" s="30"/>
      <c r="S56" s="256"/>
      <c r="T56" s="257"/>
      <c r="U56" s="28"/>
      <c r="V56" s="148"/>
      <c r="W56" s="139"/>
      <c r="X56" s="149"/>
      <c r="Y56" s="27"/>
      <c r="Z56" s="27"/>
      <c r="AA56" s="27"/>
      <c r="AB56" s="27"/>
      <c r="AC56" s="27"/>
      <c r="AD56" s="27"/>
      <c r="AE56" s="27"/>
      <c r="AF56" s="27"/>
      <c r="AG56" s="148"/>
      <c r="AH56" s="139"/>
      <c r="AI56" s="149"/>
      <c r="AJ56" s="27"/>
      <c r="AK56" s="4"/>
      <c r="AL56" s="4"/>
      <c r="AM56" s="4"/>
      <c r="AN56" s="4"/>
      <c r="AO56" s="4"/>
      <c r="AP56" s="4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4"/>
    </row>
    <row r="57" spans="1:82" ht="12" customHeight="1">
      <c r="A57" s="28"/>
      <c r="D57" s="25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30"/>
      <c r="R57" s="30"/>
      <c r="S57" s="30"/>
      <c r="T57" s="258"/>
      <c r="U57" s="28"/>
      <c r="V57" s="148"/>
      <c r="W57" s="139"/>
      <c r="X57" s="149"/>
      <c r="Y57" s="27"/>
      <c r="Z57" s="27"/>
      <c r="AA57" s="27"/>
      <c r="AB57" s="27"/>
      <c r="AC57" s="27"/>
      <c r="AD57" s="27"/>
      <c r="AE57" s="27"/>
      <c r="AF57" s="27"/>
      <c r="AG57" s="148"/>
      <c r="AH57" s="139"/>
      <c r="AI57" s="149"/>
      <c r="AJ57" s="27"/>
      <c r="AK57" s="4"/>
      <c r="AL57" s="4"/>
      <c r="AM57" s="4"/>
      <c r="AN57" s="4"/>
      <c r="AO57" s="4"/>
      <c r="AP57" s="4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4"/>
    </row>
    <row r="58" spans="1:82" ht="12" customHeight="1">
      <c r="A58" s="28"/>
      <c r="D58" s="25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30"/>
      <c r="R58" s="30"/>
      <c r="S58" s="30"/>
      <c r="T58" s="30"/>
      <c r="U58" s="28"/>
      <c r="V58" s="148"/>
      <c r="W58" s="139"/>
      <c r="X58" s="149"/>
      <c r="Y58" s="27"/>
      <c r="Z58" s="27"/>
      <c r="AA58" s="27"/>
      <c r="AB58" s="27"/>
      <c r="AC58" s="27"/>
      <c r="AD58" s="27"/>
      <c r="AE58" s="27"/>
      <c r="AF58" s="27"/>
      <c r="AG58" s="148"/>
      <c r="AH58" s="139"/>
      <c r="AI58" s="149"/>
      <c r="AJ58" s="27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</row>
    <row r="59" spans="1:82" ht="12" customHeight="1">
      <c r="A59" s="28"/>
      <c r="D59" s="25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30"/>
      <c r="R59" s="30"/>
      <c r="S59" s="30"/>
      <c r="T59" s="30"/>
      <c r="U59" s="28"/>
      <c r="V59" s="148"/>
      <c r="W59" s="139"/>
      <c r="X59" s="149"/>
      <c r="Y59" s="27"/>
      <c r="Z59" s="27"/>
      <c r="AA59" s="27"/>
      <c r="AB59" s="27"/>
      <c r="AC59" s="27"/>
      <c r="AD59" s="27"/>
      <c r="AE59" s="27"/>
      <c r="AF59" s="27"/>
      <c r="AG59" s="148"/>
      <c r="AH59" s="139"/>
      <c r="AI59" s="149"/>
      <c r="AJ59" s="27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</row>
    <row r="60" spans="1:82" ht="12" customHeight="1">
      <c r="A60" s="28"/>
      <c r="D60" s="25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30"/>
      <c r="R60" s="30"/>
      <c r="S60" s="30"/>
      <c r="T60" s="30"/>
      <c r="U60" s="28"/>
      <c r="V60" s="148"/>
      <c r="W60" s="139"/>
      <c r="X60" s="149"/>
      <c r="Y60" s="27"/>
      <c r="Z60" s="27"/>
      <c r="AA60" s="27"/>
      <c r="AB60" s="27"/>
      <c r="AC60" s="27"/>
      <c r="AD60" s="27"/>
      <c r="AE60" s="27"/>
      <c r="AF60" s="27"/>
      <c r="AG60" s="148"/>
      <c r="AH60" s="139"/>
      <c r="AI60" s="149"/>
      <c r="AJ60" s="27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</row>
    <row r="61" spans="1:82" ht="12" customHeight="1">
      <c r="A61" s="28"/>
      <c r="D61" s="25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30"/>
      <c r="R61" s="30"/>
      <c r="S61" s="251"/>
      <c r="T61" s="251"/>
      <c r="U61" s="28"/>
      <c r="V61" s="148"/>
      <c r="W61" s="139"/>
      <c r="X61" s="149"/>
      <c r="Y61" s="27"/>
      <c r="Z61" s="27"/>
      <c r="AA61" s="27"/>
      <c r="AB61" s="27"/>
      <c r="AC61" s="27"/>
      <c r="AD61" s="27"/>
      <c r="AE61" s="27"/>
      <c r="AF61" s="27"/>
      <c r="AG61" s="148"/>
      <c r="AH61" s="139"/>
      <c r="AI61" s="149"/>
      <c r="AJ61" s="27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</row>
    <row r="62" spans="1:82" ht="12" customHeight="1">
      <c r="A62" s="28"/>
      <c r="D62" s="25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30"/>
      <c r="R62" s="30"/>
      <c r="S62" s="251"/>
      <c r="T62" s="251"/>
      <c r="U62" s="28"/>
      <c r="V62" s="148"/>
      <c r="W62" s="139"/>
      <c r="X62" s="149"/>
      <c r="Y62" s="27"/>
      <c r="Z62" s="27"/>
      <c r="AA62" s="27"/>
      <c r="AB62" s="27"/>
      <c r="AC62" s="27"/>
      <c r="AD62" s="27"/>
      <c r="AE62" s="27"/>
      <c r="AF62" s="27"/>
      <c r="AG62" s="148"/>
      <c r="AH62" s="139"/>
      <c r="AI62" s="149"/>
      <c r="AJ62" s="27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</row>
    <row r="63" spans="1:82" ht="12" customHeight="1">
      <c r="A63" s="28"/>
      <c r="D63" s="25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30"/>
      <c r="R63" s="30"/>
      <c r="S63" s="251"/>
      <c r="T63" s="251"/>
      <c r="U63" s="28"/>
      <c r="V63" s="148"/>
      <c r="W63" s="139"/>
      <c r="X63" s="149"/>
      <c r="Y63" s="27"/>
      <c r="Z63" s="27"/>
      <c r="AA63" s="27"/>
      <c r="AB63" s="27"/>
      <c r="AC63" s="27"/>
      <c r="AD63" s="27"/>
      <c r="AE63" s="27"/>
      <c r="AF63" s="27"/>
      <c r="AG63" s="148"/>
      <c r="AH63" s="139"/>
      <c r="AI63" s="149"/>
      <c r="AJ63" s="27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</row>
    <row r="64" spans="1:82" ht="12" customHeight="1">
      <c r="A64" s="28"/>
      <c r="D64" s="25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30"/>
      <c r="R64" s="30"/>
      <c r="S64" s="251"/>
      <c r="T64" s="251"/>
      <c r="U64" s="28"/>
      <c r="V64" s="148"/>
      <c r="W64" s="139"/>
      <c r="X64" s="149"/>
      <c r="Y64" s="27"/>
      <c r="Z64" s="27"/>
      <c r="AA64" s="27"/>
      <c r="AB64" s="27"/>
      <c r="AC64" s="27"/>
      <c r="AD64" s="27"/>
      <c r="AE64" s="27"/>
      <c r="AF64" s="27"/>
      <c r="AG64" s="148"/>
      <c r="AH64" s="139"/>
      <c r="AI64" s="149"/>
      <c r="AJ64" s="27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</row>
    <row r="65" spans="1:83" ht="12" customHeight="1">
      <c r="A65" s="28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30"/>
      <c r="R65" s="30"/>
      <c r="S65" s="251"/>
      <c r="T65" s="251"/>
      <c r="U65" s="28"/>
      <c r="V65" s="148"/>
      <c r="W65" s="139"/>
      <c r="X65" s="149"/>
      <c r="Y65" s="27"/>
      <c r="Z65" s="27"/>
      <c r="AA65" s="27"/>
      <c r="AB65" s="27"/>
      <c r="AC65" s="27"/>
      <c r="AD65" s="27"/>
      <c r="AE65" s="27"/>
      <c r="AF65" s="27"/>
      <c r="AG65" s="148"/>
      <c r="AH65" s="139"/>
      <c r="AI65" s="149"/>
      <c r="AJ65" s="27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</row>
    <row r="66" spans="1:83" ht="12" customHeight="1">
      <c r="A66" s="28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30"/>
      <c r="R66" s="30"/>
      <c r="S66" s="251"/>
      <c r="T66" s="251"/>
      <c r="U66" s="28"/>
      <c r="V66" s="148"/>
      <c r="W66" s="139"/>
      <c r="X66" s="149"/>
      <c r="Y66" s="27"/>
      <c r="Z66" s="27"/>
      <c r="AA66" s="27"/>
      <c r="AB66" s="27"/>
      <c r="AC66" s="27"/>
      <c r="AD66" s="27"/>
      <c r="AE66" s="27"/>
      <c r="AF66" s="27"/>
      <c r="AG66" s="148"/>
      <c r="AH66" s="139"/>
      <c r="AI66" s="149"/>
      <c r="AJ66" s="27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</row>
    <row r="67" spans="1:83" ht="12" customHeight="1">
      <c r="A67" s="28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30"/>
      <c r="R67" s="30"/>
      <c r="S67" s="251"/>
      <c r="T67" s="251"/>
      <c r="U67" s="28"/>
      <c r="V67" s="148"/>
      <c r="W67" s="139"/>
      <c r="X67" s="149"/>
      <c r="Y67" s="27"/>
      <c r="Z67" s="27"/>
      <c r="AA67" s="27"/>
      <c r="AB67" s="27"/>
      <c r="AC67" s="27"/>
      <c r="AD67" s="27"/>
      <c r="AE67" s="27"/>
      <c r="AF67" s="27"/>
      <c r="AG67" s="148"/>
      <c r="AH67" s="139"/>
      <c r="AI67" s="149"/>
      <c r="AJ67" s="27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CE67" s="24"/>
    </row>
    <row r="68" spans="1:83" ht="12" customHeight="1">
      <c r="A68" s="28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30"/>
      <c r="R68" s="30"/>
      <c r="S68" s="251"/>
      <c r="T68" s="251"/>
      <c r="U68" s="28"/>
      <c r="V68" s="148"/>
      <c r="W68" s="139"/>
      <c r="X68" s="149"/>
      <c r="Y68" s="27"/>
      <c r="Z68" s="27"/>
      <c r="AA68" s="27"/>
      <c r="AB68" s="27"/>
      <c r="AC68" s="27"/>
      <c r="AD68" s="27"/>
      <c r="AE68" s="27"/>
      <c r="AF68" s="27"/>
      <c r="AG68" s="148"/>
      <c r="AH68" s="139"/>
      <c r="AI68" s="149"/>
      <c r="AJ68" s="27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CE68" s="24"/>
    </row>
    <row r="69" spans="1:83" ht="12" customHeight="1">
      <c r="A69" s="28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30"/>
      <c r="R69" s="30"/>
      <c r="S69" s="251"/>
      <c r="T69" s="251"/>
      <c r="U69" s="28"/>
      <c r="V69" s="148"/>
      <c r="W69" s="139"/>
      <c r="X69" s="149"/>
      <c r="Y69" s="27"/>
      <c r="Z69" s="27"/>
      <c r="AA69" s="27"/>
      <c r="AB69" s="27"/>
      <c r="AC69" s="27"/>
      <c r="AD69" s="27"/>
      <c r="AE69" s="27"/>
      <c r="AF69" s="27"/>
      <c r="AG69" s="148"/>
      <c r="AH69" s="139"/>
      <c r="AI69" s="149"/>
      <c r="AJ69" s="27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</row>
    <row r="70" spans="1:83" ht="12" customHeight="1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30"/>
      <c r="R70" s="30"/>
      <c r="S70" s="251"/>
      <c r="T70" s="251"/>
      <c r="U70" s="28"/>
      <c r="V70" s="148"/>
      <c r="W70" s="139"/>
      <c r="X70" s="149"/>
      <c r="Y70" s="27"/>
      <c r="Z70" s="27"/>
      <c r="AA70" s="27"/>
      <c r="AB70" s="27"/>
      <c r="AC70" s="27"/>
      <c r="AD70" s="27"/>
      <c r="AE70" s="27"/>
      <c r="AF70" s="27"/>
      <c r="AG70" s="148"/>
      <c r="AH70" s="139"/>
      <c r="AI70" s="149"/>
      <c r="AJ70" s="27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</row>
    <row r="71" spans="1:83" ht="12" customHeight="1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30"/>
      <c r="R71" s="30"/>
      <c r="S71" s="251"/>
      <c r="T71" s="251"/>
      <c r="U71" s="28"/>
      <c r="V71" s="148"/>
      <c r="W71" s="139"/>
      <c r="X71" s="149"/>
      <c r="Y71" s="27"/>
      <c r="Z71" s="27"/>
      <c r="AA71" s="27"/>
      <c r="AB71" s="27"/>
      <c r="AC71" s="27"/>
      <c r="AD71" s="27"/>
      <c r="AE71" s="27"/>
      <c r="AF71" s="27"/>
      <c r="AG71" s="148"/>
      <c r="AH71" s="139"/>
      <c r="AI71" s="149"/>
      <c r="AJ71" s="27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</row>
    <row r="72" spans="1:83" ht="12" customHeight="1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30"/>
      <c r="R72" s="30"/>
      <c r="S72" s="251"/>
      <c r="T72" s="251"/>
      <c r="U72" s="28"/>
      <c r="V72" s="148"/>
      <c r="W72" s="139"/>
      <c r="X72" s="149"/>
      <c r="Y72" s="27"/>
      <c r="Z72" s="27"/>
      <c r="AA72" s="27"/>
      <c r="AB72" s="27"/>
      <c r="AC72" s="27"/>
      <c r="AD72" s="27"/>
      <c r="AE72" s="27"/>
      <c r="AF72" s="27"/>
      <c r="AG72" s="148"/>
      <c r="AH72" s="139"/>
      <c r="AI72" s="149"/>
      <c r="AJ72" s="27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</row>
    <row r="73" spans="1:83" ht="12" customHeight="1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30"/>
      <c r="R73" s="30"/>
      <c r="S73" s="251"/>
      <c r="T73" s="251"/>
      <c r="U73" s="28"/>
      <c r="V73" s="148"/>
      <c r="W73" s="139"/>
      <c r="X73" s="149"/>
      <c r="Y73" s="27"/>
      <c r="Z73" s="27"/>
      <c r="AA73" s="27"/>
      <c r="AB73" s="27"/>
      <c r="AC73" s="27"/>
      <c r="AD73" s="27"/>
      <c r="AE73" s="27"/>
      <c r="AF73" s="27"/>
      <c r="AG73" s="148"/>
      <c r="AH73" s="139"/>
      <c r="AI73" s="149"/>
      <c r="AJ73" s="27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</row>
    <row r="74" spans="1:83" ht="12" customHeight="1">
      <c r="P74" s="29"/>
      <c r="Q74" s="30"/>
      <c r="R74" s="30"/>
      <c r="S74" s="251"/>
      <c r="T74" s="251"/>
      <c r="U74" s="28"/>
      <c r="V74" s="148"/>
      <c r="W74" s="139"/>
      <c r="X74" s="149"/>
      <c r="Y74" s="27"/>
      <c r="Z74" s="27"/>
      <c r="AA74" s="27"/>
      <c r="AB74" s="27"/>
      <c r="AC74" s="27"/>
      <c r="AD74" s="27"/>
      <c r="AE74" s="27"/>
      <c r="AF74" s="27"/>
      <c r="AG74" s="148"/>
      <c r="AH74" s="139"/>
      <c r="AI74" s="149"/>
      <c r="AJ74" s="27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</row>
    <row r="75" spans="1:83" ht="12" customHeight="1">
      <c r="P75" s="29"/>
      <c r="Q75" s="30"/>
      <c r="R75" s="30"/>
      <c r="S75" s="251"/>
      <c r="T75" s="251"/>
      <c r="U75" s="28"/>
      <c r="V75" s="148"/>
      <c r="W75" s="139"/>
      <c r="X75" s="149"/>
      <c r="Y75" s="27"/>
      <c r="Z75" s="27"/>
      <c r="AA75" s="27"/>
      <c r="AB75" s="27"/>
      <c r="AC75" s="27"/>
      <c r="AD75" s="27"/>
      <c r="AE75" s="27"/>
      <c r="AF75" s="27"/>
      <c r="AG75" s="148"/>
      <c r="AH75" s="139"/>
      <c r="AI75" s="149"/>
      <c r="AJ75" s="27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</row>
    <row r="76" spans="1:83" ht="12" customHeight="1">
      <c r="P76" s="29"/>
      <c r="Q76" s="30"/>
      <c r="R76" s="30"/>
      <c r="S76" s="251"/>
      <c r="T76" s="251"/>
      <c r="U76" s="28"/>
      <c r="V76" s="148"/>
      <c r="W76" s="139"/>
      <c r="X76" s="149"/>
      <c r="Y76" s="27"/>
      <c r="Z76" s="27"/>
      <c r="AA76" s="27"/>
      <c r="AB76" s="27"/>
      <c r="AC76" s="27"/>
      <c r="AD76" s="27"/>
      <c r="AE76" s="27"/>
      <c r="AF76" s="27"/>
      <c r="AG76" s="148"/>
      <c r="AH76" s="139"/>
      <c r="AI76" s="149"/>
      <c r="AJ76" s="27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</row>
    <row r="77" spans="1:83" ht="12" customHeight="1">
      <c r="P77" s="29"/>
      <c r="Q77" s="30"/>
      <c r="R77" s="30"/>
      <c r="S77" s="251"/>
      <c r="T77" s="251"/>
      <c r="U77" s="28"/>
      <c r="V77" s="148"/>
      <c r="W77" s="139"/>
      <c r="X77" s="149"/>
      <c r="Y77" s="27"/>
      <c r="Z77" s="27"/>
      <c r="AA77" s="27"/>
      <c r="AB77" s="27"/>
      <c r="AC77" s="27"/>
      <c r="AD77" s="27"/>
      <c r="AE77" s="27"/>
      <c r="AF77" s="27"/>
      <c r="AG77" s="148"/>
      <c r="AH77" s="139"/>
      <c r="AI77" s="149"/>
      <c r="AJ77" s="27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</row>
    <row r="78" spans="1:83" ht="12" customHeight="1">
      <c r="P78" s="29"/>
      <c r="Q78" s="30"/>
      <c r="R78" s="30"/>
      <c r="S78" s="251"/>
      <c r="T78" s="251"/>
      <c r="U78" s="28"/>
      <c r="V78" s="148"/>
      <c r="W78" s="139"/>
      <c r="X78" s="149"/>
      <c r="Y78" s="27"/>
      <c r="Z78" s="27"/>
      <c r="AA78" s="27"/>
      <c r="AB78" s="27"/>
      <c r="AC78" s="27"/>
      <c r="AD78" s="27"/>
      <c r="AE78" s="27"/>
      <c r="AF78" s="27"/>
      <c r="AG78" s="148"/>
      <c r="AH78" s="139"/>
      <c r="AI78" s="149"/>
      <c r="AJ78" s="27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</row>
    <row r="79" spans="1:83" ht="12" customHeight="1">
      <c r="P79" s="29"/>
      <c r="Q79" s="30"/>
      <c r="R79" s="30"/>
      <c r="S79" s="251"/>
      <c r="T79" s="251"/>
      <c r="U79" s="28"/>
      <c r="V79" s="148"/>
      <c r="W79" s="139"/>
      <c r="X79" s="149"/>
      <c r="Y79" s="27"/>
      <c r="Z79" s="27"/>
      <c r="AA79" s="27"/>
      <c r="AB79" s="27"/>
      <c r="AC79" s="27"/>
      <c r="AD79" s="27"/>
      <c r="AE79" s="27"/>
      <c r="AF79" s="27"/>
      <c r="AG79" s="148"/>
      <c r="AH79" s="139"/>
      <c r="AI79" s="149"/>
      <c r="AJ79" s="27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</row>
    <row r="80" spans="1:83" ht="12" customHeight="1">
      <c r="S80" s="251"/>
      <c r="T80" s="25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27"/>
      <c r="AP80" s="27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</row>
    <row r="81" spans="16:83" ht="12" customHeight="1">
      <c r="P81" s="33"/>
      <c r="Q81" s="33"/>
      <c r="R81" s="33"/>
      <c r="S81" s="251"/>
      <c r="T81" s="251"/>
      <c r="U81" s="33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27"/>
      <c r="AP81" s="27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</row>
    <row r="82" spans="16:83" ht="12" customHeight="1">
      <c r="P82" s="33"/>
      <c r="Q82" s="33"/>
      <c r="R82" s="33"/>
      <c r="S82" s="251"/>
      <c r="T82" s="251"/>
      <c r="U82" s="33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27"/>
      <c r="AP82" s="27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</row>
    <row r="83" spans="16:83" ht="12" customHeight="1">
      <c r="P83" s="33"/>
      <c r="Q83" s="33"/>
      <c r="R83" s="33"/>
      <c r="S83" s="251"/>
      <c r="T83" s="251"/>
      <c r="U83" s="33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27"/>
      <c r="AP83" s="27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</row>
    <row r="84" spans="16:83" ht="12" customHeight="1">
      <c r="P84" s="33"/>
      <c r="Q84" s="33"/>
      <c r="R84" s="33"/>
      <c r="S84" s="251"/>
      <c r="T84" s="251"/>
      <c r="U84" s="33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27"/>
      <c r="AP84" s="27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</row>
    <row r="85" spans="16:83" ht="12" customHeight="1">
      <c r="P85" s="33"/>
      <c r="Q85" s="33"/>
      <c r="R85" s="33"/>
      <c r="S85" s="251"/>
      <c r="T85" s="251"/>
      <c r="U85" s="33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27"/>
      <c r="AP85" s="27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</row>
    <row r="86" spans="16:83" ht="12" customHeight="1">
      <c r="P86" s="33"/>
      <c r="Q86" s="33"/>
      <c r="R86" s="33"/>
      <c r="S86" s="251"/>
      <c r="T86" s="251"/>
      <c r="U86" s="33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27"/>
      <c r="AP86" s="27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</row>
    <row r="87" spans="16:83" ht="12" customHeight="1">
      <c r="P87" s="33"/>
      <c r="Q87" s="33"/>
      <c r="R87" s="33"/>
      <c r="S87" s="251"/>
      <c r="T87" s="251"/>
      <c r="U87" s="33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</row>
    <row r="88" spans="16:83" ht="12" customHeight="1">
      <c r="P88" s="33"/>
      <c r="Q88" s="33"/>
      <c r="R88" s="33"/>
      <c r="S88" s="251"/>
      <c r="T88" s="251"/>
      <c r="U88" s="33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</row>
    <row r="89" spans="16:83" ht="12" customHeight="1">
      <c r="P89" s="33"/>
      <c r="Q89" s="33"/>
      <c r="R89" s="33"/>
      <c r="S89" s="251"/>
      <c r="T89" s="251"/>
      <c r="U89" s="33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CE89" s="11"/>
    </row>
    <row r="90" spans="16:83" ht="12" customHeight="1">
      <c r="P90" s="33"/>
      <c r="Q90" s="33"/>
      <c r="R90" s="33"/>
      <c r="S90" s="251"/>
      <c r="T90" s="251"/>
      <c r="U90" s="33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</row>
    <row r="91" spans="16:83" ht="12" customHeight="1">
      <c r="P91" s="33"/>
      <c r="Q91" s="33"/>
      <c r="R91" s="33"/>
      <c r="S91" s="251"/>
      <c r="T91" s="251"/>
      <c r="U91" s="33"/>
      <c r="AM91" s="2"/>
      <c r="AN91" s="2"/>
      <c r="AO91" s="2"/>
      <c r="AP91" s="2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</row>
    <row r="92" spans="16:83" ht="12" customHeight="1">
      <c r="P92" s="33"/>
      <c r="Q92" s="33"/>
      <c r="R92" s="33"/>
      <c r="S92" s="251"/>
      <c r="T92" s="251"/>
      <c r="U92" s="33"/>
      <c r="AM92" s="2"/>
      <c r="AN92" s="2"/>
      <c r="AO92" s="2"/>
      <c r="AP92" s="2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</row>
    <row r="93" spans="16:83" ht="12" customHeight="1">
      <c r="P93" s="33"/>
      <c r="Q93" s="33"/>
      <c r="R93" s="33"/>
      <c r="S93" s="251"/>
      <c r="T93" s="251"/>
      <c r="U93" s="33"/>
      <c r="AM93" s="2"/>
      <c r="AN93" s="2"/>
      <c r="AO93" s="2"/>
      <c r="AP93" s="2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</row>
    <row r="94" spans="16:83" ht="12" customHeight="1">
      <c r="P94" s="33"/>
      <c r="Q94" s="33"/>
      <c r="R94" s="33"/>
      <c r="S94" s="251"/>
      <c r="T94" s="251"/>
      <c r="U94" s="33"/>
      <c r="AM94" s="2"/>
      <c r="AN94" s="2"/>
      <c r="AO94" s="2"/>
      <c r="AP94" s="2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</row>
    <row r="95" spans="16:83" ht="12" customHeight="1">
      <c r="P95" s="33"/>
      <c r="Q95" s="33"/>
      <c r="R95" s="33"/>
      <c r="S95" s="251"/>
      <c r="T95" s="251"/>
      <c r="U95" s="33"/>
      <c r="AM95" s="2"/>
      <c r="AN95" s="2"/>
      <c r="AO95" s="2"/>
      <c r="AP95" s="2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</row>
    <row r="96" spans="16:83" ht="12" customHeight="1">
      <c r="P96" s="33"/>
      <c r="Q96" s="33"/>
      <c r="R96" s="33"/>
      <c r="S96" s="251"/>
      <c r="T96" s="251"/>
      <c r="U96" s="33"/>
      <c r="AM96" s="2"/>
      <c r="AN96" s="2"/>
      <c r="AO96" s="2"/>
      <c r="AP96" s="2"/>
      <c r="AQ96" s="4"/>
      <c r="AR96" s="27"/>
      <c r="AS96" s="27"/>
      <c r="AT96" s="31"/>
      <c r="AU96" s="32"/>
      <c r="AV96" s="32"/>
      <c r="AW96" s="23"/>
      <c r="AX96" s="17"/>
      <c r="AY96" s="17"/>
      <c r="AZ96" s="17"/>
      <c r="BA96" s="21"/>
      <c r="BB96" s="21"/>
      <c r="BC96" s="31"/>
    </row>
    <row r="97" spans="16:55" ht="16.5">
      <c r="P97" s="33"/>
      <c r="Q97" s="33"/>
      <c r="R97" s="33"/>
      <c r="S97" s="251"/>
      <c r="T97" s="251"/>
      <c r="U97" s="33"/>
      <c r="AQ97" s="4"/>
      <c r="AR97" s="27"/>
      <c r="AS97" s="27"/>
      <c r="AT97" s="31"/>
      <c r="AU97" s="32"/>
      <c r="AV97" s="32"/>
      <c r="AW97" s="23"/>
      <c r="AX97" s="17"/>
      <c r="AY97" s="17"/>
      <c r="AZ97" s="17"/>
      <c r="BA97" s="21"/>
      <c r="BB97" s="21"/>
      <c r="BC97" s="31"/>
    </row>
    <row r="98" spans="16:55" ht="16.5">
      <c r="P98" s="33"/>
      <c r="Q98" s="33"/>
      <c r="R98" s="33"/>
      <c r="S98" s="251"/>
      <c r="T98" s="251"/>
      <c r="U98" s="33"/>
      <c r="AQ98" s="4"/>
      <c r="AR98" s="27"/>
      <c r="AS98" s="27"/>
      <c r="AT98" s="31"/>
      <c r="AU98" s="32"/>
      <c r="AV98" s="32"/>
      <c r="AW98" s="23"/>
      <c r="AX98" s="17"/>
      <c r="AY98" s="17"/>
      <c r="AZ98" s="17"/>
      <c r="BA98" s="21"/>
      <c r="BB98" s="21"/>
      <c r="BC98" s="31"/>
    </row>
    <row r="99" spans="16:55" ht="16.5">
      <c r="P99" s="33"/>
      <c r="Q99" s="33"/>
      <c r="R99" s="33"/>
      <c r="S99" s="251"/>
      <c r="T99" s="251"/>
      <c r="U99" s="33"/>
      <c r="AQ99" s="4"/>
      <c r="AR99" s="31"/>
      <c r="AS99" s="27"/>
      <c r="AT99" s="31"/>
      <c r="AU99" s="32"/>
      <c r="AV99" s="32"/>
      <c r="AW99" s="23"/>
      <c r="AX99" s="17"/>
      <c r="AY99" s="17"/>
      <c r="AZ99" s="17"/>
      <c r="BA99" s="21"/>
      <c r="BB99" s="21"/>
      <c r="BC99" s="31"/>
    </row>
    <row r="100" spans="16:55" ht="16.5">
      <c r="P100" s="33"/>
      <c r="Q100" s="33"/>
      <c r="R100" s="33"/>
      <c r="U100" s="33"/>
      <c r="AQ100" s="31"/>
      <c r="AR100" s="27"/>
      <c r="AS100" s="27"/>
      <c r="AT100" s="31"/>
      <c r="AU100" s="32"/>
      <c r="AV100" s="32"/>
      <c r="AW100" s="23"/>
      <c r="AX100" s="17"/>
      <c r="AY100" s="17"/>
      <c r="AZ100" s="17"/>
      <c r="BA100" s="21"/>
      <c r="BB100" s="21"/>
      <c r="BC100" s="31"/>
    </row>
    <row r="101" spans="16:55" ht="16.5">
      <c r="P101" s="33"/>
      <c r="Q101" s="33"/>
      <c r="R101" s="33"/>
      <c r="S101" s="252"/>
      <c r="T101" s="252"/>
      <c r="U101" s="33"/>
      <c r="AQ101" s="31"/>
      <c r="AR101" s="27"/>
      <c r="AS101" s="27"/>
      <c r="AT101" s="31"/>
      <c r="AU101" s="32"/>
      <c r="AV101" s="32"/>
      <c r="AW101" s="23"/>
      <c r="AX101" s="17"/>
      <c r="AY101" s="17"/>
      <c r="AZ101" s="17"/>
      <c r="BA101" s="21"/>
      <c r="BB101" s="21"/>
      <c r="BC101" s="31"/>
    </row>
    <row r="102" spans="16:55" ht="16.5">
      <c r="P102" s="33"/>
      <c r="Q102" s="33"/>
      <c r="R102" s="33"/>
      <c r="S102" s="252"/>
      <c r="T102" s="252"/>
      <c r="U102" s="33"/>
      <c r="AQ102" s="31"/>
      <c r="AR102" s="27"/>
      <c r="AS102" s="27"/>
      <c r="AT102" s="31"/>
      <c r="AU102" s="32"/>
      <c r="AV102" s="32"/>
      <c r="AW102" s="23"/>
      <c r="AX102" s="17"/>
      <c r="AY102" s="17"/>
      <c r="AZ102" s="17"/>
      <c r="BA102" s="21"/>
      <c r="BB102" s="21"/>
      <c r="BC102" s="31"/>
    </row>
    <row r="103" spans="16:55" ht="16.5">
      <c r="P103" s="33"/>
      <c r="Q103" s="33"/>
      <c r="R103" s="33"/>
      <c r="S103" s="252"/>
      <c r="T103" s="252"/>
      <c r="U103" s="33"/>
      <c r="AQ103" s="31"/>
      <c r="AR103" s="27"/>
      <c r="AS103" s="27"/>
      <c r="AT103" s="31"/>
      <c r="AU103" s="32"/>
      <c r="AV103" s="32"/>
      <c r="AW103" s="23"/>
      <c r="AX103" s="17"/>
      <c r="AY103" s="17"/>
      <c r="AZ103" s="17"/>
      <c r="BA103" s="21"/>
      <c r="BB103" s="21"/>
      <c r="BC103" s="31"/>
    </row>
    <row r="104" spans="16:55" ht="16.5">
      <c r="P104" s="33"/>
      <c r="Q104" s="33"/>
      <c r="R104" s="33"/>
      <c r="S104" s="252"/>
      <c r="T104" s="252"/>
      <c r="U104" s="33"/>
      <c r="AQ104" s="31"/>
      <c r="AR104" s="27"/>
      <c r="AS104" s="27"/>
      <c r="AT104" s="31"/>
      <c r="AU104" s="32"/>
      <c r="AV104" s="32"/>
      <c r="AW104" s="23"/>
      <c r="AX104" s="17"/>
      <c r="AY104" s="17"/>
      <c r="AZ104" s="17"/>
      <c r="BA104" s="21"/>
      <c r="BB104" s="21"/>
      <c r="BC104" s="31"/>
    </row>
    <row r="105" spans="16:55" ht="16.5">
      <c r="P105" s="33"/>
      <c r="Q105" s="33"/>
      <c r="R105" s="33"/>
      <c r="S105" s="252"/>
      <c r="T105" s="252"/>
      <c r="U105" s="33"/>
      <c r="AQ105" s="31"/>
      <c r="AR105" s="27"/>
      <c r="AS105" s="27"/>
      <c r="AT105" s="31"/>
      <c r="AU105" s="32"/>
      <c r="AV105" s="32"/>
      <c r="AW105" s="23"/>
      <c r="AX105" s="17"/>
      <c r="AY105" s="17"/>
      <c r="AZ105" s="17"/>
      <c r="BA105" s="21"/>
      <c r="BB105" s="21"/>
      <c r="BC105" s="31"/>
    </row>
    <row r="106" spans="16:55" ht="16.5">
      <c r="P106" s="33"/>
      <c r="Q106" s="33"/>
      <c r="R106" s="33"/>
      <c r="S106" s="252"/>
      <c r="T106" s="252"/>
      <c r="U106" s="33"/>
      <c r="AQ106" s="31"/>
      <c r="AR106" s="27"/>
      <c r="AS106" s="27"/>
      <c r="AT106" s="31"/>
      <c r="AU106" s="32"/>
      <c r="AV106" s="32"/>
      <c r="AW106" s="23"/>
      <c r="AX106" s="17"/>
      <c r="AY106" s="17"/>
      <c r="AZ106" s="17"/>
      <c r="BA106" s="21"/>
      <c r="BB106" s="21"/>
      <c r="BC106" s="31"/>
    </row>
    <row r="107" spans="16:55" ht="16.5">
      <c r="P107" s="33"/>
      <c r="Q107" s="33"/>
      <c r="R107" s="33"/>
      <c r="S107" s="252"/>
      <c r="T107" s="252"/>
      <c r="U107" s="33"/>
      <c r="AR107" s="27"/>
      <c r="AS107" s="27"/>
      <c r="AT107" s="31"/>
      <c r="AU107" s="32"/>
      <c r="AV107" s="32"/>
      <c r="AW107" s="23"/>
      <c r="AX107" s="17"/>
      <c r="AY107" s="17"/>
      <c r="AZ107" s="17"/>
      <c r="BA107" s="21"/>
      <c r="BB107" s="21"/>
      <c r="BC107" s="31"/>
    </row>
    <row r="108" spans="16:55" ht="16.5">
      <c r="P108" s="33"/>
      <c r="Q108" s="33"/>
      <c r="R108" s="33"/>
      <c r="S108" s="252"/>
      <c r="T108" s="252"/>
      <c r="U108" s="33"/>
      <c r="AR108" s="27"/>
      <c r="AS108" s="27"/>
      <c r="AT108" s="31"/>
      <c r="AU108" s="32"/>
      <c r="AV108" s="32"/>
      <c r="AW108" s="23"/>
      <c r="AX108" s="17"/>
      <c r="AY108" s="17"/>
      <c r="AZ108" s="17"/>
      <c r="BA108" s="21"/>
      <c r="BB108" s="21"/>
      <c r="BC108" s="31"/>
    </row>
    <row r="109" spans="16:55" ht="16.5">
      <c r="P109" s="33"/>
      <c r="Q109" s="33"/>
      <c r="R109" s="33"/>
      <c r="S109" s="252"/>
      <c r="T109" s="252"/>
      <c r="U109" s="33"/>
      <c r="AR109" s="27"/>
      <c r="AS109" s="27"/>
      <c r="AT109" s="31"/>
      <c r="AU109" s="32"/>
      <c r="AV109" s="32"/>
      <c r="AW109" s="23"/>
      <c r="AX109" s="17"/>
      <c r="AY109" s="17"/>
      <c r="AZ109" s="17"/>
      <c r="BA109" s="21"/>
      <c r="BB109" s="21"/>
      <c r="BC109" s="31"/>
    </row>
    <row r="110" spans="16:55" ht="16.5">
      <c r="P110" s="33"/>
      <c r="Q110" s="33"/>
      <c r="R110" s="33"/>
      <c r="S110" s="252"/>
      <c r="T110" s="252"/>
      <c r="U110" s="33"/>
      <c r="AR110" s="27"/>
      <c r="AS110" s="27"/>
      <c r="AT110" s="31"/>
      <c r="AU110" s="32"/>
      <c r="AV110" s="32"/>
      <c r="AW110" s="23"/>
      <c r="AX110" s="17"/>
      <c r="AY110" s="17"/>
      <c r="AZ110" s="17"/>
      <c r="BA110" s="21"/>
      <c r="BB110" s="21"/>
      <c r="BC110" s="31"/>
    </row>
    <row r="111" spans="16:55" ht="16.5">
      <c r="P111" s="33"/>
      <c r="Q111" s="33"/>
      <c r="R111" s="33"/>
      <c r="S111" s="252"/>
      <c r="T111" s="252"/>
      <c r="U111" s="33"/>
      <c r="AQ111" s="2"/>
      <c r="AR111" s="27"/>
      <c r="AS111" s="27"/>
      <c r="AT111" s="31"/>
      <c r="AU111" s="32"/>
      <c r="AV111" s="32"/>
      <c r="AW111" s="23"/>
      <c r="AX111" s="17"/>
      <c r="AY111" s="17"/>
      <c r="AZ111" s="17"/>
      <c r="BA111" s="21"/>
      <c r="BB111" s="21"/>
      <c r="BC111" s="31"/>
    </row>
    <row r="112" spans="16:55" ht="16.5">
      <c r="P112" s="33"/>
      <c r="Q112" s="33"/>
      <c r="R112" s="33"/>
      <c r="S112" s="252"/>
      <c r="T112" s="252"/>
      <c r="U112" s="33"/>
      <c r="AQ112" s="2"/>
      <c r="AR112" s="27"/>
      <c r="AS112" s="27"/>
      <c r="AT112" s="31"/>
      <c r="AU112" s="32"/>
      <c r="AV112" s="32"/>
      <c r="AW112" s="23"/>
      <c r="AX112" s="17"/>
      <c r="AY112" s="17"/>
      <c r="AZ112" s="17"/>
      <c r="BA112" s="21"/>
      <c r="BB112" s="21"/>
      <c r="BC112" s="31"/>
    </row>
    <row r="113" spans="16:55" ht="16.5">
      <c r="P113" s="33"/>
      <c r="Q113" s="33"/>
      <c r="R113" s="33"/>
      <c r="S113" s="252"/>
      <c r="T113" s="252"/>
      <c r="U113" s="33"/>
      <c r="AQ113" s="2"/>
      <c r="AR113" s="27"/>
      <c r="AS113" s="27"/>
      <c r="AT113" s="31"/>
      <c r="AU113" s="32"/>
      <c r="AV113" s="32"/>
      <c r="AW113" s="23"/>
      <c r="AX113" s="17"/>
      <c r="AY113" s="17"/>
      <c r="AZ113" s="17"/>
      <c r="BA113" s="21"/>
      <c r="BB113" s="21"/>
      <c r="BC113" s="31"/>
    </row>
    <row r="114" spans="16:55" ht="16.5">
      <c r="P114" s="33"/>
      <c r="Q114" s="33"/>
      <c r="R114" s="33"/>
      <c r="S114" s="252"/>
      <c r="T114" s="252"/>
      <c r="U114" s="33"/>
      <c r="AQ114" s="2"/>
      <c r="AR114" s="27"/>
      <c r="AS114" s="27"/>
      <c r="AT114" s="31"/>
      <c r="AU114" s="32"/>
      <c r="AV114" s="32"/>
      <c r="AW114" s="23"/>
      <c r="AX114" s="17"/>
      <c r="AY114" s="17"/>
      <c r="AZ114" s="17"/>
      <c r="BA114" s="21"/>
      <c r="BB114" s="21"/>
      <c r="BC114" s="31"/>
    </row>
    <row r="115" spans="16:55" ht="16.5">
      <c r="P115" s="33"/>
      <c r="Q115" s="33"/>
      <c r="R115" s="33"/>
      <c r="S115" s="252"/>
      <c r="T115" s="252"/>
      <c r="U115" s="33"/>
      <c r="AQ115" s="2"/>
      <c r="AR115" s="27"/>
      <c r="AS115" s="27"/>
      <c r="AT115" s="31"/>
      <c r="AU115" s="32"/>
      <c r="AV115" s="32"/>
      <c r="AW115" s="23"/>
      <c r="AX115" s="17"/>
      <c r="AY115" s="17"/>
      <c r="AZ115" s="17"/>
      <c r="BA115" s="21"/>
      <c r="BB115" s="21"/>
      <c r="BC115" s="31"/>
    </row>
    <row r="116" spans="16:55" ht="16.5">
      <c r="S116" s="252"/>
      <c r="T116" s="252"/>
      <c r="AQ116" s="2"/>
      <c r="AR116" s="27"/>
      <c r="AS116" s="27"/>
      <c r="AT116" s="31"/>
      <c r="AU116" s="32"/>
      <c r="AV116" s="32"/>
      <c r="AW116" s="23"/>
      <c r="AX116" s="17"/>
      <c r="AY116" s="17"/>
      <c r="AZ116" s="17"/>
      <c r="BA116" s="21"/>
      <c r="BB116" s="21"/>
      <c r="BC116" s="31"/>
    </row>
    <row r="117" spans="16:55" ht="16.5">
      <c r="S117" s="252"/>
      <c r="T117" s="252"/>
      <c r="AR117" s="27"/>
      <c r="AS117" s="27"/>
      <c r="AT117" s="31"/>
      <c r="AU117" s="32"/>
      <c r="AV117" s="32"/>
      <c r="AW117" s="23"/>
      <c r="AX117" s="17"/>
      <c r="AY117" s="17"/>
      <c r="AZ117" s="17"/>
      <c r="BA117" s="21"/>
      <c r="BB117" s="21"/>
      <c r="BC117" s="31"/>
    </row>
    <row r="118" spans="16:55" ht="16.5">
      <c r="S118" s="252"/>
      <c r="T118" s="252"/>
      <c r="AR118" s="27"/>
      <c r="AS118" s="27"/>
      <c r="AT118" s="31"/>
      <c r="AU118" s="32"/>
      <c r="AV118" s="32"/>
      <c r="AW118" s="23"/>
      <c r="AX118" s="17"/>
      <c r="AY118" s="17"/>
      <c r="AZ118" s="17"/>
      <c r="BA118" s="21"/>
      <c r="BB118" s="21"/>
      <c r="BC118" s="31"/>
    </row>
    <row r="119" spans="16:55" ht="16.5">
      <c r="S119" s="252"/>
      <c r="T119" s="252"/>
      <c r="AR119" s="27"/>
      <c r="AS119" s="27"/>
      <c r="AT119" s="31"/>
      <c r="AU119" s="32"/>
      <c r="AV119" s="32"/>
      <c r="AW119" s="23"/>
      <c r="AX119" s="17"/>
      <c r="AY119" s="17"/>
      <c r="AZ119" s="17"/>
      <c r="BA119" s="21"/>
      <c r="BB119" s="21"/>
      <c r="BC119" s="31"/>
    </row>
    <row r="120" spans="16:55" ht="16.5">
      <c r="S120" s="252"/>
      <c r="T120" s="252"/>
      <c r="AR120" s="27"/>
      <c r="AS120" s="27"/>
      <c r="AT120" s="31"/>
      <c r="AU120" s="32"/>
      <c r="AV120" s="32"/>
      <c r="AW120" s="23"/>
      <c r="AX120" s="17"/>
      <c r="AY120" s="17"/>
      <c r="AZ120" s="17"/>
      <c r="BA120" s="21"/>
      <c r="BB120" s="21"/>
      <c r="BC120" s="31"/>
    </row>
    <row r="121" spans="16:55" ht="16.5">
      <c r="S121" s="252"/>
      <c r="T121" s="252"/>
      <c r="AR121" s="27"/>
      <c r="AS121" s="27"/>
      <c r="AT121" s="31"/>
      <c r="AU121" s="32"/>
      <c r="AV121" s="32"/>
      <c r="AW121" s="23"/>
      <c r="AX121" s="17"/>
      <c r="AY121" s="17"/>
      <c r="AZ121" s="17"/>
      <c r="BA121" s="21"/>
      <c r="BB121" s="21"/>
      <c r="BC121" s="31"/>
    </row>
    <row r="122" spans="16:55" ht="16.5">
      <c r="S122" s="252"/>
      <c r="T122" s="252"/>
      <c r="AR122" s="27"/>
      <c r="AS122" s="27"/>
      <c r="AT122" s="31"/>
      <c r="AU122" s="32"/>
      <c r="AV122" s="32"/>
      <c r="AW122" s="23"/>
      <c r="AX122" s="17"/>
      <c r="AY122" s="17"/>
      <c r="AZ122" s="17"/>
      <c r="BA122" s="21"/>
      <c r="BB122" s="21"/>
      <c r="BC122" s="31"/>
    </row>
    <row r="123" spans="16:55" ht="16.5">
      <c r="S123" s="252"/>
      <c r="T123" s="252"/>
      <c r="AR123" s="27"/>
      <c r="AS123" s="27"/>
      <c r="AT123" s="31"/>
      <c r="AU123" s="32"/>
      <c r="AV123" s="32"/>
      <c r="AW123" s="32"/>
      <c r="AX123" s="32"/>
      <c r="AY123" s="31"/>
      <c r="AZ123" s="31"/>
      <c r="BA123" s="31"/>
      <c r="BB123" s="31"/>
      <c r="BC123" s="31"/>
    </row>
    <row r="124" spans="16:55" ht="16.5">
      <c r="S124" s="252"/>
      <c r="T124" s="252"/>
      <c r="AR124" s="27"/>
      <c r="AS124" s="27"/>
      <c r="AT124" s="31"/>
      <c r="AU124" s="32"/>
      <c r="AV124" s="32"/>
      <c r="AW124" s="32"/>
      <c r="AX124" s="32"/>
      <c r="AY124" s="31"/>
      <c r="AZ124" s="31"/>
      <c r="BA124" s="31"/>
      <c r="BB124" s="31"/>
      <c r="BC124" s="31"/>
    </row>
    <row r="125" spans="16:55" ht="16.5">
      <c r="S125" s="252"/>
      <c r="T125" s="252"/>
      <c r="AR125" s="27"/>
      <c r="AS125" s="27"/>
      <c r="AT125" s="31"/>
      <c r="AU125" s="32"/>
      <c r="AV125" s="32"/>
      <c r="AW125" s="32"/>
      <c r="AX125" s="32"/>
      <c r="AY125" s="31"/>
      <c r="AZ125" s="31"/>
      <c r="BA125" s="31"/>
      <c r="BB125" s="31"/>
      <c r="BC125" s="31"/>
    </row>
    <row r="126" spans="16:55" ht="16.5">
      <c r="S126" s="252"/>
      <c r="T126" s="252"/>
      <c r="AR126" s="27"/>
      <c r="AS126" s="27"/>
      <c r="AT126" s="31"/>
      <c r="AU126" s="32"/>
      <c r="AV126" s="32"/>
      <c r="AW126" s="32"/>
      <c r="AX126" s="32"/>
      <c r="AY126" s="31"/>
      <c r="AZ126" s="31"/>
      <c r="BA126" s="31"/>
      <c r="BB126" s="31"/>
      <c r="BC126" s="31"/>
    </row>
    <row r="127" spans="16:55" ht="16.5">
      <c r="S127" s="252"/>
      <c r="T127" s="252"/>
      <c r="AR127" s="27"/>
      <c r="AS127" s="27"/>
      <c r="AT127" s="31"/>
      <c r="AU127" s="32"/>
      <c r="AV127" s="32"/>
      <c r="AW127" s="32"/>
      <c r="AX127" s="32"/>
      <c r="AY127" s="31"/>
      <c r="AZ127" s="31"/>
      <c r="BA127" s="31"/>
      <c r="BB127" s="31"/>
      <c r="BC127" s="31"/>
    </row>
    <row r="128" spans="16:55" ht="16.5">
      <c r="S128" s="252"/>
      <c r="T128" s="252"/>
      <c r="AR128" s="27"/>
      <c r="AS128" s="27"/>
      <c r="AT128" s="31"/>
      <c r="AU128" s="32"/>
      <c r="AV128" s="32"/>
      <c r="AW128" s="32"/>
      <c r="AX128" s="32"/>
      <c r="AY128" s="31"/>
      <c r="AZ128" s="31"/>
      <c r="BA128" s="31"/>
      <c r="BB128" s="31"/>
      <c r="BC128" s="31"/>
    </row>
    <row r="129" spans="19:55" ht="16.5">
      <c r="S129" s="252"/>
      <c r="T129" s="252"/>
      <c r="AR129" s="27"/>
      <c r="AS129" s="27"/>
      <c r="AT129" s="31"/>
      <c r="AU129" s="32"/>
      <c r="AV129" s="32"/>
      <c r="AW129" s="32"/>
      <c r="AX129" s="32"/>
      <c r="AY129" s="31"/>
      <c r="AZ129" s="31"/>
      <c r="BA129" s="31"/>
      <c r="BB129" s="31"/>
      <c r="BC129" s="31"/>
    </row>
    <row r="130" spans="19:55" ht="16.5">
      <c r="S130" s="252"/>
      <c r="T130" s="252"/>
      <c r="AR130" s="27"/>
      <c r="AS130" s="27"/>
      <c r="AT130" s="31"/>
      <c r="AU130" s="32"/>
      <c r="AV130" s="32"/>
      <c r="AW130" s="32"/>
      <c r="AX130" s="32"/>
      <c r="AY130" s="31"/>
      <c r="AZ130" s="31"/>
      <c r="BA130" s="31"/>
      <c r="BB130" s="31"/>
      <c r="BC130" s="31"/>
    </row>
    <row r="131" spans="19:55" ht="16.5">
      <c r="S131" s="252"/>
      <c r="T131" s="252"/>
      <c r="AR131" s="27"/>
      <c r="AS131" s="27"/>
      <c r="AT131" s="31"/>
      <c r="AU131" s="32"/>
      <c r="AV131" s="32"/>
      <c r="AW131" s="32"/>
      <c r="AX131" s="32"/>
      <c r="AY131" s="31"/>
      <c r="AZ131" s="31"/>
      <c r="BA131" s="31"/>
      <c r="BB131" s="31"/>
      <c r="BC131" s="31"/>
    </row>
    <row r="132" spans="19:55" ht="16.5">
      <c r="S132" s="252"/>
      <c r="T132" s="252"/>
      <c r="AR132" s="27"/>
      <c r="AS132" s="27"/>
      <c r="AT132" s="31"/>
      <c r="AU132" s="32"/>
      <c r="AV132" s="32"/>
      <c r="AW132" s="32"/>
      <c r="AX132" s="32"/>
      <c r="AY132" s="31"/>
      <c r="AZ132" s="31"/>
      <c r="BA132" s="31"/>
      <c r="BB132" s="31"/>
      <c r="BC132" s="31"/>
    </row>
    <row r="133" spans="19:55" ht="16.5">
      <c r="S133" s="252"/>
      <c r="T133" s="252"/>
      <c r="AR133" s="27"/>
      <c r="AS133" s="27"/>
      <c r="AT133" s="31"/>
      <c r="AU133" s="32"/>
      <c r="AV133" s="32"/>
      <c r="AW133" s="32"/>
      <c r="AX133" s="32"/>
      <c r="AY133" s="31"/>
      <c r="AZ133" s="31"/>
      <c r="BA133" s="31"/>
      <c r="BB133" s="31"/>
      <c r="BC133" s="31"/>
    </row>
    <row r="134" spans="19:55" ht="16.5">
      <c r="S134" s="252"/>
      <c r="T134" s="252"/>
      <c r="AR134" s="27"/>
      <c r="AS134" s="27"/>
      <c r="AT134" s="31"/>
      <c r="AU134" s="32"/>
      <c r="AV134" s="32"/>
      <c r="AW134" s="32"/>
      <c r="AX134" s="32"/>
      <c r="AY134" s="31"/>
      <c r="AZ134" s="31"/>
      <c r="BA134" s="31"/>
      <c r="BB134" s="31"/>
      <c r="BC134" s="31"/>
    </row>
    <row r="135" spans="19:55" ht="16.5">
      <c r="S135" s="252"/>
      <c r="T135" s="252"/>
      <c r="AR135" s="27"/>
      <c r="AS135" s="27"/>
      <c r="AT135" s="31"/>
      <c r="AU135" s="32"/>
      <c r="AV135" s="32"/>
      <c r="AW135" s="32"/>
      <c r="AX135" s="32"/>
      <c r="AY135" s="31"/>
      <c r="AZ135" s="31"/>
      <c r="BA135" s="31"/>
      <c r="BB135" s="31"/>
      <c r="BC135" s="31"/>
    </row>
    <row r="136" spans="19:55" ht="16.5">
      <c r="AR136" s="27"/>
      <c r="AS136" s="27"/>
      <c r="AT136" s="31"/>
      <c r="AU136" s="32"/>
      <c r="AV136" s="32"/>
      <c r="AW136" s="32"/>
      <c r="AX136" s="32"/>
      <c r="AY136" s="31"/>
      <c r="AZ136" s="31"/>
      <c r="BA136" s="31"/>
      <c r="BB136" s="31"/>
      <c r="BC136" s="31"/>
    </row>
    <row r="137" spans="19:55" ht="16.5">
      <c r="AR137" s="27"/>
      <c r="AS137" s="27"/>
      <c r="AT137" s="31"/>
      <c r="AU137" s="32"/>
      <c r="AV137" s="32"/>
      <c r="AW137" s="32"/>
      <c r="AX137" s="32"/>
      <c r="AY137" s="31"/>
      <c r="AZ137" s="31"/>
      <c r="BA137" s="31"/>
      <c r="BB137" s="31"/>
      <c r="BC137" s="31"/>
    </row>
    <row r="138" spans="19:55" ht="16.5">
      <c r="AR138" s="27"/>
      <c r="AS138" s="27"/>
      <c r="AT138" s="31"/>
      <c r="AU138" s="32"/>
      <c r="AV138" s="32"/>
      <c r="AW138" s="32"/>
      <c r="AX138" s="32"/>
      <c r="AY138" s="31"/>
      <c r="AZ138" s="31"/>
      <c r="BA138" s="31"/>
      <c r="BB138" s="31"/>
      <c r="BC138" s="31"/>
    </row>
    <row r="139" spans="19:55" ht="16.5">
      <c r="AR139" s="27"/>
      <c r="AS139" s="27"/>
      <c r="AT139" s="31"/>
      <c r="AU139" s="32"/>
      <c r="AV139" s="32"/>
      <c r="AW139" s="32"/>
      <c r="AX139" s="32"/>
      <c r="AY139" s="31"/>
      <c r="AZ139" s="31"/>
      <c r="BA139" s="31"/>
      <c r="BB139" s="31"/>
      <c r="BC139" s="31"/>
    </row>
    <row r="140" spans="19:55" ht="16.5">
      <c r="AR140" s="27"/>
      <c r="AS140" s="27"/>
      <c r="AT140" s="31"/>
      <c r="AU140" s="32"/>
      <c r="AV140" s="32"/>
      <c r="AW140" s="32"/>
      <c r="AX140" s="32"/>
      <c r="AY140" s="31"/>
      <c r="AZ140" s="31"/>
      <c r="BA140" s="31"/>
      <c r="BB140" s="31"/>
      <c r="BC140" s="31"/>
    </row>
    <row r="141" spans="19:55" ht="16.5">
      <c r="AR141" s="27"/>
      <c r="AS141" s="27"/>
      <c r="AT141" s="31"/>
      <c r="AU141" s="32"/>
      <c r="AV141" s="32"/>
      <c r="AW141" s="32"/>
      <c r="AX141" s="32"/>
      <c r="AY141" s="31"/>
      <c r="AZ141" s="31"/>
      <c r="BA141" s="31"/>
      <c r="BB141" s="31"/>
      <c r="BC141" s="31"/>
    </row>
    <row r="142" spans="19:55" ht="16.5">
      <c r="AR142" s="27"/>
      <c r="AS142" s="27"/>
      <c r="AT142" s="31"/>
      <c r="AU142" s="32"/>
      <c r="AV142" s="32"/>
      <c r="AW142" s="32"/>
      <c r="AX142" s="32"/>
      <c r="AY142" s="31"/>
      <c r="AZ142" s="31"/>
      <c r="BA142" s="31"/>
      <c r="BB142" s="31"/>
      <c r="BC142" s="31"/>
    </row>
    <row r="143" spans="19:55" ht="16.5">
      <c r="AR143" s="27"/>
      <c r="AS143" s="27"/>
      <c r="AT143" s="31"/>
      <c r="AU143" s="32"/>
      <c r="AV143" s="32"/>
      <c r="AW143" s="32"/>
      <c r="AX143" s="32"/>
      <c r="AY143" s="31"/>
      <c r="AZ143" s="31"/>
      <c r="BA143" s="31"/>
      <c r="BB143" s="31"/>
      <c r="BC143" s="31"/>
    </row>
    <row r="144" spans="19:55" ht="16.5">
      <c r="AR144" s="27"/>
      <c r="AS144" s="27"/>
      <c r="AT144" s="31"/>
      <c r="AU144" s="32"/>
      <c r="AV144" s="32"/>
      <c r="AW144" s="32"/>
      <c r="AX144" s="32"/>
      <c r="AY144" s="31"/>
      <c r="AZ144" s="31"/>
      <c r="BA144" s="31"/>
      <c r="BB144" s="31"/>
      <c r="BC144" s="31"/>
    </row>
    <row r="145" spans="44:55" ht="16.5">
      <c r="AR145" s="27"/>
      <c r="AS145" s="27"/>
      <c r="AT145" s="31"/>
      <c r="AU145" s="32"/>
      <c r="AV145" s="32"/>
      <c r="AW145" s="32"/>
      <c r="AX145" s="32"/>
      <c r="AY145" s="31"/>
      <c r="AZ145" s="31"/>
      <c r="BA145" s="31"/>
      <c r="BB145" s="31"/>
      <c r="BC145" s="31"/>
    </row>
    <row r="146" spans="44:55" ht="16.5">
      <c r="AR146" s="27"/>
      <c r="AS146" s="27"/>
      <c r="AT146" s="31"/>
      <c r="AU146" s="32"/>
      <c r="AV146" s="32"/>
      <c r="AW146" s="32"/>
      <c r="AX146" s="32"/>
      <c r="AY146" s="31"/>
      <c r="AZ146" s="31"/>
      <c r="BA146" s="31"/>
      <c r="BB146" s="31"/>
      <c r="BC146" s="31"/>
    </row>
    <row r="147" spans="44:55" ht="16.5">
      <c r="AR147" s="27"/>
      <c r="AS147" s="27"/>
      <c r="AT147" s="31"/>
      <c r="AU147" s="32"/>
      <c r="AV147" s="32"/>
      <c r="AW147" s="32"/>
      <c r="AX147" s="32"/>
      <c r="AY147" s="31"/>
      <c r="AZ147" s="31"/>
      <c r="BA147" s="31"/>
      <c r="BB147" s="31"/>
      <c r="BC147" s="31"/>
    </row>
    <row r="148" spans="44:55" ht="16.5">
      <c r="AR148" s="27"/>
      <c r="AS148" s="27"/>
      <c r="AT148" s="31"/>
      <c r="AU148" s="32"/>
      <c r="AV148" s="32"/>
      <c r="AW148" s="32"/>
      <c r="AX148" s="32"/>
      <c r="AY148" s="31"/>
      <c r="AZ148" s="31"/>
      <c r="BA148" s="31"/>
      <c r="BB148" s="31"/>
      <c r="BC148" s="31"/>
    </row>
    <row r="153" spans="44:55">
      <c r="AR153" s="2"/>
      <c r="AS153" s="2"/>
      <c r="AT153" s="2"/>
      <c r="AU153" s="2"/>
      <c r="AV153" s="2"/>
      <c r="AW153" s="2"/>
      <c r="AX153" s="2"/>
    </row>
    <row r="154" spans="44:55">
      <c r="AR154" s="2"/>
      <c r="AS154" s="2"/>
      <c r="AT154" s="2"/>
      <c r="AU154" s="2"/>
      <c r="AV154" s="2"/>
      <c r="AW154" s="2"/>
      <c r="AX154" s="2"/>
    </row>
    <row r="155" spans="44:55">
      <c r="AR155" s="2"/>
      <c r="AS155" s="2"/>
      <c r="AT155" s="2"/>
      <c r="AU155" s="2"/>
      <c r="AV155" s="2"/>
      <c r="AW155" s="2"/>
      <c r="AX155" s="2"/>
    </row>
    <row r="156" spans="44:55">
      <c r="AR156" s="2"/>
      <c r="AS156" s="2"/>
      <c r="AT156" s="2"/>
      <c r="AU156" s="2"/>
      <c r="AV156" s="2"/>
      <c r="AW156" s="2"/>
      <c r="AX156" s="2"/>
    </row>
    <row r="157" spans="44:55">
      <c r="AR157" s="2"/>
      <c r="AS157" s="2"/>
      <c r="AT157" s="2"/>
      <c r="AU157" s="2"/>
      <c r="AV157" s="2"/>
      <c r="AW157" s="2"/>
      <c r="AX157" s="2"/>
    </row>
    <row r="158" spans="44:55">
      <c r="AR158" s="2"/>
      <c r="AS158" s="2"/>
      <c r="AT158" s="2"/>
      <c r="AU158" s="2"/>
      <c r="AV158" s="2"/>
      <c r="AW158" s="2"/>
      <c r="AX158" s="2"/>
    </row>
  </sheetData>
  <sheetProtection selectLockedCells="1"/>
  <mergeCells count="512">
    <mergeCell ref="BJ50:BL51"/>
    <mergeCell ref="BM50:BN51"/>
    <mergeCell ref="BO50:BQ51"/>
    <mergeCell ref="BR50:BS51"/>
    <mergeCell ref="BU50:BW51"/>
    <mergeCell ref="BX50:BY51"/>
    <mergeCell ref="BZ50:CB51"/>
    <mergeCell ref="CC50:CD51"/>
    <mergeCell ref="BJ52:BL53"/>
    <mergeCell ref="BM52:BN53"/>
    <mergeCell ref="BO52:BQ53"/>
    <mergeCell ref="BR52:BS53"/>
    <mergeCell ref="BU52:BW53"/>
    <mergeCell ref="BX52:BY53"/>
    <mergeCell ref="BZ52:CB53"/>
    <mergeCell ref="CC52:CD53"/>
    <mergeCell ref="A48:B48"/>
    <mergeCell ref="BJ48:BL49"/>
    <mergeCell ref="BM48:BN49"/>
    <mergeCell ref="BO48:BQ49"/>
    <mergeCell ref="BR48:BS49"/>
    <mergeCell ref="BU48:BW49"/>
    <mergeCell ref="BX48:BY49"/>
    <mergeCell ref="BZ48:CB49"/>
    <mergeCell ref="CC48:CD49"/>
    <mergeCell ref="A49:B49"/>
    <mergeCell ref="A46:B46"/>
    <mergeCell ref="BJ46:BL47"/>
    <mergeCell ref="BM46:BN47"/>
    <mergeCell ref="BO46:BQ47"/>
    <mergeCell ref="BR46:BS47"/>
    <mergeCell ref="BU46:BW47"/>
    <mergeCell ref="BX46:BY47"/>
    <mergeCell ref="BZ46:CB47"/>
    <mergeCell ref="CC46:CD47"/>
    <mergeCell ref="A47:B47"/>
    <mergeCell ref="A44:B44"/>
    <mergeCell ref="BJ44:BL45"/>
    <mergeCell ref="BM44:BN45"/>
    <mergeCell ref="BO44:BQ45"/>
    <mergeCell ref="BR44:BS45"/>
    <mergeCell ref="BU44:BW45"/>
    <mergeCell ref="BX44:BY45"/>
    <mergeCell ref="BZ44:CB45"/>
    <mergeCell ref="CC44:CD45"/>
    <mergeCell ref="A45:B45"/>
    <mergeCell ref="BX40:BY41"/>
    <mergeCell ref="BZ40:CB41"/>
    <mergeCell ref="CC40:CD41"/>
    <mergeCell ref="A41:B41"/>
    <mergeCell ref="A42:B42"/>
    <mergeCell ref="BJ42:BL43"/>
    <mergeCell ref="BM42:BN43"/>
    <mergeCell ref="BO42:BQ43"/>
    <mergeCell ref="BR42:BS43"/>
    <mergeCell ref="BU42:BW43"/>
    <mergeCell ref="A40:B40"/>
    <mergeCell ref="BJ40:BL41"/>
    <mergeCell ref="BM40:BN41"/>
    <mergeCell ref="BO40:BQ41"/>
    <mergeCell ref="BR40:BS41"/>
    <mergeCell ref="BU40:BW41"/>
    <mergeCell ref="BX42:BY43"/>
    <mergeCell ref="BZ42:CB43"/>
    <mergeCell ref="CC42:CD43"/>
    <mergeCell ref="A43:B43"/>
    <mergeCell ref="BW36:BX37"/>
    <mergeCell ref="BY36:BY37"/>
    <mergeCell ref="BZ38:BZ39"/>
    <mergeCell ref="CA38:CA39"/>
    <mergeCell ref="CB38:CB39"/>
    <mergeCell ref="CC38:CC39"/>
    <mergeCell ref="CD38:CD39"/>
    <mergeCell ref="A39:B39"/>
    <mergeCell ref="BQ38:BQ39"/>
    <mergeCell ref="BR38:BR39"/>
    <mergeCell ref="BS38:BS39"/>
    <mergeCell ref="BU38:BV39"/>
    <mergeCell ref="BW38:BX39"/>
    <mergeCell ref="BY38:BY39"/>
    <mergeCell ref="A38:B38"/>
    <mergeCell ref="BJ38:BK39"/>
    <mergeCell ref="BL38:BM39"/>
    <mergeCell ref="BN38:BN39"/>
    <mergeCell ref="BO38:BO39"/>
    <mergeCell ref="BP38:BP39"/>
    <mergeCell ref="CC34:CC35"/>
    <mergeCell ref="CD34:CD35"/>
    <mergeCell ref="A36:B36"/>
    <mergeCell ref="BJ36:BK37"/>
    <mergeCell ref="BL36:BM37"/>
    <mergeCell ref="BN36:BN37"/>
    <mergeCell ref="BO36:BO37"/>
    <mergeCell ref="BP36:BP37"/>
    <mergeCell ref="BR34:BR35"/>
    <mergeCell ref="BS34:BS35"/>
    <mergeCell ref="BU34:BV35"/>
    <mergeCell ref="BW34:BX35"/>
    <mergeCell ref="BY34:BY35"/>
    <mergeCell ref="BZ34:BZ35"/>
    <mergeCell ref="BZ36:BZ37"/>
    <mergeCell ref="CA36:CA37"/>
    <mergeCell ref="CB36:CB37"/>
    <mergeCell ref="CC36:CC37"/>
    <mergeCell ref="CD36:CD37"/>
    <mergeCell ref="A37:B37"/>
    <mergeCell ref="BQ36:BQ37"/>
    <mergeCell ref="BR36:BR37"/>
    <mergeCell ref="BS36:BS37"/>
    <mergeCell ref="BU36:BV37"/>
    <mergeCell ref="CA32:CA33"/>
    <mergeCell ref="CB32:CB33"/>
    <mergeCell ref="CC32:CC33"/>
    <mergeCell ref="CD32:CD33"/>
    <mergeCell ref="BJ34:BK35"/>
    <mergeCell ref="BL34:BM35"/>
    <mergeCell ref="BN34:BN35"/>
    <mergeCell ref="BO34:BO35"/>
    <mergeCell ref="BP34:BP35"/>
    <mergeCell ref="BQ34:BQ35"/>
    <mergeCell ref="BR32:BR33"/>
    <mergeCell ref="BS32:BS33"/>
    <mergeCell ref="BU32:BV33"/>
    <mergeCell ref="BW32:BX33"/>
    <mergeCell ref="BY32:BY33"/>
    <mergeCell ref="BZ32:BZ33"/>
    <mergeCell ref="BJ32:BK33"/>
    <mergeCell ref="BL32:BM33"/>
    <mergeCell ref="BN32:BN33"/>
    <mergeCell ref="BO32:BO33"/>
    <mergeCell ref="BP32:BP33"/>
    <mergeCell ref="BQ32:BQ33"/>
    <mergeCell ref="CA34:CA35"/>
    <mergeCell ref="CB34:CB35"/>
    <mergeCell ref="BY30:BZ31"/>
    <mergeCell ref="CA30:CB31"/>
    <mergeCell ref="CC30:CD31"/>
    <mergeCell ref="A31:B31"/>
    <mergeCell ref="C31:D31"/>
    <mergeCell ref="G31:H31"/>
    <mergeCell ref="I31:J31"/>
    <mergeCell ref="K31:L31"/>
    <mergeCell ref="BJ30:BK31"/>
    <mergeCell ref="BL30:BM31"/>
    <mergeCell ref="BN30:BO31"/>
    <mergeCell ref="BP30:BQ31"/>
    <mergeCell ref="BR30:BS31"/>
    <mergeCell ref="BU30:BV31"/>
    <mergeCell ref="A30:B30"/>
    <mergeCell ref="C30:D30"/>
    <mergeCell ref="G30:H30"/>
    <mergeCell ref="I30:J30"/>
    <mergeCell ref="K30:L30"/>
    <mergeCell ref="M30:N30"/>
    <mergeCell ref="O30:P30"/>
    <mergeCell ref="Q30:R30"/>
    <mergeCell ref="BW30:BX31"/>
    <mergeCell ref="O28:P28"/>
    <mergeCell ref="Q28:R28"/>
    <mergeCell ref="BJ28:BK29"/>
    <mergeCell ref="BU28:BV29"/>
    <mergeCell ref="A29:B29"/>
    <mergeCell ref="C29:D29"/>
    <mergeCell ref="G29:H29"/>
    <mergeCell ref="I29:J29"/>
    <mergeCell ref="K29:L29"/>
    <mergeCell ref="M29:N29"/>
    <mergeCell ref="A28:B28"/>
    <mergeCell ref="C28:D28"/>
    <mergeCell ref="G28:H28"/>
    <mergeCell ref="I28:J28"/>
    <mergeCell ref="K28:L28"/>
    <mergeCell ref="M28:N28"/>
    <mergeCell ref="O29:P29"/>
    <mergeCell ref="Q29:R29"/>
    <mergeCell ref="BU26:BW27"/>
    <mergeCell ref="BX26:BY27"/>
    <mergeCell ref="BZ26:CB27"/>
    <mergeCell ref="CC26:CD27"/>
    <mergeCell ref="A27:B27"/>
    <mergeCell ref="C27:D27"/>
    <mergeCell ref="G27:H27"/>
    <mergeCell ref="I27:J27"/>
    <mergeCell ref="K27:L27"/>
    <mergeCell ref="M27:N27"/>
    <mergeCell ref="O26:P26"/>
    <mergeCell ref="Q26:R26"/>
    <mergeCell ref="BJ26:BL27"/>
    <mergeCell ref="BM26:BN27"/>
    <mergeCell ref="BO26:BQ27"/>
    <mergeCell ref="BR26:BS27"/>
    <mergeCell ref="O27:P27"/>
    <mergeCell ref="Q27:R27"/>
    <mergeCell ref="A26:B26"/>
    <mergeCell ref="C26:D26"/>
    <mergeCell ref="G26:H26"/>
    <mergeCell ref="I26:J26"/>
    <mergeCell ref="K26:L26"/>
    <mergeCell ref="M26:N26"/>
    <mergeCell ref="BU24:BW25"/>
    <mergeCell ref="BX24:BY25"/>
    <mergeCell ref="BZ24:CB25"/>
    <mergeCell ref="CC24:CD25"/>
    <mergeCell ref="A25:B25"/>
    <mergeCell ref="C25:D25"/>
    <mergeCell ref="G25:H25"/>
    <mergeCell ref="I25:J25"/>
    <mergeCell ref="K25:L25"/>
    <mergeCell ref="M25:N25"/>
    <mergeCell ref="O24:P24"/>
    <mergeCell ref="Q24:R24"/>
    <mergeCell ref="BJ24:BL25"/>
    <mergeCell ref="BM24:BN25"/>
    <mergeCell ref="BO24:BQ25"/>
    <mergeCell ref="BR24:BS25"/>
    <mergeCell ref="O25:P25"/>
    <mergeCell ref="Q25:R25"/>
    <mergeCell ref="A24:B24"/>
    <mergeCell ref="C24:D24"/>
    <mergeCell ref="G24:H24"/>
    <mergeCell ref="I24:J24"/>
    <mergeCell ref="K24:L24"/>
    <mergeCell ref="M24:N24"/>
    <mergeCell ref="BU22:BW23"/>
    <mergeCell ref="BX22:BY23"/>
    <mergeCell ref="BZ22:CB23"/>
    <mergeCell ref="CC22:CD23"/>
    <mergeCell ref="A23:B23"/>
    <mergeCell ref="C23:D23"/>
    <mergeCell ref="G23:H23"/>
    <mergeCell ref="I23:J23"/>
    <mergeCell ref="K23:L23"/>
    <mergeCell ref="M23:N23"/>
    <mergeCell ref="O22:P22"/>
    <mergeCell ref="Q22:R22"/>
    <mergeCell ref="BJ22:BL23"/>
    <mergeCell ref="BM22:BN23"/>
    <mergeCell ref="BO22:BQ23"/>
    <mergeCell ref="BR22:BS23"/>
    <mergeCell ref="O23:P23"/>
    <mergeCell ref="Q23:R23"/>
    <mergeCell ref="A22:B22"/>
    <mergeCell ref="C22:D22"/>
    <mergeCell ref="G22:H22"/>
    <mergeCell ref="I22:J22"/>
    <mergeCell ref="K22:L22"/>
    <mergeCell ref="M22:N22"/>
    <mergeCell ref="BU20:BW21"/>
    <mergeCell ref="BX20:BY21"/>
    <mergeCell ref="BZ20:CB21"/>
    <mergeCell ref="CC20:CD21"/>
    <mergeCell ref="A21:B21"/>
    <mergeCell ref="C21:D21"/>
    <mergeCell ref="G21:H21"/>
    <mergeCell ref="I21:J21"/>
    <mergeCell ref="K21:L21"/>
    <mergeCell ref="M21:N21"/>
    <mergeCell ref="O20:P20"/>
    <mergeCell ref="Q20:R20"/>
    <mergeCell ref="BJ20:BL21"/>
    <mergeCell ref="BM20:BN21"/>
    <mergeCell ref="BO20:BQ21"/>
    <mergeCell ref="BR20:BS21"/>
    <mergeCell ref="O21:P21"/>
    <mergeCell ref="Q21:R21"/>
    <mergeCell ref="A20:B20"/>
    <mergeCell ref="C20:D20"/>
    <mergeCell ref="G20:H20"/>
    <mergeCell ref="I20:J20"/>
    <mergeCell ref="K20:L20"/>
    <mergeCell ref="M20:N20"/>
    <mergeCell ref="BU18:BW19"/>
    <mergeCell ref="BX18:BY19"/>
    <mergeCell ref="BZ18:CB19"/>
    <mergeCell ref="CC18:CD19"/>
    <mergeCell ref="A19:B19"/>
    <mergeCell ref="C19:D19"/>
    <mergeCell ref="G19:H19"/>
    <mergeCell ref="I19:J19"/>
    <mergeCell ref="K19:L19"/>
    <mergeCell ref="M19:N19"/>
    <mergeCell ref="O18:P18"/>
    <mergeCell ref="Q18:R18"/>
    <mergeCell ref="BJ18:BL19"/>
    <mergeCell ref="BM18:BN19"/>
    <mergeCell ref="BO18:BQ19"/>
    <mergeCell ref="BR18:BS19"/>
    <mergeCell ref="O19:P19"/>
    <mergeCell ref="Q19:R19"/>
    <mergeCell ref="A18:B18"/>
    <mergeCell ref="C18:D18"/>
    <mergeCell ref="G18:H18"/>
    <mergeCell ref="I18:J18"/>
    <mergeCell ref="K18:L18"/>
    <mergeCell ref="M18:N18"/>
    <mergeCell ref="BU16:BW17"/>
    <mergeCell ref="BX16:BY17"/>
    <mergeCell ref="BZ16:CB17"/>
    <mergeCell ref="CC16:CD17"/>
    <mergeCell ref="A17:B17"/>
    <mergeCell ref="C17:D17"/>
    <mergeCell ref="G17:H17"/>
    <mergeCell ref="I17:J17"/>
    <mergeCell ref="K17:L17"/>
    <mergeCell ref="M17:N17"/>
    <mergeCell ref="O16:P16"/>
    <mergeCell ref="Q16:R16"/>
    <mergeCell ref="BJ16:BL17"/>
    <mergeCell ref="BM16:BN17"/>
    <mergeCell ref="BO16:BQ17"/>
    <mergeCell ref="BR16:BS17"/>
    <mergeCell ref="O17:P17"/>
    <mergeCell ref="Q17:R17"/>
    <mergeCell ref="A16:B16"/>
    <mergeCell ref="C16:D16"/>
    <mergeCell ref="G16:H16"/>
    <mergeCell ref="I16:J16"/>
    <mergeCell ref="K16:L16"/>
    <mergeCell ref="M16:N16"/>
    <mergeCell ref="BU14:BW15"/>
    <mergeCell ref="BX14:BY15"/>
    <mergeCell ref="BZ14:CB15"/>
    <mergeCell ref="CC14:CD15"/>
    <mergeCell ref="A15:B15"/>
    <mergeCell ref="C15:D15"/>
    <mergeCell ref="G15:H15"/>
    <mergeCell ref="I15:J15"/>
    <mergeCell ref="K15:L15"/>
    <mergeCell ref="M15:N15"/>
    <mergeCell ref="O14:P14"/>
    <mergeCell ref="Q14:R14"/>
    <mergeCell ref="BJ14:BL15"/>
    <mergeCell ref="BM14:BN15"/>
    <mergeCell ref="BO14:BQ15"/>
    <mergeCell ref="BR14:BS15"/>
    <mergeCell ref="O15:P15"/>
    <mergeCell ref="Q15:R15"/>
    <mergeCell ref="A14:B14"/>
    <mergeCell ref="C14:D14"/>
    <mergeCell ref="G14:H14"/>
    <mergeCell ref="I14:J14"/>
    <mergeCell ref="K14:L14"/>
    <mergeCell ref="M14:N14"/>
    <mergeCell ref="A13:B13"/>
    <mergeCell ref="C13:D13"/>
    <mergeCell ref="G13:H13"/>
    <mergeCell ref="I13:J13"/>
    <mergeCell ref="K13:L13"/>
    <mergeCell ref="M13:N13"/>
    <mergeCell ref="BY12:BY13"/>
    <mergeCell ref="BZ12:BZ13"/>
    <mergeCell ref="CA12:CA13"/>
    <mergeCell ref="O12:P12"/>
    <mergeCell ref="Q12:R12"/>
    <mergeCell ref="BJ12:BK13"/>
    <mergeCell ref="BL12:BM13"/>
    <mergeCell ref="BN12:BN13"/>
    <mergeCell ref="BO12:BO13"/>
    <mergeCell ref="O13:P13"/>
    <mergeCell ref="Q13:R13"/>
    <mergeCell ref="A12:B12"/>
    <mergeCell ref="C12:D12"/>
    <mergeCell ref="G12:H12"/>
    <mergeCell ref="I12:J12"/>
    <mergeCell ref="K12:L12"/>
    <mergeCell ref="M12:N12"/>
    <mergeCell ref="CB12:CB13"/>
    <mergeCell ref="CC12:CC13"/>
    <mergeCell ref="CD12:CD13"/>
    <mergeCell ref="BP12:BP13"/>
    <mergeCell ref="BQ12:BQ13"/>
    <mergeCell ref="BR12:BR13"/>
    <mergeCell ref="BS12:BS13"/>
    <mergeCell ref="BU12:BV13"/>
    <mergeCell ref="BW12:BX13"/>
    <mergeCell ref="A11:B11"/>
    <mergeCell ref="C11:D11"/>
    <mergeCell ref="G11:H11"/>
    <mergeCell ref="I11:J11"/>
    <mergeCell ref="K11:L11"/>
    <mergeCell ref="M11:N11"/>
    <mergeCell ref="BY10:BY11"/>
    <mergeCell ref="BZ10:BZ11"/>
    <mergeCell ref="CA10:CA11"/>
    <mergeCell ref="O10:P10"/>
    <mergeCell ref="Q10:R10"/>
    <mergeCell ref="BJ10:BK11"/>
    <mergeCell ref="BL10:BM11"/>
    <mergeCell ref="BN10:BN11"/>
    <mergeCell ref="BO10:BO11"/>
    <mergeCell ref="O11:P11"/>
    <mergeCell ref="Q11:R11"/>
    <mergeCell ref="A10:B10"/>
    <mergeCell ref="C10:D10"/>
    <mergeCell ref="G10:H10"/>
    <mergeCell ref="I10:J10"/>
    <mergeCell ref="K10:L10"/>
    <mergeCell ref="M10:N10"/>
    <mergeCell ref="CB10:CB11"/>
    <mergeCell ref="CC10:CC11"/>
    <mergeCell ref="CD10:CD11"/>
    <mergeCell ref="BP10:BP11"/>
    <mergeCell ref="BQ10:BQ11"/>
    <mergeCell ref="BR10:BR11"/>
    <mergeCell ref="BS10:BS11"/>
    <mergeCell ref="BU10:BV11"/>
    <mergeCell ref="BW10:BX11"/>
    <mergeCell ref="A9:B9"/>
    <mergeCell ref="C9:D9"/>
    <mergeCell ref="G9:H9"/>
    <mergeCell ref="I9:J9"/>
    <mergeCell ref="K9:L9"/>
    <mergeCell ref="M9:N9"/>
    <mergeCell ref="A8:B8"/>
    <mergeCell ref="C8:D8"/>
    <mergeCell ref="G8:H8"/>
    <mergeCell ref="I8:J8"/>
    <mergeCell ref="K8:L8"/>
    <mergeCell ref="M8:N8"/>
    <mergeCell ref="BY7:BY9"/>
    <mergeCell ref="BZ7:BZ9"/>
    <mergeCell ref="CA7:CA9"/>
    <mergeCell ref="CB7:CB9"/>
    <mergeCell ref="CC7:CC9"/>
    <mergeCell ref="CD7:CD9"/>
    <mergeCell ref="BP7:BP9"/>
    <mergeCell ref="BQ7:BQ9"/>
    <mergeCell ref="BR7:BR9"/>
    <mergeCell ref="BS7:BS9"/>
    <mergeCell ref="BU7:BV9"/>
    <mergeCell ref="BW7:BX9"/>
    <mergeCell ref="O7:P7"/>
    <mergeCell ref="Q7:R7"/>
    <mergeCell ref="BJ7:BK9"/>
    <mergeCell ref="BL7:BM9"/>
    <mergeCell ref="BN7:BN9"/>
    <mergeCell ref="BO7:BO9"/>
    <mergeCell ref="O8:P8"/>
    <mergeCell ref="Q8:R8"/>
    <mergeCell ref="O9:P9"/>
    <mergeCell ref="Q9:R9"/>
    <mergeCell ref="A7:B7"/>
    <mergeCell ref="C7:D7"/>
    <mergeCell ref="G7:H7"/>
    <mergeCell ref="I7:J7"/>
    <mergeCell ref="K7:L7"/>
    <mergeCell ref="M7:N7"/>
    <mergeCell ref="A6:B6"/>
    <mergeCell ref="C6:D6"/>
    <mergeCell ref="G6:H6"/>
    <mergeCell ref="I6:J6"/>
    <mergeCell ref="K6:L6"/>
    <mergeCell ref="M6:N6"/>
    <mergeCell ref="BY5:BY6"/>
    <mergeCell ref="BZ5:BZ6"/>
    <mergeCell ref="CA5:CA6"/>
    <mergeCell ref="CB5:CB6"/>
    <mergeCell ref="CC5:CC6"/>
    <mergeCell ref="CD5:CD6"/>
    <mergeCell ref="BP5:BP6"/>
    <mergeCell ref="BQ5:BQ6"/>
    <mergeCell ref="BR5:BR6"/>
    <mergeCell ref="BS5:BS6"/>
    <mergeCell ref="BU5:BV6"/>
    <mergeCell ref="BW5:BX6"/>
    <mergeCell ref="O5:P5"/>
    <mergeCell ref="Q5:R5"/>
    <mergeCell ref="BJ5:BK6"/>
    <mergeCell ref="BL5:BM6"/>
    <mergeCell ref="BN5:BN6"/>
    <mergeCell ref="BO5:BO6"/>
    <mergeCell ref="O6:P6"/>
    <mergeCell ref="Q6:R6"/>
    <mergeCell ref="A5:B5"/>
    <mergeCell ref="C5:D5"/>
    <mergeCell ref="G5:H5"/>
    <mergeCell ref="I5:J5"/>
    <mergeCell ref="K5:L5"/>
    <mergeCell ref="M5:N5"/>
    <mergeCell ref="BY3:BZ4"/>
    <mergeCell ref="CA3:CB4"/>
    <mergeCell ref="CC3:CD4"/>
    <mergeCell ref="A4:B4"/>
    <mergeCell ref="C4:D4"/>
    <mergeCell ref="G4:H4"/>
    <mergeCell ref="I4:J4"/>
    <mergeCell ref="K4:L4"/>
    <mergeCell ref="M4:N4"/>
    <mergeCell ref="O4:P4"/>
    <mergeCell ref="BL3:BM4"/>
    <mergeCell ref="BN3:BO4"/>
    <mergeCell ref="BP3:BQ4"/>
    <mergeCell ref="BR3:BS4"/>
    <mergeCell ref="BU3:BV4"/>
    <mergeCell ref="BW3:BX4"/>
    <mergeCell ref="I2:J3"/>
    <mergeCell ref="K2:L3"/>
    <mergeCell ref="M2:N3"/>
    <mergeCell ref="O2:P3"/>
    <mergeCell ref="Q2:R3"/>
    <mergeCell ref="BJ3:BK4"/>
    <mergeCell ref="Q4:R4"/>
    <mergeCell ref="A1:B1"/>
    <mergeCell ref="D1:E1"/>
    <mergeCell ref="J1:L1"/>
    <mergeCell ref="BJ1:BK2"/>
    <mergeCell ref="BU1:BV2"/>
    <mergeCell ref="A2:B3"/>
    <mergeCell ref="C2:D3"/>
    <mergeCell ref="E2:E3"/>
    <mergeCell ref="F2:F3"/>
    <mergeCell ref="G2:H3"/>
  </mergeCells>
  <phoneticPr fontId="2"/>
  <dataValidations count="2">
    <dataValidation type="list" allowBlank="1" showInputMessage="1" showErrorMessage="1" sqref="T51:T56" xr:uid="{3B22FDCD-7993-4478-BE27-DD9DD8D6DD3A}">
      <formula1>#REF!</formula1>
    </dataValidation>
    <dataValidation imeMode="off" allowBlank="1" showInputMessage="1" showErrorMessage="1" sqref="U4:U30 E4:F30" xr:uid="{9A168C92-8141-4D8F-8A1A-ABAE939CC523}"/>
  </dataValidations>
  <pageMargins left="0.7" right="0.7" top="0.75" bottom="0.75" header="0.3" footer="0.3"/>
  <pageSetup paperSize="9" orientation="landscape" horizontalDpi="4294967292" verticalDpi="4294967292" copies="3" r:id="rId1"/>
  <rowBreaks count="1" manualBreakCount="1">
    <brk id="54" max="16383" man="1"/>
  </rowBreaks>
  <colBreaks count="1" manualBreakCount="1">
    <brk id="43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4FE96DC-D9BD-41FE-91D1-3C4EE9B12C11}">
          <x14:formula1>
            <xm:f>年間予定!$A$1:$A$21</xm:f>
          </x14:formula1>
          <xm:sqref>A36:B49</xm:sqref>
        </x14:dataValidation>
        <x14:dataValidation type="list" allowBlank="1" showInputMessage="1" showErrorMessage="1" xr:uid="{0289C7E7-6799-4443-8FFB-E079556C5C57}">
          <x14:formula1>
            <xm:f>年間予定!$A$1:$A$19</xm:f>
          </x14:formula1>
          <xm:sqref>S2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C5214-4FBB-4916-ABA0-E12821B25BBA}">
  <sheetPr>
    <tabColor rgb="FFFFC000"/>
  </sheetPr>
  <dimension ref="A1:CE158"/>
  <sheetViews>
    <sheetView topLeftCell="A28" zoomScale="87" workbookViewId="0">
      <pane xSplit="3" ySplit="6" topLeftCell="AD34" activePane="bottomRight" state="frozen"/>
      <selection activeCell="A28" sqref="A28"/>
      <selection pane="topRight" activeCell="D28" sqref="D28"/>
      <selection pane="bottomLeft" activeCell="A34" sqref="A34"/>
      <selection pane="bottomRight" activeCell="AP46" sqref="AP46"/>
    </sheetView>
  </sheetViews>
  <sheetFormatPr defaultColWidth="13" defaultRowHeight="14"/>
  <cols>
    <col min="1" max="18" width="3.58203125" style="14" customWidth="1"/>
    <col min="19" max="20" width="3.58203125" style="249" customWidth="1"/>
    <col min="21" max="36" width="3.58203125" style="24" customWidth="1"/>
    <col min="37" max="54" width="3.58203125" style="14" customWidth="1"/>
    <col min="55" max="55" width="3.58203125" style="24" customWidth="1"/>
    <col min="56" max="59" width="3.58203125" style="14" customWidth="1"/>
    <col min="60" max="60" width="4.83203125" style="14" customWidth="1"/>
    <col min="61" max="83" width="5" style="14" customWidth="1"/>
    <col min="84" max="16384" width="13" style="14"/>
  </cols>
  <sheetData>
    <row r="1" spans="1:82" ht="12" customHeight="1">
      <c r="A1" s="522">
        <f ca="1">EOMONTH(A4,-1)+1</f>
        <v>44531</v>
      </c>
      <c r="B1" s="523"/>
      <c r="C1" s="1" t="s">
        <v>0</v>
      </c>
      <c r="D1" s="524">
        <f ca="1">J1/C31</f>
        <v>10.208333333333334</v>
      </c>
      <c r="E1" s="524"/>
      <c r="F1" s="38" t="s">
        <v>40</v>
      </c>
      <c r="G1" s="39"/>
      <c r="H1" s="40"/>
      <c r="I1" s="35"/>
      <c r="J1" s="525">
        <f ca="1">VLOOKUP(A1,支援効果集計!$E$4:$F$15,2,FALSE)</f>
        <v>245</v>
      </c>
      <c r="K1" s="525"/>
      <c r="L1" s="526"/>
      <c r="M1" s="36" t="s">
        <v>39</v>
      </c>
      <c r="N1" s="37"/>
      <c r="O1" s="37"/>
      <c r="P1" s="41"/>
      <c r="Q1" s="34"/>
      <c r="R1" s="42"/>
      <c r="S1" s="240"/>
      <c r="T1" s="240"/>
      <c r="U1" s="240"/>
      <c r="V1" s="240"/>
      <c r="W1" s="239"/>
      <c r="X1" s="239"/>
      <c r="Y1" s="242"/>
      <c r="Z1" s="239"/>
      <c r="AA1" s="247"/>
      <c r="AB1" s="247"/>
      <c r="AC1" s="247"/>
      <c r="AD1" s="247"/>
      <c r="AE1" s="239"/>
      <c r="AF1" s="148"/>
      <c r="AG1" s="240"/>
      <c r="AH1" s="148"/>
      <c r="AI1" s="240"/>
      <c r="AJ1" s="148"/>
      <c r="AK1" s="46"/>
      <c r="AL1" s="45"/>
      <c r="AM1" s="46"/>
      <c r="AN1" s="45"/>
      <c r="AO1" s="46"/>
      <c r="AP1" s="45"/>
      <c r="AQ1" s="46"/>
      <c r="BI1" s="11"/>
      <c r="BJ1" s="519" t="s">
        <v>29</v>
      </c>
      <c r="BK1" s="520"/>
      <c r="BL1" s="12"/>
      <c r="BM1" s="11"/>
      <c r="BN1" s="11"/>
      <c r="BO1" s="11"/>
      <c r="BP1" s="11"/>
      <c r="BQ1" s="11"/>
      <c r="BR1" s="11"/>
      <c r="BS1" s="11"/>
      <c r="BT1" s="13"/>
      <c r="BU1" s="519" t="s">
        <v>30</v>
      </c>
      <c r="BV1" s="520"/>
      <c r="BW1" s="11"/>
      <c r="BX1" s="11"/>
      <c r="BY1" s="11"/>
      <c r="BZ1" s="11"/>
      <c r="CA1" s="11"/>
      <c r="CB1" s="11"/>
      <c r="CC1" s="11"/>
      <c r="CD1" s="11"/>
    </row>
    <row r="2" spans="1:82" ht="12" customHeight="1" thickBot="1">
      <c r="A2" s="541" t="s">
        <v>1</v>
      </c>
      <c r="B2" s="542"/>
      <c r="C2" s="533" t="s">
        <v>2</v>
      </c>
      <c r="D2" s="533"/>
      <c r="E2" s="547" t="s">
        <v>142</v>
      </c>
      <c r="F2" s="548" t="s">
        <v>117</v>
      </c>
      <c r="G2" s="532" t="s">
        <v>3</v>
      </c>
      <c r="H2" s="533"/>
      <c r="I2" s="533" t="s">
        <v>4</v>
      </c>
      <c r="J2" s="533"/>
      <c r="K2" s="533" t="s">
        <v>5</v>
      </c>
      <c r="L2" s="533"/>
      <c r="M2" s="533" t="s">
        <v>6</v>
      </c>
      <c r="N2" s="533"/>
      <c r="O2" s="533" t="s">
        <v>7</v>
      </c>
      <c r="P2" s="533"/>
      <c r="Q2" s="533" t="s">
        <v>9</v>
      </c>
      <c r="R2" s="534"/>
      <c r="S2" s="140"/>
      <c r="T2" s="145"/>
      <c r="U2" s="140"/>
      <c r="V2" s="248"/>
      <c r="W2" s="244"/>
      <c r="X2" s="244"/>
      <c r="Y2" s="244"/>
      <c r="Z2" s="244"/>
      <c r="AA2" s="244"/>
      <c r="AB2" s="248"/>
      <c r="AC2" s="248"/>
      <c r="AD2" s="248"/>
      <c r="AE2" s="248"/>
      <c r="AF2" s="248"/>
      <c r="AG2" s="248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BI2" s="11"/>
      <c r="BJ2" s="521"/>
      <c r="BK2" s="521"/>
      <c r="BL2" s="15"/>
      <c r="BM2" s="11"/>
      <c r="BN2" s="11"/>
      <c r="BO2" s="11"/>
      <c r="BP2" s="11"/>
      <c r="BQ2" s="11"/>
      <c r="BR2" s="11"/>
      <c r="BS2" s="11"/>
      <c r="BT2" s="13"/>
      <c r="BU2" s="521"/>
      <c r="BV2" s="521"/>
      <c r="BW2" s="16"/>
      <c r="BX2" s="11"/>
      <c r="BY2" s="11"/>
      <c r="BZ2" s="11"/>
      <c r="CA2" s="11"/>
      <c r="CB2" s="11"/>
      <c r="CC2" s="11"/>
      <c r="CD2" s="11"/>
    </row>
    <row r="3" spans="1:82" ht="12" customHeight="1">
      <c r="A3" s="541"/>
      <c r="B3" s="542"/>
      <c r="C3" s="533"/>
      <c r="D3" s="533"/>
      <c r="E3" s="547"/>
      <c r="F3" s="548"/>
      <c r="G3" s="532"/>
      <c r="H3" s="533"/>
      <c r="I3" s="533"/>
      <c r="J3" s="533"/>
      <c r="K3" s="533"/>
      <c r="L3" s="533"/>
      <c r="M3" s="533"/>
      <c r="N3" s="533"/>
      <c r="O3" s="533"/>
      <c r="P3" s="533"/>
      <c r="Q3" s="533"/>
      <c r="R3" s="534"/>
      <c r="S3" s="140"/>
      <c r="T3" s="140"/>
      <c r="U3" s="140"/>
      <c r="V3" s="244"/>
      <c r="W3" s="244"/>
      <c r="X3" s="244"/>
      <c r="Y3" s="244"/>
      <c r="Z3" s="244"/>
      <c r="AA3" s="244"/>
      <c r="AB3" s="248"/>
      <c r="AC3" s="248"/>
      <c r="AD3" s="248"/>
      <c r="AE3" s="248"/>
      <c r="AF3" s="248"/>
      <c r="AG3" s="248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BI3" s="5"/>
      <c r="BJ3" s="406" t="s">
        <v>11</v>
      </c>
      <c r="BK3" s="405"/>
      <c r="BL3" s="405">
        <f ca="1">BM14*BM22</f>
        <v>245</v>
      </c>
      <c r="BM3" s="485"/>
      <c r="BN3" s="474" t="s">
        <v>12</v>
      </c>
      <c r="BO3" s="475"/>
      <c r="BP3" s="476" t="s">
        <v>13</v>
      </c>
      <c r="BQ3" s="475"/>
      <c r="BR3" s="476" t="s">
        <v>14</v>
      </c>
      <c r="BS3" s="477"/>
      <c r="BT3" s="17"/>
      <c r="BU3" s="406" t="s">
        <v>11</v>
      </c>
      <c r="BV3" s="405"/>
      <c r="BW3" s="405">
        <f ca="1">BX14*BX22</f>
        <v>245</v>
      </c>
      <c r="BX3" s="485"/>
      <c r="BY3" s="474" t="s">
        <v>12</v>
      </c>
      <c r="BZ3" s="475"/>
      <c r="CA3" s="476" t="s">
        <v>13</v>
      </c>
      <c r="CB3" s="475"/>
      <c r="CC3" s="476" t="s">
        <v>14</v>
      </c>
      <c r="CD3" s="477"/>
    </row>
    <row r="4" spans="1:82" ht="12" customHeight="1">
      <c r="A4" s="535" cm="1">
        <f t="array" aca="1" ref="A4" ca="1">INDIRECT("'期'!"&amp;$A$32&amp;ROW())</f>
        <v>44531</v>
      </c>
      <c r="B4" s="536"/>
      <c r="C4" s="529">
        <f ca="1">IF(A4="","",1)</f>
        <v>1</v>
      </c>
      <c r="D4" s="537"/>
      <c r="E4" s="312">
        <f ca="1">IF(C4="","",$D$1)</f>
        <v>10.208333333333334</v>
      </c>
      <c r="F4" s="253">
        <f ca="1">IF(A4="","",HLOOKUP(A4,$D$34:$BE$50,$A$50,FALSE))</f>
        <v>11</v>
      </c>
      <c r="G4" s="538">
        <f ca="1">IFERROR(O4/M4,"")</f>
        <v>1.0775510204081633</v>
      </c>
      <c r="H4" s="539"/>
      <c r="I4" s="540">
        <f t="shared" ref="I4:I30" ca="1" si="0">IFERROR(M4/C4,"")</f>
        <v>10.208333333333334</v>
      </c>
      <c r="J4" s="540"/>
      <c r="K4" s="489">
        <f t="shared" ref="K4:K30" ca="1" si="1">IFERROR(O4/C4,"")</f>
        <v>11</v>
      </c>
      <c r="L4" s="489"/>
      <c r="M4" s="527">
        <f ca="1">IF(C4="","",SUM(E$4:E4))</f>
        <v>10.208333333333334</v>
      </c>
      <c r="N4" s="528"/>
      <c r="O4" s="529">
        <f ca="1">IF(C4="","",SUM(F$4:F4))</f>
        <v>11</v>
      </c>
      <c r="P4" s="529"/>
      <c r="Q4" s="530">
        <f ca="1">IFERROR($J$1-O4,"")</f>
        <v>234</v>
      </c>
      <c r="R4" s="531"/>
      <c r="S4" s="139"/>
      <c r="T4" s="273"/>
      <c r="U4" s="243"/>
      <c r="V4" s="146"/>
      <c r="W4" s="146"/>
      <c r="X4" s="146"/>
      <c r="Y4" s="146"/>
      <c r="Z4" s="27"/>
      <c r="AA4" s="27"/>
      <c r="AB4" s="244"/>
      <c r="AC4" s="244"/>
      <c r="AD4" s="244"/>
      <c r="AE4" s="244"/>
      <c r="AF4" s="244"/>
      <c r="AG4" s="244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BI4" s="6"/>
      <c r="BJ4" s="399"/>
      <c r="BK4" s="397"/>
      <c r="BL4" s="397"/>
      <c r="BM4" s="486"/>
      <c r="BN4" s="470"/>
      <c r="BO4" s="471"/>
      <c r="BP4" s="460"/>
      <c r="BQ4" s="471"/>
      <c r="BR4" s="460"/>
      <c r="BS4" s="478"/>
      <c r="BT4" s="18"/>
      <c r="BU4" s="399"/>
      <c r="BV4" s="397"/>
      <c r="BW4" s="397"/>
      <c r="BX4" s="486"/>
      <c r="BY4" s="470"/>
      <c r="BZ4" s="471"/>
      <c r="CA4" s="460"/>
      <c r="CB4" s="471"/>
      <c r="CC4" s="460"/>
      <c r="CD4" s="478"/>
    </row>
    <row r="5" spans="1:82" ht="12" customHeight="1">
      <c r="A5" s="490" cm="1">
        <f t="array" aca="1" ref="A5" ca="1">INDIRECT("'期'!"&amp;$A$32&amp;ROW())</f>
        <v>44532</v>
      </c>
      <c r="B5" s="491"/>
      <c r="C5" s="483">
        <f ca="1">IF(A5="","",C4+1)</f>
        <v>2</v>
      </c>
      <c r="D5" s="484"/>
      <c r="E5" s="313">
        <f t="shared" ref="E5:E30" ca="1" si="2">IF(C5="","",$D$1)</f>
        <v>10.208333333333334</v>
      </c>
      <c r="F5" s="254">
        <f t="shared" ref="F5:F30" ca="1" si="3">IF(A5="","",HLOOKUP(A5,$D$34:$BE$50,$A$50,FALSE))</f>
        <v>9</v>
      </c>
      <c r="G5" s="492">
        <f t="shared" ref="G5:G30" ca="1" si="4">IFERROR(O5/M5,"")</f>
        <v>0.97959183673469385</v>
      </c>
      <c r="H5" s="493"/>
      <c r="I5" s="489">
        <f t="shared" ca="1" si="0"/>
        <v>10.208333333333334</v>
      </c>
      <c r="J5" s="489"/>
      <c r="K5" s="489">
        <f t="shared" ca="1" si="1"/>
        <v>10</v>
      </c>
      <c r="L5" s="489"/>
      <c r="M5" s="501">
        <f ca="1">IF(C5="","",SUM(E$4:E5))</f>
        <v>20.416666666666668</v>
      </c>
      <c r="N5" s="502"/>
      <c r="O5" s="499">
        <f ca="1">IF(C5="","",SUM(F$4:F5))</f>
        <v>20</v>
      </c>
      <c r="P5" s="500"/>
      <c r="Q5" s="483">
        <f t="shared" ref="Q5:Q30" ca="1" si="5">IFERROR($J$1-O5,"")</f>
        <v>225</v>
      </c>
      <c r="R5" s="484"/>
      <c r="S5" s="139"/>
      <c r="T5" s="273"/>
      <c r="U5" s="243"/>
      <c r="V5" s="146"/>
      <c r="W5" s="146"/>
      <c r="X5" s="146"/>
      <c r="Y5" s="146"/>
      <c r="Z5" s="27"/>
      <c r="AA5" s="27"/>
      <c r="AB5" s="146"/>
      <c r="AC5" s="146"/>
      <c r="AD5" s="146"/>
      <c r="AE5" s="146"/>
      <c r="AF5" s="146"/>
      <c r="AG5" s="146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BI5" s="6"/>
      <c r="BJ5" s="399" t="s">
        <v>15</v>
      </c>
      <c r="BK5" s="397"/>
      <c r="BL5" s="436">
        <f ca="1">SUM(F4:F9)</f>
        <v>47</v>
      </c>
      <c r="BM5" s="437"/>
      <c r="BN5" s="399" t="s">
        <v>34</v>
      </c>
      <c r="BO5" s="426">
        <f ca="1">AVERAGE(F4:F9)*2</f>
        <v>15.666666666666666</v>
      </c>
      <c r="BP5" s="397" t="s">
        <v>34</v>
      </c>
      <c r="BQ5" s="448">
        <f ca="1">AVERAGE(G4:H9)</f>
        <v>0.85523809523809524</v>
      </c>
      <c r="BR5" s="397" t="s">
        <v>34</v>
      </c>
      <c r="BS5" s="424">
        <f ca="1">SUM(S4:S9)/BL5</f>
        <v>0</v>
      </c>
      <c r="BT5" s="18"/>
      <c r="BU5" s="399" t="s">
        <v>15</v>
      </c>
      <c r="BV5" s="397"/>
      <c r="BW5" s="436">
        <f ca="1">SUM(F10:F15)</f>
        <v>65</v>
      </c>
      <c r="BX5" s="437"/>
      <c r="BY5" s="399" t="s">
        <v>34</v>
      </c>
      <c r="BZ5" s="462">
        <f ca="1">BO5</f>
        <v>15.666666666666666</v>
      </c>
      <c r="CA5" s="397" t="s">
        <v>34</v>
      </c>
      <c r="CB5" s="430">
        <f ca="1">BQ5</f>
        <v>0.85523809523809524</v>
      </c>
      <c r="CC5" s="397" t="s">
        <v>34</v>
      </c>
      <c r="CD5" s="432">
        <f ca="1">BS5</f>
        <v>0</v>
      </c>
    </row>
    <row r="6" spans="1:82" ht="12" customHeight="1">
      <c r="A6" s="490" cm="1">
        <f t="array" aca="1" ref="A6" ca="1">INDIRECT("'期'!"&amp;$A$32&amp;ROW())</f>
        <v>44533</v>
      </c>
      <c r="B6" s="491"/>
      <c r="C6" s="483">
        <f t="shared" ref="C6:C30" ca="1" si="6">IF(A6="","",C5+1)</f>
        <v>3</v>
      </c>
      <c r="D6" s="484"/>
      <c r="E6" s="313">
        <f t="shared" ca="1" si="2"/>
        <v>10.208333333333334</v>
      </c>
      <c r="F6" s="254">
        <f t="shared" ca="1" si="3"/>
        <v>7</v>
      </c>
      <c r="G6" s="492">
        <f t="shared" ca="1" si="4"/>
        <v>0.88163265306122451</v>
      </c>
      <c r="H6" s="493"/>
      <c r="I6" s="489">
        <f t="shared" ca="1" si="0"/>
        <v>10.208333333333334</v>
      </c>
      <c r="J6" s="489"/>
      <c r="K6" s="489">
        <f t="shared" ca="1" si="1"/>
        <v>9</v>
      </c>
      <c r="L6" s="489"/>
      <c r="M6" s="501">
        <f ca="1">IF(C6="","",SUM(E$4:E6))</f>
        <v>30.625</v>
      </c>
      <c r="N6" s="502"/>
      <c r="O6" s="499">
        <f ca="1">IF(C6="","",SUM(F$4:F6))</f>
        <v>27</v>
      </c>
      <c r="P6" s="500"/>
      <c r="Q6" s="483">
        <f t="shared" ca="1" si="5"/>
        <v>218</v>
      </c>
      <c r="R6" s="484"/>
      <c r="S6" s="139"/>
      <c r="T6" s="273"/>
      <c r="U6" s="243"/>
      <c r="V6" s="146"/>
      <c r="W6" s="146"/>
      <c r="X6" s="146"/>
      <c r="Y6" s="146"/>
      <c r="Z6" s="27"/>
      <c r="AA6" s="27"/>
      <c r="AB6" s="146"/>
      <c r="AC6" s="146"/>
      <c r="AD6" s="146"/>
      <c r="AE6" s="146"/>
      <c r="AF6" s="146"/>
      <c r="AG6" s="146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BI6" s="6"/>
      <c r="BJ6" s="399"/>
      <c r="BK6" s="397"/>
      <c r="BL6" s="438"/>
      <c r="BM6" s="439"/>
      <c r="BN6" s="399"/>
      <c r="BO6" s="426"/>
      <c r="BP6" s="397"/>
      <c r="BQ6" s="449"/>
      <c r="BR6" s="397"/>
      <c r="BS6" s="424"/>
      <c r="BT6" s="18"/>
      <c r="BU6" s="399"/>
      <c r="BV6" s="397"/>
      <c r="BW6" s="438"/>
      <c r="BX6" s="439"/>
      <c r="BY6" s="399"/>
      <c r="BZ6" s="462"/>
      <c r="CA6" s="397"/>
      <c r="CB6" s="430"/>
      <c r="CC6" s="397"/>
      <c r="CD6" s="432"/>
    </row>
    <row r="7" spans="1:82" ht="12" customHeight="1">
      <c r="A7" s="490" cm="1">
        <f t="array" aca="1" ref="A7" ca="1">INDIRECT("'期'!"&amp;$A$32&amp;ROW())</f>
        <v>44534</v>
      </c>
      <c r="B7" s="491"/>
      <c r="C7" s="483">
        <f t="shared" ca="1" si="6"/>
        <v>4</v>
      </c>
      <c r="D7" s="484"/>
      <c r="E7" s="313">
        <f t="shared" ca="1" si="2"/>
        <v>10.208333333333334</v>
      </c>
      <c r="F7" s="254">
        <f t="shared" ca="1" si="3"/>
        <v>0</v>
      </c>
      <c r="G7" s="492">
        <f t="shared" ca="1" si="4"/>
        <v>0.6612244897959183</v>
      </c>
      <c r="H7" s="493"/>
      <c r="I7" s="489">
        <f t="shared" ca="1" si="0"/>
        <v>10.208333333333334</v>
      </c>
      <c r="J7" s="489"/>
      <c r="K7" s="489">
        <f t="shared" ca="1" si="1"/>
        <v>6.75</v>
      </c>
      <c r="L7" s="489"/>
      <c r="M7" s="501">
        <f ca="1">IF(C7="","",SUM(E$4:E7))</f>
        <v>40.833333333333336</v>
      </c>
      <c r="N7" s="502"/>
      <c r="O7" s="499">
        <f ca="1">IF(C7="","",SUM(F$4:F7))</f>
        <v>27</v>
      </c>
      <c r="P7" s="500"/>
      <c r="Q7" s="483">
        <f t="shared" ca="1" si="5"/>
        <v>218</v>
      </c>
      <c r="R7" s="484"/>
      <c r="S7" s="139"/>
      <c r="T7" s="273"/>
      <c r="U7" s="243"/>
      <c r="V7" s="146"/>
      <c r="W7" s="146"/>
      <c r="X7" s="146"/>
      <c r="Y7" s="146"/>
      <c r="Z7" s="27"/>
      <c r="AA7" s="27"/>
      <c r="AB7" s="146"/>
      <c r="AC7" s="146"/>
      <c r="AD7" s="146"/>
      <c r="AE7" s="146"/>
      <c r="AF7" s="146"/>
      <c r="AG7" s="146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BI7" s="6"/>
      <c r="BJ7" s="399" t="s">
        <v>16</v>
      </c>
      <c r="BK7" s="397"/>
      <c r="BL7" s="458">
        <f ca="1">BL3-BL5</f>
        <v>198</v>
      </c>
      <c r="BM7" s="459"/>
      <c r="BN7" s="399" t="s">
        <v>35</v>
      </c>
      <c r="BO7" s="462">
        <f ca="1">BZ7</f>
        <v>21.666666666666668</v>
      </c>
      <c r="BP7" s="397" t="s">
        <v>35</v>
      </c>
      <c r="BQ7" s="463">
        <f ca="1">CB7</f>
        <v>0.86950319521748087</v>
      </c>
      <c r="BR7" s="397" t="s">
        <v>35</v>
      </c>
      <c r="BS7" s="432">
        <f ca="1">CD7</f>
        <v>0</v>
      </c>
      <c r="BT7" s="18"/>
      <c r="BU7" s="399" t="s">
        <v>16</v>
      </c>
      <c r="BV7" s="397"/>
      <c r="BW7" s="458">
        <f ca="1">BW3-BW5</f>
        <v>180</v>
      </c>
      <c r="BX7" s="459"/>
      <c r="BY7" s="399" t="s">
        <v>35</v>
      </c>
      <c r="BZ7" s="426">
        <f ca="1">AVERAGE(F10:F15)*2</f>
        <v>21.666666666666668</v>
      </c>
      <c r="CA7" s="397" t="s">
        <v>35</v>
      </c>
      <c r="CB7" s="518">
        <f ca="1">AVERAGE(G10:H15)</f>
        <v>0.86950319521748087</v>
      </c>
      <c r="CC7" s="397" t="s">
        <v>35</v>
      </c>
      <c r="CD7" s="424">
        <f ca="1">SUM(S10:S15)/BW5</f>
        <v>0</v>
      </c>
    </row>
    <row r="8" spans="1:82" ht="12" customHeight="1">
      <c r="A8" s="490" cm="1">
        <f t="array" aca="1" ref="A8" ca="1">INDIRECT("'期'!"&amp;$A$32&amp;ROW())</f>
        <v>44536</v>
      </c>
      <c r="B8" s="491"/>
      <c r="C8" s="483">
        <f t="shared" ca="1" si="6"/>
        <v>5</v>
      </c>
      <c r="D8" s="484"/>
      <c r="E8" s="313">
        <f t="shared" ca="1" si="2"/>
        <v>10.208333333333334</v>
      </c>
      <c r="F8" s="254">
        <f t="shared" ca="1" si="3"/>
        <v>12</v>
      </c>
      <c r="G8" s="492">
        <f t="shared" ca="1" si="4"/>
        <v>0.76408163265306117</v>
      </c>
      <c r="H8" s="493"/>
      <c r="I8" s="489">
        <f t="shared" ca="1" si="0"/>
        <v>10.208333333333334</v>
      </c>
      <c r="J8" s="489"/>
      <c r="K8" s="489">
        <f t="shared" ca="1" si="1"/>
        <v>7.8</v>
      </c>
      <c r="L8" s="489"/>
      <c r="M8" s="501">
        <f ca="1">IF(C8="","",SUM(E$4:E8))</f>
        <v>51.041666666666671</v>
      </c>
      <c r="N8" s="502"/>
      <c r="O8" s="499">
        <f ca="1">IF(C8="","",SUM(F$4:F8))</f>
        <v>39</v>
      </c>
      <c r="P8" s="500"/>
      <c r="Q8" s="483">
        <f t="shared" ca="1" si="5"/>
        <v>206</v>
      </c>
      <c r="R8" s="484"/>
      <c r="S8" s="139"/>
      <c r="T8" s="273"/>
      <c r="U8" s="243"/>
      <c r="V8" s="146"/>
      <c r="W8" s="146"/>
      <c r="X8" s="146"/>
      <c r="Y8" s="146"/>
      <c r="Z8" s="27"/>
      <c r="AA8" s="27"/>
      <c r="AB8" s="146"/>
      <c r="AC8" s="146"/>
      <c r="AD8" s="146"/>
      <c r="AE8" s="146"/>
      <c r="AF8" s="146"/>
      <c r="AG8" s="146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BI8" s="6"/>
      <c r="BJ8" s="399"/>
      <c r="BK8" s="397"/>
      <c r="BL8" s="516"/>
      <c r="BM8" s="517"/>
      <c r="BN8" s="399"/>
      <c r="BO8" s="462"/>
      <c r="BP8" s="397"/>
      <c r="BQ8" s="463"/>
      <c r="BR8" s="397"/>
      <c r="BS8" s="432"/>
      <c r="BT8" s="18"/>
      <c r="BU8" s="399"/>
      <c r="BV8" s="397"/>
      <c r="BW8" s="516"/>
      <c r="BX8" s="517"/>
      <c r="BY8" s="399"/>
      <c r="BZ8" s="426"/>
      <c r="CA8" s="397"/>
      <c r="CB8" s="518"/>
      <c r="CC8" s="397"/>
      <c r="CD8" s="424"/>
    </row>
    <row r="9" spans="1:82" ht="12" customHeight="1">
      <c r="A9" s="490" cm="1">
        <f t="array" aca="1" ref="A9" ca="1">INDIRECT("'期'!"&amp;$A$32&amp;ROW())</f>
        <v>44537</v>
      </c>
      <c r="B9" s="491"/>
      <c r="C9" s="483">
        <f t="shared" ca="1" si="6"/>
        <v>6</v>
      </c>
      <c r="D9" s="484"/>
      <c r="E9" s="313">
        <f t="shared" ca="1" si="2"/>
        <v>10.208333333333334</v>
      </c>
      <c r="F9" s="254">
        <f t="shared" ca="1" si="3"/>
        <v>8</v>
      </c>
      <c r="G9" s="492">
        <f t="shared" ca="1" si="4"/>
        <v>0.76734693877551008</v>
      </c>
      <c r="H9" s="493"/>
      <c r="I9" s="489">
        <f t="shared" ca="1" si="0"/>
        <v>10.208333333333334</v>
      </c>
      <c r="J9" s="489"/>
      <c r="K9" s="489">
        <f t="shared" ca="1" si="1"/>
        <v>7.833333333333333</v>
      </c>
      <c r="L9" s="489"/>
      <c r="M9" s="501">
        <f ca="1">IF(C9="","",SUM(E$4:E9))</f>
        <v>61.250000000000007</v>
      </c>
      <c r="N9" s="502"/>
      <c r="O9" s="499">
        <f ca="1">IF(C9="","",SUM(F$4:F9))</f>
        <v>47</v>
      </c>
      <c r="P9" s="500"/>
      <c r="Q9" s="483">
        <f t="shared" ca="1" si="5"/>
        <v>198</v>
      </c>
      <c r="R9" s="484"/>
      <c r="S9" s="139"/>
      <c r="T9" s="273"/>
      <c r="U9" s="243"/>
      <c r="V9" s="146"/>
      <c r="W9" s="146"/>
      <c r="X9" s="146"/>
      <c r="Y9" s="146"/>
      <c r="Z9" s="27"/>
      <c r="AA9" s="27"/>
      <c r="AB9" s="146"/>
      <c r="AC9" s="146"/>
      <c r="AD9" s="146"/>
      <c r="AE9" s="146"/>
      <c r="AF9" s="146"/>
      <c r="AG9" s="146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BI9" s="6"/>
      <c r="BJ9" s="399"/>
      <c r="BK9" s="397"/>
      <c r="BL9" s="460"/>
      <c r="BM9" s="461"/>
      <c r="BN9" s="399"/>
      <c r="BO9" s="462"/>
      <c r="BP9" s="397"/>
      <c r="BQ9" s="463"/>
      <c r="BR9" s="397"/>
      <c r="BS9" s="432"/>
      <c r="BT9" s="17"/>
      <c r="BU9" s="399"/>
      <c r="BV9" s="397"/>
      <c r="BW9" s="460"/>
      <c r="BX9" s="461"/>
      <c r="BY9" s="399"/>
      <c r="BZ9" s="426"/>
      <c r="CA9" s="397"/>
      <c r="CB9" s="518"/>
      <c r="CC9" s="397"/>
      <c r="CD9" s="424"/>
    </row>
    <row r="10" spans="1:82" ht="12" customHeight="1">
      <c r="A10" s="490" cm="1">
        <f t="array" aca="1" ref="A10" ca="1">INDIRECT("'期'!"&amp;$A$32&amp;ROW())</f>
        <v>44538</v>
      </c>
      <c r="B10" s="491"/>
      <c r="C10" s="483">
        <f t="shared" ca="1" si="6"/>
        <v>7</v>
      </c>
      <c r="D10" s="484"/>
      <c r="E10" s="313">
        <f t="shared" ca="1" si="2"/>
        <v>10.208333333333334</v>
      </c>
      <c r="F10" s="254">
        <f t="shared" ca="1" si="3"/>
        <v>9</v>
      </c>
      <c r="G10" s="492">
        <f t="shared" ca="1" si="4"/>
        <v>0.78367346938775495</v>
      </c>
      <c r="H10" s="493"/>
      <c r="I10" s="489">
        <f t="shared" ca="1" si="0"/>
        <v>10.208333333333334</v>
      </c>
      <c r="J10" s="489"/>
      <c r="K10" s="489">
        <f t="shared" ca="1" si="1"/>
        <v>8</v>
      </c>
      <c r="L10" s="489"/>
      <c r="M10" s="501">
        <f ca="1">IF(C10="","",SUM(E$4:E10))</f>
        <v>71.458333333333343</v>
      </c>
      <c r="N10" s="502"/>
      <c r="O10" s="499">
        <f ca="1">IF(C10="","",SUM(F$4:F10))</f>
        <v>56</v>
      </c>
      <c r="P10" s="500"/>
      <c r="Q10" s="483">
        <f t="shared" ca="1" si="5"/>
        <v>189</v>
      </c>
      <c r="R10" s="484"/>
      <c r="S10" s="139"/>
      <c r="T10" s="273"/>
      <c r="U10" s="243"/>
      <c r="V10" s="146"/>
      <c r="W10" s="146"/>
      <c r="X10" s="146"/>
      <c r="Y10" s="146"/>
      <c r="Z10" s="27"/>
      <c r="AA10" s="27"/>
      <c r="AB10" s="146"/>
      <c r="AC10" s="146"/>
      <c r="AD10" s="146"/>
      <c r="AE10" s="146"/>
      <c r="AF10" s="146"/>
      <c r="AG10" s="146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BI10" s="6"/>
      <c r="BJ10" s="399" t="s">
        <v>17</v>
      </c>
      <c r="BK10" s="397"/>
      <c r="BL10" s="436">
        <f ca="1">C31</f>
        <v>24</v>
      </c>
      <c r="BM10" s="437"/>
      <c r="BN10" s="399" t="s">
        <v>36</v>
      </c>
      <c r="BO10" s="462">
        <f ca="1">BO36</f>
        <v>22.333333333333332</v>
      </c>
      <c r="BP10" s="397" t="s">
        <v>36</v>
      </c>
      <c r="BQ10" s="463">
        <f ca="1">BQ36</f>
        <v>0.93939973058820592</v>
      </c>
      <c r="BR10" s="397" t="s">
        <v>36</v>
      </c>
      <c r="BS10" s="432">
        <f ca="1">BS36</f>
        <v>0</v>
      </c>
      <c r="BT10" s="18"/>
      <c r="BU10" s="399" t="s">
        <v>17</v>
      </c>
      <c r="BV10" s="397"/>
      <c r="BW10" s="436">
        <f ca="1">C31-6</f>
        <v>18</v>
      </c>
      <c r="BX10" s="437"/>
      <c r="BY10" s="399" t="s">
        <v>36</v>
      </c>
      <c r="BZ10" s="462">
        <f ca="1">BO36</f>
        <v>22.333333333333332</v>
      </c>
      <c r="CA10" s="397" t="s">
        <v>36</v>
      </c>
      <c r="CB10" s="463">
        <f ca="1">BQ36</f>
        <v>0.93939973058820592</v>
      </c>
      <c r="CC10" s="397" t="s">
        <v>36</v>
      </c>
      <c r="CD10" s="432">
        <f ca="1">BS36</f>
        <v>0</v>
      </c>
    </row>
    <row r="11" spans="1:82" ht="12" customHeight="1">
      <c r="A11" s="490" cm="1">
        <f t="array" aca="1" ref="A11" ca="1">INDIRECT("'期'!"&amp;$A$32&amp;ROW())</f>
        <v>44539</v>
      </c>
      <c r="B11" s="491"/>
      <c r="C11" s="483">
        <f t="shared" ca="1" si="6"/>
        <v>8</v>
      </c>
      <c r="D11" s="484"/>
      <c r="E11" s="313">
        <f t="shared" ca="1" si="2"/>
        <v>10.208333333333334</v>
      </c>
      <c r="F11" s="254">
        <f t="shared" ca="1" si="3"/>
        <v>14</v>
      </c>
      <c r="G11" s="492">
        <f t="shared" ca="1" si="4"/>
        <v>0.8571428571428571</v>
      </c>
      <c r="H11" s="493"/>
      <c r="I11" s="489">
        <f t="shared" ca="1" si="0"/>
        <v>10.208333333333334</v>
      </c>
      <c r="J11" s="489"/>
      <c r="K11" s="489">
        <f t="shared" ca="1" si="1"/>
        <v>8.75</v>
      </c>
      <c r="L11" s="489"/>
      <c r="M11" s="501">
        <f ca="1">IF(C11="","",SUM(E$4:E11))</f>
        <v>81.666666666666671</v>
      </c>
      <c r="N11" s="502"/>
      <c r="O11" s="499">
        <f ca="1">IF(C11="","",SUM(F$4:F11))</f>
        <v>70</v>
      </c>
      <c r="P11" s="500"/>
      <c r="Q11" s="483">
        <f t="shared" ca="1" si="5"/>
        <v>175</v>
      </c>
      <c r="R11" s="484"/>
      <c r="S11" s="139"/>
      <c r="T11" s="273"/>
      <c r="U11" s="243"/>
      <c r="V11" s="146"/>
      <c r="W11" s="146"/>
      <c r="X11" s="146"/>
      <c r="Y11" s="146"/>
      <c r="Z11" s="27"/>
      <c r="AA11" s="27"/>
      <c r="AB11" s="146"/>
      <c r="AC11" s="146"/>
      <c r="AD11" s="146"/>
      <c r="AE11" s="146"/>
      <c r="AF11" s="146"/>
      <c r="AG11" s="146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BI11" s="6"/>
      <c r="BJ11" s="399"/>
      <c r="BK11" s="397"/>
      <c r="BL11" s="438"/>
      <c r="BM11" s="439"/>
      <c r="BN11" s="399"/>
      <c r="BO11" s="462"/>
      <c r="BP11" s="397"/>
      <c r="BQ11" s="463"/>
      <c r="BR11" s="397"/>
      <c r="BS11" s="432"/>
      <c r="BT11" s="18"/>
      <c r="BU11" s="399"/>
      <c r="BV11" s="397"/>
      <c r="BW11" s="438"/>
      <c r="BX11" s="439"/>
      <c r="BY11" s="399"/>
      <c r="BZ11" s="462"/>
      <c r="CA11" s="397"/>
      <c r="CB11" s="463"/>
      <c r="CC11" s="397"/>
      <c r="CD11" s="432"/>
    </row>
    <row r="12" spans="1:82" ht="12" customHeight="1">
      <c r="A12" s="490" cm="1">
        <f t="array" aca="1" ref="A12" ca="1">INDIRECT("'期'!"&amp;$A$32&amp;ROW())</f>
        <v>44540</v>
      </c>
      <c r="B12" s="491"/>
      <c r="C12" s="483">
        <f t="shared" ca="1" si="6"/>
        <v>9</v>
      </c>
      <c r="D12" s="484"/>
      <c r="E12" s="313">
        <f t="shared" ca="1" si="2"/>
        <v>10.208333333333334</v>
      </c>
      <c r="F12" s="254">
        <f t="shared" ca="1" si="3"/>
        <v>16</v>
      </c>
      <c r="G12" s="492">
        <f t="shared" ca="1" si="4"/>
        <v>0.93605442176870746</v>
      </c>
      <c r="H12" s="493"/>
      <c r="I12" s="489">
        <f t="shared" ca="1" si="0"/>
        <v>10.208333333333334</v>
      </c>
      <c r="J12" s="489"/>
      <c r="K12" s="489">
        <f t="shared" ca="1" si="1"/>
        <v>9.5555555555555554</v>
      </c>
      <c r="L12" s="489"/>
      <c r="M12" s="501">
        <f ca="1">IF(C12="","",SUM(E$4:E12))</f>
        <v>91.875</v>
      </c>
      <c r="N12" s="502"/>
      <c r="O12" s="499">
        <f ca="1">IF(C12="","",SUM(F$4:F12))</f>
        <v>86</v>
      </c>
      <c r="P12" s="500"/>
      <c r="Q12" s="483">
        <f t="shared" ca="1" si="5"/>
        <v>159</v>
      </c>
      <c r="R12" s="484"/>
      <c r="S12" s="139"/>
      <c r="T12" s="273"/>
      <c r="U12" s="243"/>
      <c r="V12" s="146"/>
      <c r="W12" s="146"/>
      <c r="X12" s="146"/>
      <c r="Y12" s="146"/>
      <c r="Z12" s="27"/>
      <c r="AA12" s="27"/>
      <c r="AB12" s="146"/>
      <c r="AC12" s="146"/>
      <c r="AD12" s="146"/>
      <c r="AE12" s="146"/>
      <c r="AF12" s="146"/>
      <c r="AG12" s="146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BI12" s="6"/>
      <c r="BJ12" s="411" t="s">
        <v>33</v>
      </c>
      <c r="BK12" s="397"/>
      <c r="BL12" s="407">
        <f ca="1">BL7/BL10</f>
        <v>8.25</v>
      </c>
      <c r="BM12" s="419"/>
      <c r="BN12" s="399" t="s">
        <v>37</v>
      </c>
      <c r="BO12" s="430">
        <f ca="1">BZ38</f>
        <v>12.333333333333334</v>
      </c>
      <c r="BP12" s="397" t="s">
        <v>37</v>
      </c>
      <c r="BQ12" s="463">
        <f ca="1">CB38</f>
        <v>0.93451441785070877</v>
      </c>
      <c r="BR12" s="397" t="s">
        <v>37</v>
      </c>
      <c r="BS12" s="432">
        <f ca="1">CD38</f>
        <v>0</v>
      </c>
      <c r="BT12" s="18"/>
      <c r="BU12" s="411" t="s">
        <v>33</v>
      </c>
      <c r="BV12" s="397"/>
      <c r="BW12" s="407">
        <f ca="1">BW7/BW10</f>
        <v>10</v>
      </c>
      <c r="BX12" s="419"/>
      <c r="BY12" s="399" t="s">
        <v>37</v>
      </c>
      <c r="BZ12" s="430">
        <f ca="1">BZ38</f>
        <v>12.333333333333334</v>
      </c>
      <c r="CA12" s="397" t="s">
        <v>37</v>
      </c>
      <c r="CB12" s="463">
        <f ca="1">CB38</f>
        <v>0.93451441785070877</v>
      </c>
      <c r="CC12" s="397" t="s">
        <v>37</v>
      </c>
      <c r="CD12" s="432">
        <f ca="1">CD38</f>
        <v>0</v>
      </c>
    </row>
    <row r="13" spans="1:82" ht="12" customHeight="1" thickBot="1">
      <c r="A13" s="490" cm="1">
        <f t="array" aca="1" ref="A13" ca="1">INDIRECT("'期'!"&amp;$A$32&amp;ROW())</f>
        <v>44541</v>
      </c>
      <c r="B13" s="491"/>
      <c r="C13" s="483">
        <f t="shared" ca="1" si="6"/>
        <v>10</v>
      </c>
      <c r="D13" s="484"/>
      <c r="E13" s="313">
        <f t="shared" ca="1" si="2"/>
        <v>10.208333333333334</v>
      </c>
      <c r="F13" s="254">
        <f t="shared" ca="1" si="3"/>
        <v>2</v>
      </c>
      <c r="G13" s="492">
        <f t="shared" ca="1" si="4"/>
        <v>0.86204081632653062</v>
      </c>
      <c r="H13" s="493"/>
      <c r="I13" s="489">
        <f t="shared" ca="1" si="0"/>
        <v>10.208333333333332</v>
      </c>
      <c r="J13" s="489"/>
      <c r="K13" s="513">
        <f t="shared" ca="1" si="1"/>
        <v>8.8000000000000007</v>
      </c>
      <c r="L13" s="513"/>
      <c r="M13" s="501">
        <f ca="1">IF(C13="","",SUM(E$4:E13))</f>
        <v>102.08333333333333</v>
      </c>
      <c r="N13" s="502"/>
      <c r="O13" s="499">
        <f ca="1">IF(C13="","",SUM(F$4:F13))</f>
        <v>88</v>
      </c>
      <c r="P13" s="500"/>
      <c r="Q13" s="483">
        <f t="shared" ca="1" si="5"/>
        <v>157</v>
      </c>
      <c r="R13" s="484"/>
      <c r="S13" s="139"/>
      <c r="T13" s="273"/>
      <c r="U13" s="243"/>
      <c r="V13" s="146"/>
      <c r="W13" s="146"/>
      <c r="X13" s="146"/>
      <c r="Y13" s="146"/>
      <c r="Z13" s="27"/>
      <c r="AA13" s="27"/>
      <c r="AB13" s="146"/>
      <c r="AC13" s="146"/>
      <c r="AD13" s="146"/>
      <c r="AE13" s="146"/>
      <c r="AF13" s="146"/>
      <c r="AG13" s="146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BI13" s="6"/>
      <c r="BJ13" s="412"/>
      <c r="BK13" s="413"/>
      <c r="BL13" s="409"/>
      <c r="BM13" s="420"/>
      <c r="BN13" s="400"/>
      <c r="BO13" s="431"/>
      <c r="BP13" s="398"/>
      <c r="BQ13" s="515"/>
      <c r="BR13" s="398"/>
      <c r="BS13" s="433"/>
      <c r="BT13" s="18"/>
      <c r="BU13" s="412"/>
      <c r="BV13" s="413"/>
      <c r="BW13" s="409"/>
      <c r="BX13" s="420"/>
      <c r="BY13" s="400"/>
      <c r="BZ13" s="431"/>
      <c r="CA13" s="398"/>
      <c r="CB13" s="515"/>
      <c r="CC13" s="398"/>
      <c r="CD13" s="433"/>
    </row>
    <row r="14" spans="1:82" ht="12" customHeight="1">
      <c r="A14" s="490" cm="1">
        <f t="array" aca="1" ref="A14" ca="1">INDIRECT("'期'!"&amp;$A$32&amp;ROW())</f>
        <v>44543</v>
      </c>
      <c r="B14" s="491"/>
      <c r="C14" s="483">
        <f t="shared" ca="1" si="6"/>
        <v>11</v>
      </c>
      <c r="D14" s="484"/>
      <c r="E14" s="313">
        <f t="shared" ca="1" si="2"/>
        <v>10.208333333333334</v>
      </c>
      <c r="F14" s="254">
        <f t="shared" ca="1" si="3"/>
        <v>9</v>
      </c>
      <c r="G14" s="492">
        <f t="shared" ca="1" si="4"/>
        <v>0.86382189239332108</v>
      </c>
      <c r="H14" s="493"/>
      <c r="I14" s="489">
        <f t="shared" ca="1" si="0"/>
        <v>10.208333333333332</v>
      </c>
      <c r="J14" s="489"/>
      <c r="K14" s="489">
        <f t="shared" ca="1" si="1"/>
        <v>8.8181818181818183</v>
      </c>
      <c r="L14" s="489"/>
      <c r="M14" s="501">
        <f ca="1">IF(C14="","",SUM(E$4:E14))</f>
        <v>112.29166666666666</v>
      </c>
      <c r="N14" s="502"/>
      <c r="O14" s="499">
        <f ca="1">IF(C14="","",SUM(F$4:F14))</f>
        <v>97</v>
      </c>
      <c r="P14" s="500"/>
      <c r="Q14" s="483">
        <f t="shared" ca="1" si="5"/>
        <v>148</v>
      </c>
      <c r="R14" s="484"/>
      <c r="S14" s="139"/>
      <c r="T14" s="273"/>
      <c r="U14" s="243"/>
      <c r="V14" s="146"/>
      <c r="W14" s="146"/>
      <c r="X14" s="146"/>
      <c r="Y14" s="146"/>
      <c r="Z14" s="27"/>
      <c r="AA14" s="27"/>
      <c r="AB14" s="146"/>
      <c r="AC14" s="146"/>
      <c r="AD14" s="146"/>
      <c r="AE14" s="146"/>
      <c r="AF14" s="146"/>
      <c r="AG14" s="146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BI14" s="6"/>
      <c r="BJ14" s="406" t="s">
        <v>18</v>
      </c>
      <c r="BK14" s="405"/>
      <c r="BL14" s="405"/>
      <c r="BM14" s="512">
        <f ca="1">D1</f>
        <v>10.208333333333334</v>
      </c>
      <c r="BN14" s="414"/>
      <c r="BO14" s="514" t="s">
        <v>45</v>
      </c>
      <c r="BP14" s="414"/>
      <c r="BQ14" s="414"/>
      <c r="BR14" s="415">
        <v>1.66</v>
      </c>
      <c r="BS14" s="416"/>
      <c r="BT14" s="17"/>
      <c r="BU14" s="406" t="s">
        <v>18</v>
      </c>
      <c r="BV14" s="405"/>
      <c r="BW14" s="405"/>
      <c r="BX14" s="405">
        <f ca="1">BM14</f>
        <v>10.208333333333334</v>
      </c>
      <c r="BY14" s="414"/>
      <c r="BZ14" s="414" t="s">
        <v>19</v>
      </c>
      <c r="CA14" s="414"/>
      <c r="CB14" s="414"/>
      <c r="CC14" s="415">
        <v>1.66</v>
      </c>
      <c r="CD14" s="416"/>
    </row>
    <row r="15" spans="1:82" ht="12" customHeight="1">
      <c r="A15" s="490" cm="1">
        <f t="array" aca="1" ref="A15" ca="1">INDIRECT("'期'!"&amp;$A$32&amp;ROW())</f>
        <v>44544</v>
      </c>
      <c r="B15" s="491"/>
      <c r="C15" s="483">
        <f t="shared" ca="1" si="6"/>
        <v>12</v>
      </c>
      <c r="D15" s="484"/>
      <c r="E15" s="313">
        <f t="shared" ca="1" si="2"/>
        <v>10.208333333333334</v>
      </c>
      <c r="F15" s="254">
        <f t="shared" ca="1" si="3"/>
        <v>15</v>
      </c>
      <c r="G15" s="492">
        <f t="shared" ca="1" si="4"/>
        <v>0.91428571428571437</v>
      </c>
      <c r="H15" s="493"/>
      <c r="I15" s="489">
        <f t="shared" ca="1" si="0"/>
        <v>10.208333333333332</v>
      </c>
      <c r="J15" s="489"/>
      <c r="K15" s="489">
        <f t="shared" ca="1" si="1"/>
        <v>9.3333333333333339</v>
      </c>
      <c r="L15" s="489"/>
      <c r="M15" s="501">
        <f ca="1">IF(C15="","",SUM(E$4:E15))</f>
        <v>122.49999999999999</v>
      </c>
      <c r="N15" s="502"/>
      <c r="O15" s="499">
        <f ca="1">IF(C15="","",SUM(F$4:F15))</f>
        <v>112</v>
      </c>
      <c r="P15" s="500"/>
      <c r="Q15" s="483">
        <f t="shared" ca="1" si="5"/>
        <v>133</v>
      </c>
      <c r="R15" s="484"/>
      <c r="S15" s="139"/>
      <c r="T15" s="273"/>
      <c r="U15" s="243"/>
      <c r="V15" s="146"/>
      <c r="W15" s="146"/>
      <c r="X15" s="146"/>
      <c r="Y15" s="146"/>
      <c r="Z15" s="27"/>
      <c r="AA15" s="27"/>
      <c r="AB15" s="13"/>
      <c r="AC15" s="13"/>
      <c r="AD15" s="13"/>
      <c r="AE15" s="13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BI15" s="6"/>
      <c r="BJ15" s="399"/>
      <c r="BK15" s="397"/>
      <c r="BL15" s="397"/>
      <c r="BM15" s="397"/>
      <c r="BN15" s="397"/>
      <c r="BO15" s="397"/>
      <c r="BP15" s="397"/>
      <c r="BQ15" s="397"/>
      <c r="BR15" s="417"/>
      <c r="BS15" s="418"/>
      <c r="BT15" s="17"/>
      <c r="BU15" s="399"/>
      <c r="BV15" s="397"/>
      <c r="BW15" s="397"/>
      <c r="BX15" s="397"/>
      <c r="BY15" s="397"/>
      <c r="BZ15" s="397"/>
      <c r="CA15" s="397"/>
      <c r="CB15" s="397"/>
      <c r="CC15" s="417"/>
      <c r="CD15" s="418"/>
    </row>
    <row r="16" spans="1:82" ht="12" customHeight="1">
      <c r="A16" s="490" cm="1">
        <f t="array" aca="1" ref="A16" ca="1">INDIRECT("'期'!"&amp;$A$32&amp;ROW())</f>
        <v>44545</v>
      </c>
      <c r="B16" s="491"/>
      <c r="C16" s="483">
        <f t="shared" ca="1" si="6"/>
        <v>13</v>
      </c>
      <c r="D16" s="484"/>
      <c r="E16" s="313">
        <f t="shared" ca="1" si="2"/>
        <v>10.208333333333334</v>
      </c>
      <c r="F16" s="254">
        <f t="shared" ca="1" si="3"/>
        <v>10</v>
      </c>
      <c r="G16" s="492">
        <f t="shared" ca="1" si="4"/>
        <v>0.91930926216640518</v>
      </c>
      <c r="H16" s="493"/>
      <c r="I16" s="489">
        <f t="shared" ca="1" si="0"/>
        <v>10.208333333333332</v>
      </c>
      <c r="J16" s="489"/>
      <c r="K16" s="489">
        <f t="shared" ca="1" si="1"/>
        <v>9.384615384615385</v>
      </c>
      <c r="L16" s="489"/>
      <c r="M16" s="501">
        <f ca="1">IF(C16="","",SUM(E$4:E16))</f>
        <v>132.70833333333331</v>
      </c>
      <c r="N16" s="502"/>
      <c r="O16" s="499">
        <f ca="1">IF(C16="","",SUM(F$4:F16))</f>
        <v>122</v>
      </c>
      <c r="P16" s="500"/>
      <c r="Q16" s="483">
        <f t="shared" ca="1" si="5"/>
        <v>123</v>
      </c>
      <c r="R16" s="484"/>
      <c r="S16" s="139"/>
      <c r="T16" s="273"/>
      <c r="U16" s="243"/>
      <c r="V16" s="146"/>
      <c r="W16" s="146"/>
      <c r="X16" s="146"/>
      <c r="Y16" s="146"/>
      <c r="Z16" s="27"/>
      <c r="AA16" s="27"/>
      <c r="AB16" s="13"/>
      <c r="AC16" s="13"/>
      <c r="AD16" s="13"/>
      <c r="AE16" s="13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BI16" s="6"/>
      <c r="BJ16" s="399" t="s">
        <v>20</v>
      </c>
      <c r="BK16" s="397"/>
      <c r="BL16" s="397"/>
      <c r="BM16" s="423">
        <v>10</v>
      </c>
      <c r="BN16" s="423"/>
      <c r="BO16" s="511" t="s">
        <v>44</v>
      </c>
      <c r="BP16" s="397"/>
      <c r="BQ16" s="397"/>
      <c r="BR16" s="421" t="e">
        <f ca="1">BL5/12/AVERAGE(T4:U9)</f>
        <v>#DIV/0!</v>
      </c>
      <c r="BS16" s="422"/>
      <c r="BT16" s="19"/>
      <c r="BU16" s="399" t="s">
        <v>20</v>
      </c>
      <c r="BV16" s="397"/>
      <c r="BW16" s="397"/>
      <c r="BX16" s="423">
        <v>10.199999999999999</v>
      </c>
      <c r="BY16" s="423"/>
      <c r="BZ16" s="397" t="s">
        <v>21</v>
      </c>
      <c r="CA16" s="397"/>
      <c r="CB16" s="397"/>
      <c r="CC16" s="421" t="e">
        <f ca="1">BL5/12/AVERAGE(T9:U15)</f>
        <v>#DIV/0!</v>
      </c>
      <c r="CD16" s="422"/>
    </row>
    <row r="17" spans="1:82" ht="12" customHeight="1">
      <c r="A17" s="490" cm="1">
        <f t="array" aca="1" ref="A17" ca="1">INDIRECT("'期'!"&amp;$A$32&amp;ROW())</f>
        <v>44546</v>
      </c>
      <c r="B17" s="491"/>
      <c r="C17" s="483">
        <f t="shared" ca="1" si="6"/>
        <v>14</v>
      </c>
      <c r="D17" s="484"/>
      <c r="E17" s="313">
        <f t="shared" ca="1" si="2"/>
        <v>10.208333333333334</v>
      </c>
      <c r="F17" s="254">
        <f t="shared" ca="1" si="3"/>
        <v>12</v>
      </c>
      <c r="G17" s="492">
        <f t="shared" ca="1" si="4"/>
        <v>0.93760932944606423</v>
      </c>
      <c r="H17" s="493"/>
      <c r="I17" s="489">
        <f t="shared" ca="1" si="0"/>
        <v>10.208333333333332</v>
      </c>
      <c r="J17" s="489"/>
      <c r="K17" s="489">
        <f t="shared" ca="1" si="1"/>
        <v>9.5714285714285712</v>
      </c>
      <c r="L17" s="489"/>
      <c r="M17" s="501">
        <f ca="1">IF(C17="","",SUM(E$4:E17))</f>
        <v>142.91666666666666</v>
      </c>
      <c r="N17" s="502"/>
      <c r="O17" s="499">
        <f ca="1">IF(C17="","",SUM(F$4:F17))</f>
        <v>134</v>
      </c>
      <c r="P17" s="500"/>
      <c r="Q17" s="483">
        <f t="shared" ca="1" si="5"/>
        <v>111</v>
      </c>
      <c r="R17" s="484"/>
      <c r="S17" s="139"/>
      <c r="T17" s="273"/>
      <c r="U17" s="243"/>
      <c r="V17" s="146"/>
      <c r="W17" s="146"/>
      <c r="X17" s="146"/>
      <c r="Y17" s="146"/>
      <c r="Z17" s="27"/>
      <c r="AA17" s="27"/>
      <c r="AB17" s="13"/>
      <c r="AC17" s="13"/>
      <c r="AD17" s="13"/>
      <c r="AE17" s="13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BI17" s="6"/>
      <c r="BJ17" s="399"/>
      <c r="BK17" s="397"/>
      <c r="BL17" s="397"/>
      <c r="BM17" s="423"/>
      <c r="BN17" s="423"/>
      <c r="BO17" s="397"/>
      <c r="BP17" s="397"/>
      <c r="BQ17" s="397"/>
      <c r="BR17" s="421"/>
      <c r="BS17" s="422"/>
      <c r="BT17" s="19"/>
      <c r="BU17" s="399"/>
      <c r="BV17" s="397"/>
      <c r="BW17" s="397"/>
      <c r="BX17" s="423"/>
      <c r="BY17" s="423"/>
      <c r="BZ17" s="397"/>
      <c r="CA17" s="397"/>
      <c r="CB17" s="397"/>
      <c r="CC17" s="421"/>
      <c r="CD17" s="422"/>
    </row>
    <row r="18" spans="1:82" ht="12" customHeight="1">
      <c r="A18" s="490" cm="1">
        <f t="array" aca="1" ref="A18" ca="1">INDIRECT("'期'!"&amp;$A$32&amp;ROW())</f>
        <v>44547</v>
      </c>
      <c r="B18" s="491"/>
      <c r="C18" s="483">
        <f t="shared" ca="1" si="6"/>
        <v>15</v>
      </c>
      <c r="D18" s="484"/>
      <c r="E18" s="313">
        <f t="shared" ca="1" si="2"/>
        <v>10.208333333333334</v>
      </c>
      <c r="F18" s="254">
        <f t="shared" ca="1" si="3"/>
        <v>12</v>
      </c>
      <c r="G18" s="492">
        <f t="shared" ca="1" si="4"/>
        <v>0.95346938775510204</v>
      </c>
      <c r="H18" s="493"/>
      <c r="I18" s="489">
        <f t="shared" ca="1" si="0"/>
        <v>10.208333333333334</v>
      </c>
      <c r="J18" s="489"/>
      <c r="K18" s="489">
        <f t="shared" ca="1" si="1"/>
        <v>9.7333333333333325</v>
      </c>
      <c r="L18" s="489"/>
      <c r="M18" s="501">
        <f ca="1">IF(C18="","",SUM(E$4:E18))</f>
        <v>153.125</v>
      </c>
      <c r="N18" s="502"/>
      <c r="O18" s="499">
        <f ca="1">IF(C18="","",SUM(F$4:F18))</f>
        <v>146</v>
      </c>
      <c r="P18" s="500"/>
      <c r="Q18" s="483">
        <f t="shared" ca="1" si="5"/>
        <v>99</v>
      </c>
      <c r="R18" s="484"/>
      <c r="S18" s="139"/>
      <c r="T18" s="273"/>
      <c r="U18" s="243"/>
      <c r="V18" s="146"/>
      <c r="W18" s="146"/>
      <c r="X18" s="146"/>
      <c r="Y18" s="146"/>
      <c r="Z18" s="27"/>
      <c r="AA18" s="241"/>
      <c r="AB18" s="13"/>
      <c r="AC18" s="13"/>
      <c r="AD18" s="13"/>
      <c r="AE18" s="13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BI18" s="6"/>
      <c r="BJ18" s="399" t="s">
        <v>41</v>
      </c>
      <c r="BK18" s="397"/>
      <c r="BL18" s="397"/>
      <c r="BM18" s="397">
        <f ca="1">BM16-BM14</f>
        <v>-0.20833333333333393</v>
      </c>
      <c r="BN18" s="397"/>
      <c r="BO18" s="397" t="s">
        <v>22</v>
      </c>
      <c r="BP18" s="397"/>
      <c r="BQ18" s="397"/>
      <c r="BR18" s="407" t="e">
        <f ca="1">BR16-BR14</f>
        <v>#DIV/0!</v>
      </c>
      <c r="BS18" s="408"/>
      <c r="BT18" s="17"/>
      <c r="BU18" s="399" t="s">
        <v>41</v>
      </c>
      <c r="BV18" s="397"/>
      <c r="BW18" s="397"/>
      <c r="BX18" s="397">
        <f ca="1">BX16-BX14</f>
        <v>-8.333333333334636E-3</v>
      </c>
      <c r="BY18" s="397"/>
      <c r="BZ18" s="397" t="s">
        <v>22</v>
      </c>
      <c r="CA18" s="397"/>
      <c r="CB18" s="397"/>
      <c r="CC18" s="509" t="e">
        <f ca="1">CC16-CC14</f>
        <v>#DIV/0!</v>
      </c>
      <c r="CD18" s="510"/>
    </row>
    <row r="19" spans="1:82" ht="12" customHeight="1">
      <c r="A19" s="490" cm="1">
        <f t="array" aca="1" ref="A19" ca="1">INDIRECT("'期'!"&amp;$A$32&amp;ROW())</f>
        <v>44548</v>
      </c>
      <c r="B19" s="491"/>
      <c r="C19" s="483">
        <f t="shared" ca="1" si="6"/>
        <v>16</v>
      </c>
      <c r="D19" s="484"/>
      <c r="E19" s="313">
        <f t="shared" ca="1" si="2"/>
        <v>10.208333333333334</v>
      </c>
      <c r="F19" s="254">
        <f t="shared" ca="1" si="3"/>
        <v>4</v>
      </c>
      <c r="G19" s="492">
        <f t="shared" ca="1" si="4"/>
        <v>0.91836734693877542</v>
      </c>
      <c r="H19" s="493"/>
      <c r="I19" s="489">
        <f t="shared" ca="1" si="0"/>
        <v>10.208333333333334</v>
      </c>
      <c r="J19" s="489"/>
      <c r="K19" s="489">
        <f t="shared" ca="1" si="1"/>
        <v>9.375</v>
      </c>
      <c r="L19" s="489"/>
      <c r="M19" s="501">
        <f ca="1">IF(C19="","",SUM(E$4:E19))</f>
        <v>163.33333333333334</v>
      </c>
      <c r="N19" s="502"/>
      <c r="O19" s="499">
        <f ca="1">IF(C19="","",SUM(F$4:F19))</f>
        <v>150</v>
      </c>
      <c r="P19" s="500"/>
      <c r="Q19" s="483">
        <f t="shared" ca="1" si="5"/>
        <v>95</v>
      </c>
      <c r="R19" s="484"/>
      <c r="S19" s="139"/>
      <c r="T19" s="273"/>
      <c r="U19" s="243"/>
      <c r="V19" s="146"/>
      <c r="W19" s="146"/>
      <c r="X19" s="146"/>
      <c r="Y19" s="146"/>
      <c r="Z19" s="27"/>
      <c r="AA19" s="27"/>
      <c r="AB19" s="13"/>
      <c r="AC19" s="13"/>
      <c r="AD19" s="13"/>
      <c r="AE19" s="13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BI19" s="7"/>
      <c r="BJ19" s="399"/>
      <c r="BK19" s="397"/>
      <c r="BL19" s="397"/>
      <c r="BM19" s="397"/>
      <c r="BN19" s="397"/>
      <c r="BO19" s="397"/>
      <c r="BP19" s="397"/>
      <c r="BQ19" s="397"/>
      <c r="BR19" s="407"/>
      <c r="BS19" s="408"/>
      <c r="BT19" s="17"/>
      <c r="BU19" s="399"/>
      <c r="BV19" s="397"/>
      <c r="BW19" s="397"/>
      <c r="BX19" s="397"/>
      <c r="BY19" s="397"/>
      <c r="BZ19" s="397"/>
      <c r="CA19" s="397"/>
      <c r="CB19" s="397"/>
      <c r="CC19" s="397"/>
      <c r="CD19" s="510"/>
    </row>
    <row r="20" spans="1:82" ht="12" customHeight="1">
      <c r="A20" s="490" cm="1">
        <f t="array" aca="1" ref="A20" ca="1">INDIRECT("'期'!"&amp;$A$32&amp;ROW())</f>
        <v>44550</v>
      </c>
      <c r="B20" s="491"/>
      <c r="C20" s="483">
        <f t="shared" ca="1" si="6"/>
        <v>17</v>
      </c>
      <c r="D20" s="484"/>
      <c r="E20" s="313">
        <f t="shared" ca="1" si="2"/>
        <v>10.208333333333334</v>
      </c>
      <c r="F20" s="254">
        <f t="shared" ca="1" si="3"/>
        <v>12</v>
      </c>
      <c r="G20" s="492">
        <f t="shared" ca="1" si="4"/>
        <v>0.93349339735894343</v>
      </c>
      <c r="H20" s="493"/>
      <c r="I20" s="489">
        <f t="shared" ca="1" si="0"/>
        <v>10.208333333333334</v>
      </c>
      <c r="J20" s="489"/>
      <c r="K20" s="489">
        <f t="shared" ca="1" si="1"/>
        <v>9.5294117647058822</v>
      </c>
      <c r="L20" s="489"/>
      <c r="M20" s="501">
        <f ca="1">IF(C20="","",SUM(E$4:E20))</f>
        <v>173.54166666666669</v>
      </c>
      <c r="N20" s="502"/>
      <c r="O20" s="499">
        <f ca="1">IF(C20="","",SUM(F$4:F20))</f>
        <v>162</v>
      </c>
      <c r="P20" s="500"/>
      <c r="Q20" s="483">
        <f t="shared" ca="1" si="5"/>
        <v>83</v>
      </c>
      <c r="R20" s="484"/>
      <c r="S20" s="139"/>
      <c r="T20" s="273"/>
      <c r="U20" s="243"/>
      <c r="V20" s="146"/>
      <c r="W20" s="146"/>
      <c r="X20" s="146"/>
      <c r="Y20" s="146"/>
      <c r="Z20" s="27"/>
      <c r="AA20" s="27"/>
      <c r="AB20" s="13"/>
      <c r="AC20" s="13"/>
      <c r="AD20" s="13"/>
      <c r="AE20" s="13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BI20" s="8"/>
      <c r="BJ20" s="411" t="s">
        <v>23</v>
      </c>
      <c r="BK20" s="397"/>
      <c r="BL20" s="397"/>
      <c r="BM20" s="397">
        <f ca="1">(BM16*BM22)-BL3</f>
        <v>-5</v>
      </c>
      <c r="BN20" s="397"/>
      <c r="BO20" s="397" t="s">
        <v>24</v>
      </c>
      <c r="BP20" s="397"/>
      <c r="BQ20" s="397"/>
      <c r="BR20" s="407" t="e">
        <f ca="1">BL5/AVERAGE(T4:U8)</f>
        <v>#DIV/0!</v>
      </c>
      <c r="BS20" s="408"/>
      <c r="BT20" s="20"/>
      <c r="BU20" s="411" t="s">
        <v>23</v>
      </c>
      <c r="BV20" s="397"/>
      <c r="BW20" s="397"/>
      <c r="BX20" s="397">
        <f ca="1">(BX16*BX22)-BW3</f>
        <v>-0.20000000000001705</v>
      </c>
      <c r="BY20" s="397"/>
      <c r="BZ20" s="397" t="s">
        <v>24</v>
      </c>
      <c r="CA20" s="397"/>
      <c r="CB20" s="397"/>
      <c r="CC20" s="407" t="e">
        <f ca="1">BW5/CC16</f>
        <v>#DIV/0!</v>
      </c>
      <c r="CD20" s="408"/>
    </row>
    <row r="21" spans="1:82" ht="12" customHeight="1" thickBot="1">
      <c r="A21" s="490" cm="1">
        <f t="array" aca="1" ref="A21" ca="1">INDIRECT("'期'!"&amp;$A$32&amp;ROW())</f>
        <v>44551</v>
      </c>
      <c r="B21" s="491"/>
      <c r="C21" s="483">
        <f t="shared" ca="1" si="6"/>
        <v>18</v>
      </c>
      <c r="D21" s="484"/>
      <c r="E21" s="313">
        <f t="shared" ca="1" si="2"/>
        <v>10.208333333333334</v>
      </c>
      <c r="F21" s="254">
        <f t="shared" ca="1" si="3"/>
        <v>17</v>
      </c>
      <c r="G21" s="507">
        <f t="shared" ca="1" si="4"/>
        <v>0.97414965986394542</v>
      </c>
      <c r="H21" s="508"/>
      <c r="I21" s="489">
        <f t="shared" ca="1" si="0"/>
        <v>10.208333333333336</v>
      </c>
      <c r="J21" s="489"/>
      <c r="K21" s="489">
        <f t="shared" ca="1" si="1"/>
        <v>9.9444444444444446</v>
      </c>
      <c r="L21" s="489"/>
      <c r="M21" s="501">
        <f ca="1">IF(C21="","",SUM(E$4:E21))</f>
        <v>183.75000000000003</v>
      </c>
      <c r="N21" s="502"/>
      <c r="O21" s="499">
        <f ca="1">IF(C21="","",SUM(F$4:F21))</f>
        <v>179</v>
      </c>
      <c r="P21" s="500"/>
      <c r="Q21" s="483">
        <f t="shared" ca="1" si="5"/>
        <v>66</v>
      </c>
      <c r="R21" s="484"/>
      <c r="S21" s="139"/>
      <c r="T21" s="273"/>
      <c r="U21" s="243"/>
      <c r="V21" s="146"/>
      <c r="W21" s="146"/>
      <c r="X21" s="146"/>
      <c r="Y21" s="146"/>
      <c r="Z21" s="27"/>
      <c r="AA21" s="27"/>
      <c r="AB21" s="13"/>
      <c r="AC21" s="13"/>
      <c r="AD21" s="13"/>
      <c r="AE21" s="13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BI21" s="9"/>
      <c r="BJ21" s="412"/>
      <c r="BK21" s="413"/>
      <c r="BL21" s="413"/>
      <c r="BM21" s="413"/>
      <c r="BN21" s="413"/>
      <c r="BO21" s="413"/>
      <c r="BP21" s="413"/>
      <c r="BQ21" s="413"/>
      <c r="BR21" s="409"/>
      <c r="BS21" s="410"/>
      <c r="BT21" s="20"/>
      <c r="BU21" s="412"/>
      <c r="BV21" s="413"/>
      <c r="BW21" s="413"/>
      <c r="BX21" s="413"/>
      <c r="BY21" s="413"/>
      <c r="BZ21" s="413"/>
      <c r="CA21" s="413"/>
      <c r="CB21" s="413"/>
      <c r="CC21" s="409"/>
      <c r="CD21" s="410"/>
    </row>
    <row r="22" spans="1:82" ht="12" customHeight="1">
      <c r="A22" s="490" cm="1">
        <f t="array" aca="1" ref="A22" ca="1">INDIRECT("'期'!"&amp;$A$32&amp;ROW())</f>
        <v>44552</v>
      </c>
      <c r="B22" s="491"/>
      <c r="C22" s="483">
        <f t="shared" ca="1" si="6"/>
        <v>19</v>
      </c>
      <c r="D22" s="484"/>
      <c r="E22" s="313">
        <f t="shared" ca="1" si="2"/>
        <v>10.208333333333334</v>
      </c>
      <c r="F22" s="254">
        <f t="shared" ca="1" si="3"/>
        <v>11</v>
      </c>
      <c r="G22" s="492">
        <f t="shared" ca="1" si="4"/>
        <v>0.97959183673469363</v>
      </c>
      <c r="H22" s="493"/>
      <c r="I22" s="489">
        <f t="shared" ca="1" si="0"/>
        <v>10.208333333333336</v>
      </c>
      <c r="J22" s="489"/>
      <c r="K22" s="489">
        <f t="shared" ca="1" si="1"/>
        <v>10</v>
      </c>
      <c r="L22" s="489"/>
      <c r="M22" s="501">
        <f ca="1">IF(C22="","",SUM(E$4:E22))</f>
        <v>193.95833333333337</v>
      </c>
      <c r="N22" s="502"/>
      <c r="O22" s="499">
        <f ca="1">IF(C22="","",SUM(F$4:F22))</f>
        <v>190</v>
      </c>
      <c r="P22" s="500"/>
      <c r="Q22" s="483">
        <f t="shared" ca="1" si="5"/>
        <v>55</v>
      </c>
      <c r="R22" s="484"/>
      <c r="S22" s="139"/>
      <c r="T22" s="273"/>
      <c r="U22" s="243"/>
      <c r="V22" s="146"/>
      <c r="W22" s="146"/>
      <c r="X22" s="146"/>
      <c r="Y22" s="146"/>
      <c r="Z22" s="27"/>
      <c r="AA22" s="27"/>
      <c r="AB22" s="13"/>
      <c r="AC22" s="13"/>
      <c r="AD22" s="13"/>
      <c r="AE22" s="13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BI22" s="10"/>
      <c r="BJ22" s="406" t="s">
        <v>25</v>
      </c>
      <c r="BK22" s="405"/>
      <c r="BL22" s="405"/>
      <c r="BM22" s="405">
        <f ca="1">C31</f>
        <v>24</v>
      </c>
      <c r="BN22" s="405"/>
      <c r="BO22" s="405" t="s">
        <v>26</v>
      </c>
      <c r="BP22" s="405"/>
      <c r="BQ22" s="405"/>
      <c r="BR22" s="403">
        <f ca="1">BM14*BM22*BM24*1.015</f>
        <v>3569729.6249999995</v>
      </c>
      <c r="BS22" s="404"/>
      <c r="BT22" s="21"/>
      <c r="BU22" s="406" t="s">
        <v>25</v>
      </c>
      <c r="BV22" s="405"/>
      <c r="BW22" s="405"/>
      <c r="BX22" s="405">
        <f ca="1">C31</f>
        <v>24</v>
      </c>
      <c r="BY22" s="405"/>
      <c r="BZ22" s="405" t="s">
        <v>26</v>
      </c>
      <c r="CA22" s="405"/>
      <c r="CB22" s="405"/>
      <c r="CC22" s="403">
        <f ca="1">BX14*BX22*BX24*1.015</f>
        <v>2611833.5249999999</v>
      </c>
      <c r="CD22" s="404"/>
    </row>
    <row r="23" spans="1:82" ht="12" customHeight="1">
      <c r="A23" s="490" cm="1">
        <f t="array" aca="1" ref="A23" ca="1">INDIRECT("'期'!"&amp;$A$32&amp;ROW())</f>
        <v>44553</v>
      </c>
      <c r="B23" s="491"/>
      <c r="C23" s="483">
        <f t="shared" ca="1" si="6"/>
        <v>20</v>
      </c>
      <c r="D23" s="484"/>
      <c r="E23" s="313">
        <f t="shared" ca="1" si="2"/>
        <v>10.208333333333334</v>
      </c>
      <c r="F23" s="254">
        <f t="shared" ca="1" si="3"/>
        <v>9</v>
      </c>
      <c r="G23" s="492">
        <f t="shared" ca="1" si="4"/>
        <v>0.97469387755102022</v>
      </c>
      <c r="H23" s="493"/>
      <c r="I23" s="489">
        <f t="shared" ca="1" si="0"/>
        <v>10.208333333333336</v>
      </c>
      <c r="J23" s="489"/>
      <c r="K23" s="489">
        <f t="shared" ca="1" si="1"/>
        <v>9.9499999999999993</v>
      </c>
      <c r="L23" s="489"/>
      <c r="M23" s="501">
        <f ca="1">IF(C23="","",SUM(E$4:E23))</f>
        <v>204.16666666666671</v>
      </c>
      <c r="N23" s="502"/>
      <c r="O23" s="499">
        <f ca="1">IF(C23="","",SUM(F$4:F23))</f>
        <v>199</v>
      </c>
      <c r="P23" s="500"/>
      <c r="Q23" s="483">
        <f t="shared" ca="1" si="5"/>
        <v>46</v>
      </c>
      <c r="R23" s="484"/>
      <c r="S23" s="139"/>
      <c r="T23" s="273"/>
      <c r="U23" s="243"/>
      <c r="V23" s="146"/>
      <c r="W23" s="146"/>
      <c r="X23" s="146"/>
      <c r="Y23" s="146"/>
      <c r="Z23" s="27"/>
      <c r="AA23" s="27"/>
      <c r="AB23" s="13"/>
      <c r="AC23" s="13"/>
      <c r="AD23" s="13"/>
      <c r="AE23" s="13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BI23" s="10"/>
      <c r="BJ23" s="399"/>
      <c r="BK23" s="397"/>
      <c r="BL23" s="397"/>
      <c r="BM23" s="397"/>
      <c r="BN23" s="397"/>
      <c r="BO23" s="397"/>
      <c r="BP23" s="397"/>
      <c r="BQ23" s="397"/>
      <c r="BR23" s="401"/>
      <c r="BS23" s="402"/>
      <c r="BT23" s="21"/>
      <c r="BU23" s="399"/>
      <c r="BV23" s="397"/>
      <c r="BW23" s="397"/>
      <c r="BX23" s="397"/>
      <c r="BY23" s="397"/>
      <c r="BZ23" s="397"/>
      <c r="CA23" s="397"/>
      <c r="CB23" s="397"/>
      <c r="CC23" s="401"/>
      <c r="CD23" s="402"/>
    </row>
    <row r="24" spans="1:82" ht="12" customHeight="1">
      <c r="A24" s="490" cm="1">
        <f t="array" aca="1" ref="A24" ca="1">INDIRECT("'期'!"&amp;$A$32&amp;ROW())</f>
        <v>44554</v>
      </c>
      <c r="B24" s="491"/>
      <c r="C24" s="483">
        <f t="shared" ca="1" si="6"/>
        <v>21</v>
      </c>
      <c r="D24" s="484"/>
      <c r="E24" s="313">
        <f t="shared" ca="1" si="2"/>
        <v>10.208333333333334</v>
      </c>
      <c r="F24" s="254">
        <f t="shared" ca="1" si="3"/>
        <v>3</v>
      </c>
      <c r="G24" s="492">
        <f t="shared" ca="1" si="4"/>
        <v>0.94227405247813389</v>
      </c>
      <c r="H24" s="493"/>
      <c r="I24" s="489">
        <f t="shared" ca="1" si="0"/>
        <v>10.208333333333336</v>
      </c>
      <c r="J24" s="489"/>
      <c r="K24" s="489">
        <f t="shared" ca="1" si="1"/>
        <v>9.6190476190476186</v>
      </c>
      <c r="L24" s="489"/>
      <c r="M24" s="501">
        <f ca="1">IF(C24="","",SUM(E$4:E24))</f>
        <v>214.37500000000006</v>
      </c>
      <c r="N24" s="502"/>
      <c r="O24" s="499">
        <f ca="1">IF(C24="","",SUM(F$4:F24))</f>
        <v>202</v>
      </c>
      <c r="P24" s="500"/>
      <c r="Q24" s="483">
        <f t="shared" ca="1" si="5"/>
        <v>43</v>
      </c>
      <c r="R24" s="484"/>
      <c r="S24" s="139"/>
      <c r="T24" s="273"/>
      <c r="U24" s="243"/>
      <c r="V24" s="146"/>
      <c r="W24" s="146"/>
      <c r="X24" s="146"/>
      <c r="Y24" s="146"/>
      <c r="Z24" s="27"/>
      <c r="AA24" s="27"/>
      <c r="AB24" s="13"/>
      <c r="AC24" s="13"/>
      <c r="AD24" s="13"/>
      <c r="AE24" s="13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BI24" s="10"/>
      <c r="BJ24" s="399" t="s">
        <v>27</v>
      </c>
      <c r="BK24" s="397"/>
      <c r="BL24" s="397"/>
      <c r="BM24" s="395">
        <v>14355</v>
      </c>
      <c r="BN24" s="395"/>
      <c r="BO24" s="397" t="s">
        <v>43</v>
      </c>
      <c r="BP24" s="397"/>
      <c r="BQ24" s="397"/>
      <c r="BR24" s="401">
        <f ca="1">BM16*BM22*BM26</f>
        <v>3445200</v>
      </c>
      <c r="BS24" s="402"/>
      <c r="BT24" s="21"/>
      <c r="BU24" s="399" t="s">
        <v>27</v>
      </c>
      <c r="BV24" s="397"/>
      <c r="BW24" s="397"/>
      <c r="BX24" s="395">
        <v>10503</v>
      </c>
      <c r="BY24" s="395"/>
      <c r="BZ24" s="397" t="s">
        <v>43</v>
      </c>
      <c r="CA24" s="397"/>
      <c r="CB24" s="397"/>
      <c r="CC24" s="401">
        <f ca="1">BX16*BX22*BX26</f>
        <v>3514103.9999999995</v>
      </c>
      <c r="CD24" s="402"/>
    </row>
    <row r="25" spans="1:82" ht="12" customHeight="1">
      <c r="A25" s="490" cm="1">
        <f t="array" aca="1" ref="A25" ca="1">INDIRECT("'期'!"&amp;$A$32&amp;ROW())</f>
        <v>44555</v>
      </c>
      <c r="B25" s="491"/>
      <c r="C25" s="483">
        <f t="shared" ca="1" si="6"/>
        <v>22</v>
      </c>
      <c r="D25" s="484"/>
      <c r="E25" s="313">
        <f t="shared" ca="1" si="2"/>
        <v>10.208333333333334</v>
      </c>
      <c r="F25" s="254">
        <f t="shared" ca="1" si="3"/>
        <v>5</v>
      </c>
      <c r="G25" s="492">
        <f t="shared" ca="1" si="4"/>
        <v>0.92170686456400719</v>
      </c>
      <c r="H25" s="493"/>
      <c r="I25" s="489">
        <f t="shared" ca="1" si="0"/>
        <v>10.208333333333336</v>
      </c>
      <c r="J25" s="489"/>
      <c r="K25" s="489">
        <f t="shared" ca="1" si="1"/>
        <v>9.4090909090909083</v>
      </c>
      <c r="L25" s="489"/>
      <c r="M25" s="501">
        <f ca="1">IF(C25="","",SUM(E$4:E25))</f>
        <v>224.5833333333334</v>
      </c>
      <c r="N25" s="502"/>
      <c r="O25" s="499">
        <f ca="1">IF(C25="","",SUM(F$4:F25))</f>
        <v>207</v>
      </c>
      <c r="P25" s="500"/>
      <c r="Q25" s="483">
        <f t="shared" ca="1" si="5"/>
        <v>38</v>
      </c>
      <c r="R25" s="484"/>
      <c r="S25" s="139"/>
      <c r="T25" s="273"/>
      <c r="U25" s="243"/>
      <c r="V25" s="146"/>
      <c r="W25" s="146"/>
      <c r="X25" s="146"/>
      <c r="Y25" s="146"/>
      <c r="Z25" s="27"/>
      <c r="AA25" s="27"/>
      <c r="AB25" s="13"/>
      <c r="AC25" s="13"/>
      <c r="AD25" s="13"/>
      <c r="AE25" s="13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BI25" s="10"/>
      <c r="BJ25" s="399"/>
      <c r="BK25" s="397"/>
      <c r="BL25" s="397"/>
      <c r="BM25" s="395"/>
      <c r="BN25" s="395"/>
      <c r="BO25" s="397"/>
      <c r="BP25" s="397"/>
      <c r="BQ25" s="397"/>
      <c r="BR25" s="401"/>
      <c r="BS25" s="402"/>
      <c r="BT25" s="21"/>
      <c r="BU25" s="399"/>
      <c r="BV25" s="397"/>
      <c r="BW25" s="397"/>
      <c r="BX25" s="395"/>
      <c r="BY25" s="395"/>
      <c r="BZ25" s="397"/>
      <c r="CA25" s="397"/>
      <c r="CB25" s="397"/>
      <c r="CC25" s="401"/>
      <c r="CD25" s="402"/>
    </row>
    <row r="26" spans="1:82" ht="12" customHeight="1">
      <c r="A26" s="490" cm="1">
        <f t="array" aca="1" ref="A26" ca="1">INDIRECT("'期'!"&amp;$A$32&amp;ROW())</f>
        <v>44557</v>
      </c>
      <c r="B26" s="491"/>
      <c r="C26" s="483">
        <f t="shared" ca="1" si="6"/>
        <v>23</v>
      </c>
      <c r="D26" s="484"/>
      <c r="E26" s="313">
        <f t="shared" ca="1" si="2"/>
        <v>10.208333333333334</v>
      </c>
      <c r="F26" s="254">
        <f t="shared" ca="1" si="3"/>
        <v>6</v>
      </c>
      <c r="G26" s="492">
        <f t="shared" ca="1" si="4"/>
        <v>0.90718722271517271</v>
      </c>
      <c r="H26" s="493"/>
      <c r="I26" s="489">
        <f t="shared" ca="1" si="0"/>
        <v>10.208333333333337</v>
      </c>
      <c r="J26" s="489"/>
      <c r="K26" s="489">
        <f t="shared" ca="1" si="1"/>
        <v>9.2608695652173907</v>
      </c>
      <c r="L26" s="489"/>
      <c r="M26" s="501">
        <f ca="1">IF(C26="","",SUM(E$4:E26))</f>
        <v>234.79166666666674</v>
      </c>
      <c r="N26" s="502"/>
      <c r="O26" s="499">
        <f ca="1">IF(C26="","",SUM(F$4:F26))</f>
        <v>213</v>
      </c>
      <c r="P26" s="500"/>
      <c r="Q26" s="483">
        <f t="shared" ca="1" si="5"/>
        <v>32</v>
      </c>
      <c r="R26" s="484"/>
      <c r="S26" s="139"/>
      <c r="T26" s="273"/>
      <c r="U26" s="243"/>
      <c r="V26" s="146"/>
      <c r="W26" s="146"/>
      <c r="X26" s="146"/>
      <c r="Y26" s="146"/>
      <c r="Z26" s="27"/>
      <c r="AA26" s="27"/>
      <c r="AB26" s="13"/>
      <c r="AC26" s="13"/>
      <c r="AD26" s="13"/>
      <c r="AE26" s="13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BI26" s="10"/>
      <c r="BJ26" s="399" t="s">
        <v>28</v>
      </c>
      <c r="BK26" s="397"/>
      <c r="BL26" s="397"/>
      <c r="BM26" s="505">
        <v>14355</v>
      </c>
      <c r="BN26" s="505"/>
      <c r="BO26" s="397" t="s">
        <v>42</v>
      </c>
      <c r="BP26" s="397"/>
      <c r="BQ26" s="397"/>
      <c r="BR26" s="391">
        <f ca="1">BR24-BR22</f>
        <v>-124529.62499999953</v>
      </c>
      <c r="BS26" s="392"/>
      <c r="BT26" s="21"/>
      <c r="BU26" s="399" t="s">
        <v>28</v>
      </c>
      <c r="BV26" s="397"/>
      <c r="BW26" s="397"/>
      <c r="BX26" s="395">
        <f>BM26</f>
        <v>14355</v>
      </c>
      <c r="BY26" s="395"/>
      <c r="BZ26" s="397" t="s">
        <v>42</v>
      </c>
      <c r="CA26" s="397"/>
      <c r="CB26" s="397"/>
      <c r="CC26" s="391">
        <f ca="1">CC24-CC22</f>
        <v>902270.47499999963</v>
      </c>
      <c r="CD26" s="392"/>
    </row>
    <row r="27" spans="1:82" ht="12" customHeight="1" thickBot="1">
      <c r="A27" s="490" cm="1">
        <f t="array" aca="1" ref="A27" ca="1">INDIRECT("'期'!"&amp;$A$32&amp;ROW())</f>
        <v>44558</v>
      </c>
      <c r="B27" s="491"/>
      <c r="C27" s="483">
        <f t="shared" ca="1" si="6"/>
        <v>24</v>
      </c>
      <c r="D27" s="484"/>
      <c r="E27" s="313">
        <f t="shared" ca="1" si="2"/>
        <v>10.208333333333334</v>
      </c>
      <c r="F27" s="254">
        <f t="shared" ca="1" si="3"/>
        <v>3</v>
      </c>
      <c r="G27" s="492">
        <f t="shared" ca="1" si="4"/>
        <v>0.88163265306122418</v>
      </c>
      <c r="H27" s="493"/>
      <c r="I27" s="489">
        <f t="shared" ca="1" si="0"/>
        <v>10.208333333333337</v>
      </c>
      <c r="J27" s="489"/>
      <c r="K27" s="489">
        <f t="shared" ca="1" si="1"/>
        <v>9</v>
      </c>
      <c r="L27" s="489"/>
      <c r="M27" s="501">
        <f ca="1">IF(C27="","",SUM(E$4:E27))</f>
        <v>245.00000000000009</v>
      </c>
      <c r="N27" s="502"/>
      <c r="O27" s="499">
        <f ca="1">IF(C27="","",SUM(F$4:F27))</f>
        <v>216</v>
      </c>
      <c r="P27" s="500"/>
      <c r="Q27" s="483">
        <f t="shared" ca="1" si="5"/>
        <v>29</v>
      </c>
      <c r="R27" s="484"/>
      <c r="S27" s="139"/>
      <c r="T27" s="139"/>
      <c r="U27" s="243"/>
      <c r="V27" s="146"/>
      <c r="W27" s="146"/>
      <c r="X27" s="146"/>
      <c r="Y27" s="146"/>
      <c r="Z27" s="27"/>
      <c r="AA27" s="27"/>
      <c r="AB27" s="13"/>
      <c r="AC27" s="13"/>
      <c r="AD27" s="13"/>
      <c r="AE27" s="13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BI27" s="10"/>
      <c r="BJ27" s="400"/>
      <c r="BK27" s="398"/>
      <c r="BL27" s="398"/>
      <c r="BM27" s="506"/>
      <c r="BN27" s="506"/>
      <c r="BO27" s="398"/>
      <c r="BP27" s="398"/>
      <c r="BQ27" s="398"/>
      <c r="BR27" s="393"/>
      <c r="BS27" s="394"/>
      <c r="BT27" s="21"/>
      <c r="BU27" s="400"/>
      <c r="BV27" s="398"/>
      <c r="BW27" s="398"/>
      <c r="BX27" s="396"/>
      <c r="BY27" s="396"/>
      <c r="BZ27" s="398"/>
      <c r="CA27" s="398"/>
      <c r="CB27" s="398"/>
      <c r="CC27" s="393"/>
      <c r="CD27" s="394"/>
    </row>
    <row r="28" spans="1:82" ht="12" customHeight="1">
      <c r="A28" s="490" t="str" cm="1">
        <f t="array" aca="1" ref="A28" ca="1">INDIRECT("'期'!"&amp;$A$32&amp;ROW())</f>
        <v/>
      </c>
      <c r="B28" s="491"/>
      <c r="C28" s="483" t="str">
        <f t="shared" ca="1" si="6"/>
        <v/>
      </c>
      <c r="D28" s="484"/>
      <c r="E28" s="313" t="str">
        <f t="shared" ca="1" si="2"/>
        <v/>
      </c>
      <c r="F28" s="254" t="str">
        <f t="shared" ca="1" si="3"/>
        <v/>
      </c>
      <c r="G28" s="492" t="str">
        <f t="shared" ca="1" si="4"/>
        <v/>
      </c>
      <c r="H28" s="493"/>
      <c r="I28" s="489" t="str">
        <f t="shared" ca="1" si="0"/>
        <v/>
      </c>
      <c r="J28" s="489"/>
      <c r="K28" s="489" t="str">
        <f t="shared" ca="1" si="1"/>
        <v/>
      </c>
      <c r="L28" s="489"/>
      <c r="M28" s="501" t="str">
        <f ca="1">IF(C28="","",SUM(E$4:E28))</f>
        <v/>
      </c>
      <c r="N28" s="502"/>
      <c r="O28" s="499" t="str">
        <f ca="1">IF(C28="","",SUM(F$4:F28))</f>
        <v/>
      </c>
      <c r="P28" s="500"/>
      <c r="Q28" s="483" t="str">
        <f t="shared" ca="1" si="5"/>
        <v/>
      </c>
      <c r="R28" s="484"/>
      <c r="S28" s="139"/>
      <c r="T28" s="274"/>
      <c r="U28" s="245"/>
      <c r="V28" s="146"/>
      <c r="W28" s="146"/>
      <c r="X28" s="146"/>
      <c r="Y28" s="146"/>
      <c r="Z28" s="27"/>
      <c r="AA28" s="27"/>
      <c r="AB28" s="13"/>
      <c r="AC28" s="13"/>
      <c r="AD28" s="13"/>
      <c r="AE28" s="13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BI28" s="10"/>
      <c r="BJ28" s="487" t="s">
        <v>32</v>
      </c>
      <c r="BK28" s="487"/>
      <c r="BL28" s="22"/>
      <c r="BM28" s="23"/>
      <c r="BN28" s="23"/>
      <c r="BO28" s="17"/>
      <c r="BP28" s="17"/>
      <c r="BQ28" s="17"/>
      <c r="BR28" s="21"/>
      <c r="BS28" s="21"/>
      <c r="BT28" s="21"/>
      <c r="BU28" s="487" t="s">
        <v>31</v>
      </c>
      <c r="BV28" s="487"/>
      <c r="BW28" s="22"/>
      <c r="BX28" s="23"/>
      <c r="BY28" s="23"/>
      <c r="BZ28" s="17"/>
      <c r="CA28" s="17"/>
      <c r="CB28" s="17"/>
      <c r="CC28" s="21"/>
      <c r="CD28" s="21"/>
    </row>
    <row r="29" spans="1:82" ht="12" customHeight="1" thickBot="1">
      <c r="A29" s="490" t="str" cm="1">
        <f t="array" aca="1" ref="A29" ca="1">INDIRECT("'期'!"&amp;$A$32&amp;ROW())</f>
        <v/>
      </c>
      <c r="B29" s="491"/>
      <c r="C29" s="483" t="str">
        <f t="shared" ca="1" si="6"/>
        <v/>
      </c>
      <c r="D29" s="484"/>
      <c r="E29" s="313" t="str">
        <f t="shared" ca="1" si="2"/>
        <v/>
      </c>
      <c r="F29" s="254" t="str">
        <f t="shared" ca="1" si="3"/>
        <v/>
      </c>
      <c r="G29" s="492" t="str">
        <f t="shared" ca="1" si="4"/>
        <v/>
      </c>
      <c r="H29" s="493"/>
      <c r="I29" s="489" t="str">
        <f t="shared" ca="1" si="0"/>
        <v/>
      </c>
      <c r="J29" s="489"/>
      <c r="K29" s="489" t="str">
        <f t="shared" ca="1" si="1"/>
        <v/>
      </c>
      <c r="L29" s="489"/>
      <c r="M29" s="501" t="str">
        <f ca="1">IF(C29="","",SUM(E$4:E29))</f>
        <v/>
      </c>
      <c r="N29" s="502"/>
      <c r="O29" s="499" t="str">
        <f ca="1">IF(C29="","",SUM(F$4:F29))</f>
        <v/>
      </c>
      <c r="P29" s="500"/>
      <c r="Q29" s="483" t="str">
        <f t="shared" ca="1" si="5"/>
        <v/>
      </c>
      <c r="R29" s="484"/>
      <c r="S29" s="139"/>
      <c r="T29" s="274"/>
      <c r="U29" s="245"/>
      <c r="V29" s="146"/>
      <c r="W29" s="146"/>
      <c r="X29" s="146"/>
      <c r="Y29" s="146"/>
      <c r="Z29" s="27"/>
      <c r="AA29" s="27"/>
      <c r="AB29" s="13"/>
      <c r="AC29" s="13"/>
      <c r="AD29" s="13"/>
      <c r="AE29" s="13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BI29" s="10"/>
      <c r="BJ29" s="488"/>
      <c r="BK29" s="488"/>
      <c r="BL29" s="25"/>
      <c r="BM29" s="23"/>
      <c r="BN29" s="23"/>
      <c r="BO29" s="17"/>
      <c r="BP29" s="17"/>
      <c r="BQ29" s="17"/>
      <c r="BR29" s="21"/>
      <c r="BS29" s="21"/>
      <c r="BT29" s="21"/>
      <c r="BU29" s="488"/>
      <c r="BV29" s="488"/>
      <c r="BW29" s="25"/>
      <c r="BX29" s="23"/>
      <c r="BY29" s="23"/>
      <c r="BZ29" s="17"/>
      <c r="CA29" s="17"/>
      <c r="CB29" s="17"/>
      <c r="CC29" s="21"/>
      <c r="CD29" s="21"/>
    </row>
    <row r="30" spans="1:82" ht="12" customHeight="1">
      <c r="A30" s="494" t="str" cm="1">
        <f t="array" aca="1" ref="A30" ca="1">INDIRECT("'期'!"&amp;$A$32&amp;ROW())</f>
        <v/>
      </c>
      <c r="B30" s="495"/>
      <c r="C30" s="496" t="str">
        <f t="shared" ca="1" si="6"/>
        <v/>
      </c>
      <c r="D30" s="497"/>
      <c r="E30" s="314" t="str">
        <f t="shared" ca="1" si="2"/>
        <v/>
      </c>
      <c r="F30" s="255" t="str">
        <f t="shared" ca="1" si="3"/>
        <v/>
      </c>
      <c r="G30" s="452" t="str">
        <f t="shared" ca="1" si="4"/>
        <v/>
      </c>
      <c r="H30" s="453"/>
      <c r="I30" s="498" t="str">
        <f t="shared" ca="1" si="0"/>
        <v/>
      </c>
      <c r="J30" s="498"/>
      <c r="K30" s="498" t="str">
        <f t="shared" ca="1" si="1"/>
        <v/>
      </c>
      <c r="L30" s="498"/>
      <c r="M30" s="501" t="str">
        <f ca="1">IF(C30="","",SUM(E$4:E30))</f>
        <v/>
      </c>
      <c r="N30" s="502"/>
      <c r="O30" s="503" t="str">
        <f ca="1">IF(C30="","",SUM(F$4:F30))</f>
        <v/>
      </c>
      <c r="P30" s="504"/>
      <c r="Q30" s="496" t="str">
        <f t="shared" ca="1" si="5"/>
        <v/>
      </c>
      <c r="R30" s="497"/>
      <c r="S30" s="139"/>
      <c r="T30" s="274"/>
      <c r="U30" s="245"/>
      <c r="V30" s="146"/>
      <c r="W30" s="146"/>
      <c r="X30" s="146"/>
      <c r="Y30" s="146"/>
      <c r="Z30" s="27"/>
      <c r="AA30" s="27"/>
      <c r="AB30" s="13"/>
      <c r="AC30" s="13"/>
      <c r="AD30" s="13"/>
      <c r="AE30" s="13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BI30" s="10"/>
      <c r="BJ30" s="406" t="s">
        <v>11</v>
      </c>
      <c r="BK30" s="405"/>
      <c r="BL30" s="405">
        <f ca="1">BM40*BM48</f>
        <v>245</v>
      </c>
      <c r="BM30" s="485"/>
      <c r="BN30" s="474" t="s">
        <v>12</v>
      </c>
      <c r="BO30" s="475"/>
      <c r="BP30" s="476" t="s">
        <v>13</v>
      </c>
      <c r="BQ30" s="475"/>
      <c r="BR30" s="476" t="s">
        <v>14</v>
      </c>
      <c r="BS30" s="477"/>
      <c r="BT30" s="17"/>
      <c r="BU30" s="406" t="s">
        <v>11</v>
      </c>
      <c r="BV30" s="405"/>
      <c r="BW30" s="405">
        <f ca="1">BX40*BX48</f>
        <v>245</v>
      </c>
      <c r="BX30" s="485"/>
      <c r="BY30" s="474" t="s">
        <v>12</v>
      </c>
      <c r="BZ30" s="475"/>
      <c r="CA30" s="476" t="s">
        <v>13</v>
      </c>
      <c r="CB30" s="475"/>
      <c r="CC30" s="476" t="s">
        <v>14</v>
      </c>
      <c r="CD30" s="477"/>
    </row>
    <row r="31" spans="1:82" ht="12" customHeight="1">
      <c r="A31" s="450" t="s">
        <v>8</v>
      </c>
      <c r="B31" s="450"/>
      <c r="C31" s="451">
        <f ca="1">MAX(C4:D30)</f>
        <v>24</v>
      </c>
      <c r="D31" s="451"/>
      <c r="E31" s="315">
        <f ca="1">SUM(E4:E30)</f>
        <v>245.00000000000009</v>
      </c>
      <c r="F31" s="315">
        <f ca="1">SUM(F4:F30)</f>
        <v>216</v>
      </c>
      <c r="G31" s="452">
        <f ca="1">IFERROR(F31/E31,0)</f>
        <v>0.88163265306122418</v>
      </c>
      <c r="H31" s="453"/>
      <c r="I31" s="454">
        <f ca="1">E31-F31</f>
        <v>29.000000000000085</v>
      </c>
      <c r="J31" s="455"/>
      <c r="K31" s="456">
        <f ca="1">F31/C31</f>
        <v>9</v>
      </c>
      <c r="L31" s="457"/>
      <c r="M31" s="3" t="s">
        <v>10</v>
      </c>
      <c r="N31" s="3"/>
      <c r="O31" s="3"/>
      <c r="P31" s="3"/>
      <c r="Q31" s="3"/>
      <c r="R31" s="3"/>
      <c r="S31" s="139"/>
      <c r="T31" s="274"/>
      <c r="U31" s="246"/>
      <c r="V31" s="139"/>
      <c r="W31" s="139"/>
      <c r="X31" s="240"/>
      <c r="Y31" s="240"/>
      <c r="Z31" s="13"/>
      <c r="AA31" s="13"/>
      <c r="AB31" s="13"/>
      <c r="AC31" s="13"/>
      <c r="AD31" s="13"/>
      <c r="AE31" s="13"/>
      <c r="AF31" s="138"/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BI31" s="10"/>
      <c r="BJ31" s="399"/>
      <c r="BK31" s="397"/>
      <c r="BL31" s="397"/>
      <c r="BM31" s="486"/>
      <c r="BN31" s="470"/>
      <c r="BO31" s="471"/>
      <c r="BP31" s="460"/>
      <c r="BQ31" s="471"/>
      <c r="BR31" s="460"/>
      <c r="BS31" s="478"/>
      <c r="BT31" s="18"/>
      <c r="BU31" s="399"/>
      <c r="BV31" s="397"/>
      <c r="BW31" s="397"/>
      <c r="BX31" s="486"/>
      <c r="BY31" s="470"/>
      <c r="BZ31" s="471"/>
      <c r="CA31" s="460"/>
      <c r="CB31" s="471"/>
      <c r="CC31" s="460"/>
      <c r="CD31" s="478"/>
    </row>
    <row r="32" spans="1:82" ht="12" customHeight="1">
      <c r="A32" s="84" t="str">
        <f ca="1">VLOOKUP(B32,支援効果集計!$D$4:$N$15,11,FALSE)</f>
        <v>AL</v>
      </c>
      <c r="B32" s="84" t="str">
        <f ca="1">RIGHT(CELL("filename",A1),LEN(CELL("filename",A1))-FIND("]",CELL("filename",A1)))</f>
        <v>R3.12</v>
      </c>
      <c r="S32" s="145"/>
      <c r="T32" s="145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BI32" s="10"/>
      <c r="BJ32" s="468" t="s">
        <v>15</v>
      </c>
      <c r="BK32" s="469"/>
      <c r="BL32" s="436">
        <f ca="1">SUM(F16:F21)</f>
        <v>67</v>
      </c>
      <c r="BM32" s="472"/>
      <c r="BN32" s="412" t="s">
        <v>34</v>
      </c>
      <c r="BO32" s="482">
        <f ca="1">BO5</f>
        <v>15.666666666666666</v>
      </c>
      <c r="BP32" s="413" t="s">
        <v>34</v>
      </c>
      <c r="BQ32" s="464">
        <f ca="1">BQ5</f>
        <v>0.85523809523809524</v>
      </c>
      <c r="BR32" s="413" t="s">
        <v>34</v>
      </c>
      <c r="BS32" s="466">
        <f>AQ31</f>
        <v>0</v>
      </c>
      <c r="BT32" s="18"/>
      <c r="BU32" s="468" t="s">
        <v>15</v>
      </c>
      <c r="BV32" s="469"/>
      <c r="BW32" s="436">
        <f ca="1">SUM(F22:F28)</f>
        <v>37</v>
      </c>
      <c r="BX32" s="472"/>
      <c r="BY32" s="412" t="s">
        <v>34</v>
      </c>
      <c r="BZ32" s="480">
        <f ca="1">BO32</f>
        <v>15.666666666666666</v>
      </c>
      <c r="CA32" s="413" t="s">
        <v>34</v>
      </c>
      <c r="CB32" s="480">
        <f ca="1">BQ32</f>
        <v>0.85523809523809524</v>
      </c>
      <c r="CC32" s="413" t="s">
        <v>34</v>
      </c>
      <c r="CD32" s="466">
        <f>BS32</f>
        <v>0</v>
      </c>
    </row>
    <row r="33" spans="1:83" ht="12" customHeight="1" thickBot="1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30"/>
      <c r="R33" s="30"/>
      <c r="T33" s="250"/>
      <c r="U33" s="139"/>
      <c r="V33" s="149"/>
      <c r="W33" s="27"/>
      <c r="X33" s="27"/>
      <c r="Y33" s="27"/>
      <c r="Z33" s="27"/>
      <c r="AA33" s="27"/>
      <c r="AB33" s="27"/>
      <c r="AC33" s="27"/>
      <c r="AD33" s="27"/>
      <c r="AE33" s="148"/>
      <c r="AF33" s="139"/>
      <c r="AG33" s="149"/>
      <c r="AH33" s="27"/>
      <c r="AI33" s="27"/>
      <c r="AJ33" s="27"/>
      <c r="AK33" s="4"/>
      <c r="AL33" s="4"/>
      <c r="AM33" s="4"/>
      <c r="AN33" s="4"/>
      <c r="AO33" s="4"/>
      <c r="AP33" s="27"/>
      <c r="AQ33" s="27"/>
      <c r="BI33" s="10"/>
      <c r="BJ33" s="470"/>
      <c r="BK33" s="471"/>
      <c r="BL33" s="438"/>
      <c r="BM33" s="473"/>
      <c r="BN33" s="479"/>
      <c r="BO33" s="465"/>
      <c r="BP33" s="414"/>
      <c r="BQ33" s="465"/>
      <c r="BR33" s="414"/>
      <c r="BS33" s="467"/>
      <c r="BT33" s="18"/>
      <c r="BU33" s="470"/>
      <c r="BV33" s="471"/>
      <c r="BW33" s="438"/>
      <c r="BX33" s="473"/>
      <c r="BY33" s="479"/>
      <c r="BZ33" s="465"/>
      <c r="CA33" s="414"/>
      <c r="CB33" s="465"/>
      <c r="CC33" s="414"/>
      <c r="CD33" s="467"/>
    </row>
    <row r="34" spans="1:83" ht="15" customHeight="1">
      <c r="A34" s="261">
        <f ca="1">HLOOKUP(B32,年間予定!$B$1:$M$2,2,FALSE)</f>
        <v>10</v>
      </c>
      <c r="B34" s="262"/>
      <c r="C34" s="271"/>
      <c r="D34" s="269">
        <f ca="1">$A$4</f>
        <v>44531</v>
      </c>
      <c r="E34" s="264"/>
      <c r="F34" s="263">
        <f ca="1">$A$5</f>
        <v>44532</v>
      </c>
      <c r="G34" s="264"/>
      <c r="H34" s="263">
        <f ca="1">$A$6</f>
        <v>44533</v>
      </c>
      <c r="I34" s="264"/>
      <c r="J34" s="263">
        <f ca="1">$A$7</f>
        <v>44534</v>
      </c>
      <c r="K34" s="264"/>
      <c r="L34" s="263">
        <f ca="1">$A$8</f>
        <v>44536</v>
      </c>
      <c r="M34" s="264"/>
      <c r="N34" s="263">
        <f ca="1">$A$9</f>
        <v>44537</v>
      </c>
      <c r="O34" s="264"/>
      <c r="P34" s="263">
        <f ca="1">$A$10</f>
        <v>44538</v>
      </c>
      <c r="Q34" s="264"/>
      <c r="R34" s="263">
        <f ca="1">$A$11</f>
        <v>44539</v>
      </c>
      <c r="S34" s="264"/>
      <c r="T34" s="263">
        <f ca="1">$A$12</f>
        <v>44540</v>
      </c>
      <c r="U34" s="264"/>
      <c r="V34" s="263">
        <f ca="1">$A$13</f>
        <v>44541</v>
      </c>
      <c r="W34" s="264"/>
      <c r="X34" s="263">
        <f ca="1">$A$14</f>
        <v>44543</v>
      </c>
      <c r="Y34" s="264"/>
      <c r="Z34" s="263">
        <f ca="1">$A$15</f>
        <v>44544</v>
      </c>
      <c r="AA34" s="264"/>
      <c r="AB34" s="263">
        <f ca="1">$A$16</f>
        <v>44545</v>
      </c>
      <c r="AC34" s="264"/>
      <c r="AD34" s="263">
        <f ca="1">$A$17</f>
        <v>44546</v>
      </c>
      <c r="AE34" s="264"/>
      <c r="AF34" s="263">
        <f ca="1">$A$18</f>
        <v>44547</v>
      </c>
      <c r="AG34" s="264"/>
      <c r="AH34" s="263">
        <f ca="1">$A$19</f>
        <v>44548</v>
      </c>
      <c r="AI34" s="264"/>
      <c r="AJ34" s="263">
        <f ca="1">$A$20</f>
        <v>44550</v>
      </c>
      <c r="AK34" s="264"/>
      <c r="AL34" s="263">
        <f ca="1">$A$21</f>
        <v>44551</v>
      </c>
      <c r="AM34" s="264"/>
      <c r="AN34" s="263">
        <f ca="1">$A$22</f>
        <v>44552</v>
      </c>
      <c r="AO34" s="264"/>
      <c r="AP34" s="263">
        <f ca="1">$A$23</f>
        <v>44553</v>
      </c>
      <c r="AQ34" s="264"/>
      <c r="AR34" s="263">
        <f ca="1">$A$24</f>
        <v>44554</v>
      </c>
      <c r="AS34" s="264"/>
      <c r="AT34" s="263">
        <f ca="1">$A$25</f>
        <v>44555</v>
      </c>
      <c r="AU34" s="264"/>
      <c r="AV34" s="263">
        <f ca="1">$A$26</f>
        <v>44557</v>
      </c>
      <c r="AW34" s="264"/>
      <c r="AX34" s="263">
        <f ca="1">$A$27</f>
        <v>44558</v>
      </c>
      <c r="AY34" s="264"/>
      <c r="AZ34" s="263" t="str">
        <f ca="1">$A$28</f>
        <v/>
      </c>
      <c r="BA34" s="264"/>
      <c r="BB34" s="263" t="str">
        <f ca="1">$A$29</f>
        <v/>
      </c>
      <c r="BC34" s="264"/>
      <c r="BD34" s="263" t="str">
        <f ca="1">$A$30</f>
        <v/>
      </c>
      <c r="BE34" s="284"/>
      <c r="BF34" s="289" t="s">
        <v>143</v>
      </c>
      <c r="BG34" s="290"/>
      <c r="BH34" s="27"/>
      <c r="BI34" s="10"/>
      <c r="BJ34" s="399" t="s">
        <v>16</v>
      </c>
      <c r="BK34" s="397"/>
      <c r="BL34" s="458">
        <f ca="1">BL30-BL32</f>
        <v>178</v>
      </c>
      <c r="BM34" s="459"/>
      <c r="BN34" s="399" t="s">
        <v>35</v>
      </c>
      <c r="BO34" s="462">
        <f ca="1">BZ7</f>
        <v>21.666666666666668</v>
      </c>
      <c r="BP34" s="397" t="s">
        <v>35</v>
      </c>
      <c r="BQ34" s="463">
        <f ca="1">CB7</f>
        <v>0.86950319521748087</v>
      </c>
      <c r="BR34" s="397" t="s">
        <v>35</v>
      </c>
      <c r="BS34" s="432">
        <f ca="1">CD7</f>
        <v>0</v>
      </c>
      <c r="BT34" s="18"/>
      <c r="BU34" s="399" t="s">
        <v>16</v>
      </c>
      <c r="BV34" s="397"/>
      <c r="BW34" s="458">
        <f ca="1">BW30-BW32</f>
        <v>208</v>
      </c>
      <c r="BX34" s="459"/>
      <c r="BY34" s="399" t="s">
        <v>35</v>
      </c>
      <c r="BZ34" s="462">
        <f ca="1">BZ7</f>
        <v>21.666666666666668</v>
      </c>
      <c r="CA34" s="397" t="s">
        <v>35</v>
      </c>
      <c r="CB34" s="481">
        <f ca="1">CB7</f>
        <v>0.86950319521748087</v>
      </c>
      <c r="CC34" s="397" t="s">
        <v>35</v>
      </c>
      <c r="CD34" s="432">
        <f ca="1">CD7</f>
        <v>0</v>
      </c>
    </row>
    <row r="35" spans="1:83" s="260" customFormat="1" ht="15" customHeight="1">
      <c r="A35" s="267"/>
      <c r="B35" s="268"/>
      <c r="C35" s="272" t="s">
        <v>51</v>
      </c>
      <c r="D35" s="270" t="s">
        <v>117</v>
      </c>
      <c r="E35" s="266" t="s">
        <v>118</v>
      </c>
      <c r="F35" s="265" t="s">
        <v>117</v>
      </c>
      <c r="G35" s="266" t="s">
        <v>118</v>
      </c>
      <c r="H35" s="265" t="s">
        <v>117</v>
      </c>
      <c r="I35" s="266" t="s">
        <v>118</v>
      </c>
      <c r="J35" s="265" t="s">
        <v>117</v>
      </c>
      <c r="K35" s="266" t="s">
        <v>118</v>
      </c>
      <c r="L35" s="265" t="s">
        <v>117</v>
      </c>
      <c r="M35" s="266" t="s">
        <v>118</v>
      </c>
      <c r="N35" s="265" t="s">
        <v>117</v>
      </c>
      <c r="O35" s="266" t="s">
        <v>118</v>
      </c>
      <c r="P35" s="265" t="s">
        <v>117</v>
      </c>
      <c r="Q35" s="266" t="s">
        <v>118</v>
      </c>
      <c r="R35" s="265" t="s">
        <v>117</v>
      </c>
      <c r="S35" s="266" t="s">
        <v>118</v>
      </c>
      <c r="T35" s="265" t="s">
        <v>117</v>
      </c>
      <c r="U35" s="266" t="s">
        <v>118</v>
      </c>
      <c r="V35" s="265" t="s">
        <v>117</v>
      </c>
      <c r="W35" s="266" t="s">
        <v>118</v>
      </c>
      <c r="X35" s="265" t="s">
        <v>117</v>
      </c>
      <c r="Y35" s="266" t="s">
        <v>118</v>
      </c>
      <c r="Z35" s="265" t="s">
        <v>117</v>
      </c>
      <c r="AA35" s="266" t="s">
        <v>118</v>
      </c>
      <c r="AB35" s="265" t="s">
        <v>117</v>
      </c>
      <c r="AC35" s="266" t="s">
        <v>118</v>
      </c>
      <c r="AD35" s="265" t="s">
        <v>117</v>
      </c>
      <c r="AE35" s="266" t="s">
        <v>118</v>
      </c>
      <c r="AF35" s="265" t="s">
        <v>117</v>
      </c>
      <c r="AG35" s="266" t="s">
        <v>118</v>
      </c>
      <c r="AH35" s="265" t="s">
        <v>117</v>
      </c>
      <c r="AI35" s="266" t="s">
        <v>118</v>
      </c>
      <c r="AJ35" s="265" t="s">
        <v>117</v>
      </c>
      <c r="AK35" s="266" t="s">
        <v>118</v>
      </c>
      <c r="AL35" s="265" t="s">
        <v>117</v>
      </c>
      <c r="AM35" s="266" t="s">
        <v>118</v>
      </c>
      <c r="AN35" s="265" t="s">
        <v>117</v>
      </c>
      <c r="AO35" s="266" t="s">
        <v>118</v>
      </c>
      <c r="AP35" s="265" t="s">
        <v>117</v>
      </c>
      <c r="AQ35" s="266" t="s">
        <v>118</v>
      </c>
      <c r="AR35" s="265" t="s">
        <v>117</v>
      </c>
      <c r="AS35" s="266" t="s">
        <v>118</v>
      </c>
      <c r="AT35" s="265" t="s">
        <v>117</v>
      </c>
      <c r="AU35" s="266" t="s">
        <v>118</v>
      </c>
      <c r="AV35" s="265" t="s">
        <v>117</v>
      </c>
      <c r="AW35" s="266" t="s">
        <v>118</v>
      </c>
      <c r="AX35" s="265" t="s">
        <v>117</v>
      </c>
      <c r="AY35" s="266" t="s">
        <v>118</v>
      </c>
      <c r="AZ35" s="265" t="s">
        <v>117</v>
      </c>
      <c r="BA35" s="266" t="s">
        <v>118</v>
      </c>
      <c r="BB35" s="265" t="s">
        <v>117</v>
      </c>
      <c r="BC35" s="266" t="s">
        <v>118</v>
      </c>
      <c r="BD35" s="265" t="s">
        <v>117</v>
      </c>
      <c r="BE35" s="285" t="s">
        <v>118</v>
      </c>
      <c r="BF35" s="291" t="s">
        <v>117</v>
      </c>
      <c r="BG35" s="292" t="s">
        <v>118</v>
      </c>
      <c r="BH35" s="27"/>
      <c r="BI35" s="10"/>
      <c r="BJ35" s="399"/>
      <c r="BK35" s="397"/>
      <c r="BL35" s="460"/>
      <c r="BM35" s="461"/>
      <c r="BN35" s="399"/>
      <c r="BO35" s="462"/>
      <c r="BP35" s="397"/>
      <c r="BQ35" s="463"/>
      <c r="BR35" s="397"/>
      <c r="BS35" s="432"/>
      <c r="BT35" s="17"/>
      <c r="BU35" s="399"/>
      <c r="BV35" s="397"/>
      <c r="BW35" s="460"/>
      <c r="BX35" s="461"/>
      <c r="BY35" s="399"/>
      <c r="BZ35" s="462"/>
      <c r="CA35" s="397"/>
      <c r="CB35" s="481"/>
      <c r="CC35" s="397"/>
      <c r="CD35" s="432"/>
    </row>
    <row r="36" spans="1:83" ht="15" customHeight="1">
      <c r="A36" s="543" t="s">
        <v>131</v>
      </c>
      <c r="B36" s="544"/>
      <c r="C36" s="275">
        <f ca="1">IFERROR(VLOOKUP(A36,年間予定!$A$3:$M$17,$A$34,FALSE),"")</f>
        <v>44</v>
      </c>
      <c r="D36" s="276">
        <v>5</v>
      </c>
      <c r="E36" s="277"/>
      <c r="F36" s="278">
        <v>4</v>
      </c>
      <c r="G36" s="277">
        <v>1</v>
      </c>
      <c r="H36" s="278">
        <v>3</v>
      </c>
      <c r="I36" s="277">
        <v>1</v>
      </c>
      <c r="J36" s="278"/>
      <c r="K36" s="277"/>
      <c r="L36" s="278">
        <v>2</v>
      </c>
      <c r="M36" s="277"/>
      <c r="N36" s="278">
        <v>2</v>
      </c>
      <c r="O36" s="277"/>
      <c r="P36" s="278">
        <v>5</v>
      </c>
      <c r="Q36" s="277"/>
      <c r="R36" s="278">
        <v>3</v>
      </c>
      <c r="S36" s="277">
        <v>2</v>
      </c>
      <c r="T36" s="278">
        <v>1</v>
      </c>
      <c r="U36" s="277"/>
      <c r="V36" s="278"/>
      <c r="W36" s="277"/>
      <c r="X36" s="278">
        <v>1</v>
      </c>
      <c r="Y36" s="277">
        <v>1</v>
      </c>
      <c r="Z36" s="278">
        <v>2</v>
      </c>
      <c r="AA36" s="277">
        <v>1</v>
      </c>
      <c r="AB36" s="278">
        <v>3</v>
      </c>
      <c r="AC36" s="277"/>
      <c r="AD36" s="278">
        <v>4</v>
      </c>
      <c r="AE36" s="277">
        <v>1</v>
      </c>
      <c r="AF36" s="278">
        <v>3</v>
      </c>
      <c r="AG36" s="277">
        <v>1</v>
      </c>
      <c r="AH36" s="278">
        <v>1</v>
      </c>
      <c r="AI36" s="277"/>
      <c r="AJ36" s="278">
        <v>4</v>
      </c>
      <c r="AK36" s="277">
        <v>1</v>
      </c>
      <c r="AL36" s="278">
        <v>3</v>
      </c>
      <c r="AM36" s="277">
        <v>2</v>
      </c>
      <c r="AN36" s="278">
        <v>5</v>
      </c>
      <c r="AO36" s="277">
        <v>1</v>
      </c>
      <c r="AP36" s="278">
        <v>4</v>
      </c>
      <c r="AQ36" s="277"/>
      <c r="AR36" s="278">
        <v>1</v>
      </c>
      <c r="AS36" s="277"/>
      <c r="AT36" s="278">
        <v>1</v>
      </c>
      <c r="AU36" s="277"/>
      <c r="AV36" s="278">
        <v>2</v>
      </c>
      <c r="AW36" s="277"/>
      <c r="AX36" s="278">
        <v>1</v>
      </c>
      <c r="AY36" s="277">
        <v>1</v>
      </c>
      <c r="AZ36" s="278"/>
      <c r="BA36" s="277"/>
      <c r="BB36" s="278"/>
      <c r="BC36" s="277"/>
      <c r="BD36" s="278"/>
      <c r="BE36" s="286"/>
      <c r="BF36" s="293">
        <f>SUMIF($D$35:$BE$35,$BF$35,$D36:$BE36)</f>
        <v>60</v>
      </c>
      <c r="BG36" s="294">
        <f>SUMIF($D$35:$BE$35,$BG$35,$D36:$BE36)</f>
        <v>13</v>
      </c>
      <c r="BI36" s="10"/>
      <c r="BJ36" s="399" t="s">
        <v>17</v>
      </c>
      <c r="BK36" s="397"/>
      <c r="BL36" s="436">
        <f ca="1">C31-12</f>
        <v>12</v>
      </c>
      <c r="BM36" s="437"/>
      <c r="BN36" s="399" t="s">
        <v>36</v>
      </c>
      <c r="BO36" s="426">
        <f ca="1">AVERAGE(F16:F21)*2</f>
        <v>22.333333333333332</v>
      </c>
      <c r="BP36" s="397" t="s">
        <v>36</v>
      </c>
      <c r="BQ36" s="448">
        <f ca="1">AVERAGE(G16:H21)</f>
        <v>0.93939973058820592</v>
      </c>
      <c r="BR36" s="397" t="s">
        <v>36</v>
      </c>
      <c r="BS36" s="424">
        <f ca="1">SUM(S16:S21)/BL32</f>
        <v>0</v>
      </c>
      <c r="BT36" s="18"/>
      <c r="BU36" s="399" t="s">
        <v>17</v>
      </c>
      <c r="BV36" s="397"/>
      <c r="BW36" s="436">
        <f ca="1">C31-18</f>
        <v>6</v>
      </c>
      <c r="BX36" s="437"/>
      <c r="BY36" s="440" t="s">
        <v>38</v>
      </c>
      <c r="BZ36" s="442">
        <f ca="1">BO36</f>
        <v>22.333333333333332</v>
      </c>
      <c r="CA36" s="444" t="s">
        <v>38</v>
      </c>
      <c r="CB36" s="446">
        <f ca="1">BQ36</f>
        <v>0.93939973058820592</v>
      </c>
      <c r="CC36" s="444" t="s">
        <v>38</v>
      </c>
      <c r="CD36" s="434">
        <f ca="1">BS36</f>
        <v>0</v>
      </c>
    </row>
    <row r="37" spans="1:83" ht="15" customHeight="1">
      <c r="A37" s="545" t="s">
        <v>132</v>
      </c>
      <c r="B37" s="546"/>
      <c r="C37" s="279">
        <f ca="1">IFERROR(VLOOKUP(A37,年間予定!$A$3:$M$17,$A$34,FALSE),"")</f>
        <v>25</v>
      </c>
      <c r="D37" s="280">
        <v>2</v>
      </c>
      <c r="E37" s="281"/>
      <c r="F37" s="282">
        <v>1</v>
      </c>
      <c r="G37" s="281"/>
      <c r="H37" s="282"/>
      <c r="I37" s="281"/>
      <c r="J37" s="282"/>
      <c r="K37" s="281"/>
      <c r="L37" s="282">
        <v>3</v>
      </c>
      <c r="M37" s="281"/>
      <c r="N37" s="282">
        <v>2</v>
      </c>
      <c r="O37" s="281"/>
      <c r="P37" s="282">
        <v>1</v>
      </c>
      <c r="Q37" s="281"/>
      <c r="R37" s="282">
        <v>2</v>
      </c>
      <c r="S37" s="281"/>
      <c r="T37" s="282">
        <v>4</v>
      </c>
      <c r="U37" s="281"/>
      <c r="V37" s="282"/>
      <c r="W37" s="281"/>
      <c r="X37" s="282"/>
      <c r="Y37" s="281"/>
      <c r="Z37" s="282">
        <v>2</v>
      </c>
      <c r="AA37" s="281"/>
      <c r="AB37" s="282"/>
      <c r="AC37" s="281"/>
      <c r="AD37" s="282">
        <v>1</v>
      </c>
      <c r="AE37" s="281"/>
      <c r="AF37" s="282">
        <v>2</v>
      </c>
      <c r="AG37" s="281"/>
      <c r="AH37" s="282"/>
      <c r="AI37" s="281"/>
      <c r="AJ37" s="282">
        <v>2</v>
      </c>
      <c r="AK37" s="281"/>
      <c r="AL37" s="282">
        <v>3</v>
      </c>
      <c r="AM37" s="281"/>
      <c r="AN37" s="282">
        <v>2</v>
      </c>
      <c r="AO37" s="281"/>
      <c r="AP37" s="282"/>
      <c r="AQ37" s="281"/>
      <c r="AR37" s="282"/>
      <c r="AS37" s="281"/>
      <c r="AT37" s="282">
        <v>2</v>
      </c>
      <c r="AU37" s="281"/>
      <c r="AV37" s="282"/>
      <c r="AW37" s="281"/>
      <c r="AX37" s="282">
        <v>1</v>
      </c>
      <c r="AY37" s="281"/>
      <c r="AZ37" s="282"/>
      <c r="BA37" s="281"/>
      <c r="BB37" s="282"/>
      <c r="BC37" s="281"/>
      <c r="BD37" s="282"/>
      <c r="BE37" s="287"/>
      <c r="BF37" s="295">
        <f>SUMIF($D$35:$BE$35,$BF$35,$D37:$BE37)</f>
        <v>30</v>
      </c>
      <c r="BG37" s="296">
        <f t="shared" ref="BG37:BG49" si="7">SUMIF($D$35:$BE$35,$BG$35,$D37:$BE37)</f>
        <v>0</v>
      </c>
      <c r="BI37" s="11"/>
      <c r="BJ37" s="399"/>
      <c r="BK37" s="397"/>
      <c r="BL37" s="438"/>
      <c r="BM37" s="439"/>
      <c r="BN37" s="399"/>
      <c r="BO37" s="426"/>
      <c r="BP37" s="397"/>
      <c r="BQ37" s="449"/>
      <c r="BR37" s="397"/>
      <c r="BS37" s="424"/>
      <c r="BT37" s="18"/>
      <c r="BU37" s="399"/>
      <c r="BV37" s="397"/>
      <c r="BW37" s="438"/>
      <c r="BX37" s="439"/>
      <c r="BY37" s="441"/>
      <c r="BZ37" s="443"/>
      <c r="CA37" s="445"/>
      <c r="CB37" s="447"/>
      <c r="CC37" s="445"/>
      <c r="CD37" s="435"/>
    </row>
    <row r="38" spans="1:83" ht="15" customHeight="1">
      <c r="A38" s="543" t="s">
        <v>133</v>
      </c>
      <c r="B38" s="544"/>
      <c r="C38" s="275">
        <f ca="1">IFERROR(VLOOKUP(A38,年間予定!$A$3:$M$17,$A$34,FALSE),"")</f>
        <v>15</v>
      </c>
      <c r="D38" s="276"/>
      <c r="E38" s="277"/>
      <c r="F38" s="278"/>
      <c r="G38" s="277"/>
      <c r="H38" s="278"/>
      <c r="I38" s="277"/>
      <c r="J38" s="278"/>
      <c r="K38" s="277"/>
      <c r="L38" s="278"/>
      <c r="M38" s="277"/>
      <c r="N38" s="278"/>
      <c r="O38" s="277"/>
      <c r="P38" s="278"/>
      <c r="Q38" s="277"/>
      <c r="R38" s="278"/>
      <c r="S38" s="277"/>
      <c r="T38" s="278"/>
      <c r="U38" s="277"/>
      <c r="V38" s="278"/>
      <c r="W38" s="277"/>
      <c r="X38" s="278"/>
      <c r="Y38" s="277"/>
      <c r="Z38" s="278"/>
      <c r="AA38" s="277"/>
      <c r="AB38" s="278"/>
      <c r="AC38" s="277"/>
      <c r="AD38" s="278"/>
      <c r="AE38" s="277"/>
      <c r="AF38" s="278"/>
      <c r="AG38" s="277"/>
      <c r="AH38" s="278"/>
      <c r="AI38" s="277"/>
      <c r="AJ38" s="278"/>
      <c r="AK38" s="277"/>
      <c r="AL38" s="278"/>
      <c r="AM38" s="277"/>
      <c r="AN38" s="278"/>
      <c r="AO38" s="277"/>
      <c r="AP38" s="278"/>
      <c r="AQ38" s="277"/>
      <c r="AR38" s="278"/>
      <c r="AS38" s="277"/>
      <c r="AT38" s="278"/>
      <c r="AU38" s="277"/>
      <c r="AV38" s="278"/>
      <c r="AW38" s="277"/>
      <c r="AX38" s="278"/>
      <c r="AY38" s="277"/>
      <c r="AZ38" s="278"/>
      <c r="BA38" s="277"/>
      <c r="BB38" s="278"/>
      <c r="BC38" s="277"/>
      <c r="BD38" s="278"/>
      <c r="BE38" s="286"/>
      <c r="BF38" s="293">
        <f t="shared" ref="BF38:BF49" si="8">SUMIF($D$35:$BE$35,$BF$35,$D38:$BE38)</f>
        <v>0</v>
      </c>
      <c r="BG38" s="294">
        <f t="shared" si="7"/>
        <v>0</v>
      </c>
      <c r="BH38" s="146"/>
      <c r="BI38" s="26"/>
      <c r="BJ38" s="411" t="s">
        <v>33</v>
      </c>
      <c r="BK38" s="397"/>
      <c r="BL38" s="407">
        <f ca="1">BL34/BL36</f>
        <v>14.833333333333334</v>
      </c>
      <c r="BM38" s="419"/>
      <c r="BN38" s="399" t="s">
        <v>37</v>
      </c>
      <c r="BO38" s="430">
        <f ca="1">BZ38</f>
        <v>12.333333333333334</v>
      </c>
      <c r="BP38" s="397" t="s">
        <v>37</v>
      </c>
      <c r="BQ38" s="430">
        <f ca="1">CB38</f>
        <v>0.93451441785070877</v>
      </c>
      <c r="BR38" s="397" t="s">
        <v>37</v>
      </c>
      <c r="BS38" s="432">
        <f ca="1">CD38</f>
        <v>0</v>
      </c>
      <c r="BT38" s="18"/>
      <c r="BU38" s="411" t="s">
        <v>33</v>
      </c>
      <c r="BV38" s="397"/>
      <c r="BW38" s="407">
        <f ca="1">BW34/BW36</f>
        <v>34.666666666666664</v>
      </c>
      <c r="BX38" s="419"/>
      <c r="BY38" s="399" t="s">
        <v>37</v>
      </c>
      <c r="BZ38" s="426">
        <f ca="1">AVERAGE(F22:F28)*2</f>
        <v>12.333333333333334</v>
      </c>
      <c r="CA38" s="397" t="s">
        <v>37</v>
      </c>
      <c r="CB38" s="428">
        <f ca="1">AVERAGE(G22:H28)</f>
        <v>0.93451441785070877</v>
      </c>
      <c r="CC38" s="397" t="s">
        <v>37</v>
      </c>
      <c r="CD38" s="424">
        <f ca="1">SUM(S22:S28)/BW32</f>
        <v>0</v>
      </c>
    </row>
    <row r="39" spans="1:83" ht="15" customHeight="1" thickBot="1">
      <c r="A39" s="545" t="s">
        <v>134</v>
      </c>
      <c r="B39" s="546"/>
      <c r="C39" s="279">
        <f ca="1">IFERROR(VLOOKUP(A39,年間予定!$A$3:$M$17,$A$34,FALSE),"")</f>
        <v>9</v>
      </c>
      <c r="D39" s="280"/>
      <c r="E39" s="281"/>
      <c r="F39" s="282"/>
      <c r="G39" s="281"/>
      <c r="H39" s="282"/>
      <c r="I39" s="281"/>
      <c r="J39" s="282"/>
      <c r="K39" s="281"/>
      <c r="L39" s="282"/>
      <c r="M39" s="281"/>
      <c r="N39" s="282"/>
      <c r="O39" s="281"/>
      <c r="P39" s="282"/>
      <c r="Q39" s="281"/>
      <c r="R39" s="282"/>
      <c r="S39" s="281"/>
      <c r="T39" s="282"/>
      <c r="U39" s="281"/>
      <c r="V39" s="282"/>
      <c r="W39" s="281"/>
      <c r="X39" s="282"/>
      <c r="Y39" s="281"/>
      <c r="Z39" s="282"/>
      <c r="AA39" s="281"/>
      <c r="AB39" s="282"/>
      <c r="AC39" s="281"/>
      <c r="AD39" s="282"/>
      <c r="AE39" s="281"/>
      <c r="AF39" s="282"/>
      <c r="AG39" s="281"/>
      <c r="AH39" s="282"/>
      <c r="AI39" s="281"/>
      <c r="AJ39" s="282"/>
      <c r="AK39" s="281"/>
      <c r="AL39" s="282"/>
      <c r="AM39" s="281"/>
      <c r="AN39" s="282"/>
      <c r="AO39" s="281"/>
      <c r="AP39" s="282"/>
      <c r="AQ39" s="281"/>
      <c r="AR39" s="282"/>
      <c r="AS39" s="281"/>
      <c r="AT39" s="282"/>
      <c r="AU39" s="281"/>
      <c r="AV39" s="282"/>
      <c r="AW39" s="281"/>
      <c r="AX39" s="282"/>
      <c r="AY39" s="281"/>
      <c r="AZ39" s="282"/>
      <c r="BA39" s="281"/>
      <c r="BB39" s="282"/>
      <c r="BC39" s="281"/>
      <c r="BD39" s="282"/>
      <c r="BE39" s="287"/>
      <c r="BF39" s="295">
        <f t="shared" si="8"/>
        <v>0</v>
      </c>
      <c r="BG39" s="296">
        <f t="shared" si="7"/>
        <v>0</v>
      </c>
      <c r="BH39" s="146"/>
      <c r="BI39" s="26"/>
      <c r="BJ39" s="412"/>
      <c r="BK39" s="413"/>
      <c r="BL39" s="409"/>
      <c r="BM39" s="420"/>
      <c r="BN39" s="400"/>
      <c r="BO39" s="431"/>
      <c r="BP39" s="398"/>
      <c r="BQ39" s="431"/>
      <c r="BR39" s="398"/>
      <c r="BS39" s="433"/>
      <c r="BT39" s="18"/>
      <c r="BU39" s="412"/>
      <c r="BV39" s="413"/>
      <c r="BW39" s="409"/>
      <c r="BX39" s="420"/>
      <c r="BY39" s="400"/>
      <c r="BZ39" s="427"/>
      <c r="CA39" s="398"/>
      <c r="CB39" s="429"/>
      <c r="CC39" s="398"/>
      <c r="CD39" s="425"/>
    </row>
    <row r="40" spans="1:83" ht="15" customHeight="1">
      <c r="A40" s="543" t="s">
        <v>135</v>
      </c>
      <c r="B40" s="544"/>
      <c r="C40" s="275">
        <f ca="1">IFERROR(VLOOKUP(A40,年間予定!$A$3:$M$17,$A$34,FALSE),"")</f>
        <v>44</v>
      </c>
      <c r="D40" s="276">
        <v>2</v>
      </c>
      <c r="E40" s="277"/>
      <c r="F40" s="278">
        <v>2</v>
      </c>
      <c r="G40" s="277"/>
      <c r="H40" s="278">
        <v>3</v>
      </c>
      <c r="I40" s="277"/>
      <c r="J40" s="278"/>
      <c r="K40" s="277"/>
      <c r="L40" s="278">
        <v>4</v>
      </c>
      <c r="M40" s="277"/>
      <c r="N40" s="278">
        <v>2</v>
      </c>
      <c r="O40" s="277"/>
      <c r="P40" s="278">
        <v>3</v>
      </c>
      <c r="Q40" s="277"/>
      <c r="R40" s="278">
        <v>3</v>
      </c>
      <c r="S40" s="277"/>
      <c r="T40" s="278">
        <v>4</v>
      </c>
      <c r="U40" s="277"/>
      <c r="V40" s="278">
        <v>1</v>
      </c>
      <c r="W40" s="277"/>
      <c r="X40" s="278">
        <v>4</v>
      </c>
      <c r="Y40" s="277"/>
      <c r="Z40" s="278">
        <v>3</v>
      </c>
      <c r="AA40" s="277"/>
      <c r="AB40" s="278">
        <v>2</v>
      </c>
      <c r="AC40" s="277"/>
      <c r="AD40" s="278">
        <v>2</v>
      </c>
      <c r="AE40" s="277"/>
      <c r="AF40" s="278">
        <v>2</v>
      </c>
      <c r="AG40" s="277"/>
      <c r="AH40" s="278"/>
      <c r="AI40" s="277"/>
      <c r="AJ40" s="278">
        <v>4</v>
      </c>
      <c r="AK40" s="277"/>
      <c r="AL40" s="278">
        <v>3</v>
      </c>
      <c r="AM40" s="277"/>
      <c r="AN40" s="278">
        <v>2</v>
      </c>
      <c r="AO40" s="277"/>
      <c r="AP40" s="278">
        <v>2</v>
      </c>
      <c r="AQ40" s="277"/>
      <c r="AR40" s="278"/>
      <c r="AS40" s="277"/>
      <c r="AT40" s="278"/>
      <c r="AU40" s="277"/>
      <c r="AV40" s="278">
        <v>2</v>
      </c>
      <c r="AW40" s="277"/>
      <c r="AX40" s="278"/>
      <c r="AY40" s="277"/>
      <c r="AZ40" s="278"/>
      <c r="BA40" s="277"/>
      <c r="BB40" s="278"/>
      <c r="BC40" s="277"/>
      <c r="BD40" s="278"/>
      <c r="BE40" s="286"/>
      <c r="BF40" s="293">
        <f t="shared" si="8"/>
        <v>50</v>
      </c>
      <c r="BG40" s="294">
        <f t="shared" si="7"/>
        <v>0</v>
      </c>
      <c r="BH40" s="146"/>
      <c r="BI40" s="26"/>
      <c r="BJ40" s="406" t="s">
        <v>18</v>
      </c>
      <c r="BK40" s="405"/>
      <c r="BL40" s="405"/>
      <c r="BM40" s="405">
        <f ca="1">BM14</f>
        <v>10.208333333333334</v>
      </c>
      <c r="BN40" s="414"/>
      <c r="BO40" s="414" t="s">
        <v>19</v>
      </c>
      <c r="BP40" s="414"/>
      <c r="BQ40" s="414"/>
      <c r="BR40" s="415">
        <v>1.66</v>
      </c>
      <c r="BS40" s="416"/>
      <c r="BT40" s="17"/>
      <c r="BU40" s="406" t="s">
        <v>18</v>
      </c>
      <c r="BV40" s="405"/>
      <c r="BW40" s="405"/>
      <c r="BX40" s="405">
        <f ca="1">BM14</f>
        <v>10.208333333333334</v>
      </c>
      <c r="BY40" s="414"/>
      <c r="BZ40" s="414" t="s">
        <v>19</v>
      </c>
      <c r="CA40" s="414"/>
      <c r="CB40" s="414"/>
      <c r="CC40" s="415">
        <v>1.66</v>
      </c>
      <c r="CD40" s="416"/>
    </row>
    <row r="41" spans="1:83" ht="15" customHeight="1">
      <c r="A41" s="545" t="s">
        <v>136</v>
      </c>
      <c r="B41" s="546"/>
      <c r="C41" s="279">
        <f ca="1">IFERROR(VLOOKUP(A41,年間予定!$A$3:$M$17,$A$34,FALSE),"")</f>
        <v>15</v>
      </c>
      <c r="D41" s="280"/>
      <c r="E41" s="281"/>
      <c r="F41" s="282"/>
      <c r="G41" s="281"/>
      <c r="H41" s="282"/>
      <c r="I41" s="281"/>
      <c r="J41" s="282"/>
      <c r="K41" s="281"/>
      <c r="L41" s="282"/>
      <c r="M41" s="281"/>
      <c r="N41" s="282"/>
      <c r="O41" s="281"/>
      <c r="P41" s="282"/>
      <c r="Q41" s="281"/>
      <c r="R41" s="282"/>
      <c r="S41" s="281"/>
      <c r="T41" s="282"/>
      <c r="U41" s="281"/>
      <c r="V41" s="282"/>
      <c r="W41" s="281"/>
      <c r="X41" s="282"/>
      <c r="Y41" s="281"/>
      <c r="Z41" s="282"/>
      <c r="AA41" s="281"/>
      <c r="AB41" s="282"/>
      <c r="AC41" s="281"/>
      <c r="AD41" s="282"/>
      <c r="AE41" s="281"/>
      <c r="AF41" s="282"/>
      <c r="AG41" s="281"/>
      <c r="AH41" s="282"/>
      <c r="AI41" s="281"/>
      <c r="AJ41" s="282"/>
      <c r="AK41" s="281"/>
      <c r="AL41" s="282"/>
      <c r="AM41" s="281"/>
      <c r="AN41" s="282"/>
      <c r="AO41" s="281"/>
      <c r="AP41" s="282"/>
      <c r="AQ41" s="281"/>
      <c r="AR41" s="282"/>
      <c r="AS41" s="281"/>
      <c r="AT41" s="282"/>
      <c r="AU41" s="281"/>
      <c r="AV41" s="282"/>
      <c r="AW41" s="281"/>
      <c r="AX41" s="282"/>
      <c r="AY41" s="281"/>
      <c r="AZ41" s="282"/>
      <c r="BA41" s="281"/>
      <c r="BB41" s="282"/>
      <c r="BC41" s="281"/>
      <c r="BD41" s="282"/>
      <c r="BE41" s="287"/>
      <c r="BF41" s="295">
        <f t="shared" si="8"/>
        <v>0</v>
      </c>
      <c r="BG41" s="296">
        <f t="shared" si="7"/>
        <v>0</v>
      </c>
      <c r="BH41" s="146"/>
      <c r="BI41" s="26"/>
      <c r="BJ41" s="399"/>
      <c r="BK41" s="397"/>
      <c r="BL41" s="397"/>
      <c r="BM41" s="397"/>
      <c r="BN41" s="397"/>
      <c r="BO41" s="397"/>
      <c r="BP41" s="397"/>
      <c r="BQ41" s="397"/>
      <c r="BR41" s="417"/>
      <c r="BS41" s="418"/>
      <c r="BT41" s="17"/>
      <c r="BU41" s="399"/>
      <c r="BV41" s="397"/>
      <c r="BW41" s="397"/>
      <c r="BX41" s="397"/>
      <c r="BY41" s="397"/>
      <c r="BZ41" s="397"/>
      <c r="CA41" s="397"/>
      <c r="CB41" s="397"/>
      <c r="CC41" s="417"/>
      <c r="CD41" s="418"/>
    </row>
    <row r="42" spans="1:83" ht="15" customHeight="1">
      <c r="A42" s="543" t="s">
        <v>137</v>
      </c>
      <c r="B42" s="544"/>
      <c r="C42" s="275">
        <f ca="1">IFERROR(VLOOKUP(A42,年間予定!$A$3:$M$17,$A$34,FALSE),"")</f>
        <v>6</v>
      </c>
      <c r="D42" s="276"/>
      <c r="E42" s="277"/>
      <c r="F42" s="278"/>
      <c r="G42" s="277"/>
      <c r="H42" s="278"/>
      <c r="I42" s="277"/>
      <c r="J42" s="278"/>
      <c r="K42" s="277"/>
      <c r="L42" s="278">
        <v>2</v>
      </c>
      <c r="M42" s="277"/>
      <c r="N42" s="278"/>
      <c r="O42" s="277"/>
      <c r="P42" s="278"/>
      <c r="Q42" s="277"/>
      <c r="R42" s="278"/>
      <c r="S42" s="277"/>
      <c r="T42" s="278">
        <v>1</v>
      </c>
      <c r="U42" s="277"/>
      <c r="V42" s="278"/>
      <c r="W42" s="277"/>
      <c r="X42" s="278">
        <v>2</v>
      </c>
      <c r="Y42" s="277"/>
      <c r="Z42" s="278">
        <v>2</v>
      </c>
      <c r="AA42" s="277"/>
      <c r="AB42" s="278">
        <v>3</v>
      </c>
      <c r="AC42" s="277"/>
      <c r="AD42" s="278">
        <v>1</v>
      </c>
      <c r="AE42" s="277"/>
      <c r="AF42" s="278"/>
      <c r="AG42" s="277"/>
      <c r="AH42" s="278"/>
      <c r="AI42" s="277"/>
      <c r="AJ42" s="278"/>
      <c r="AK42" s="277"/>
      <c r="AL42" s="278">
        <v>1</v>
      </c>
      <c r="AM42" s="277"/>
      <c r="AN42" s="278"/>
      <c r="AO42" s="277"/>
      <c r="AP42" s="278"/>
      <c r="AQ42" s="277"/>
      <c r="AR42" s="278">
        <v>1</v>
      </c>
      <c r="AS42" s="277"/>
      <c r="AT42" s="278"/>
      <c r="AU42" s="277"/>
      <c r="AV42" s="278"/>
      <c r="AW42" s="277"/>
      <c r="AX42" s="278"/>
      <c r="AY42" s="277"/>
      <c r="AZ42" s="278"/>
      <c r="BA42" s="277"/>
      <c r="BB42" s="278"/>
      <c r="BC42" s="277"/>
      <c r="BD42" s="278"/>
      <c r="BE42" s="286"/>
      <c r="BF42" s="293">
        <f t="shared" si="8"/>
        <v>13</v>
      </c>
      <c r="BG42" s="294">
        <f t="shared" si="7"/>
        <v>0</v>
      </c>
      <c r="BH42" s="146"/>
      <c r="BI42" s="26"/>
      <c r="BJ42" s="399" t="s">
        <v>20</v>
      </c>
      <c r="BK42" s="397"/>
      <c r="BL42" s="397"/>
      <c r="BM42" s="423">
        <v>10</v>
      </c>
      <c r="BN42" s="423"/>
      <c r="BO42" s="397" t="s">
        <v>21</v>
      </c>
      <c r="BP42" s="397"/>
      <c r="BQ42" s="397"/>
      <c r="BR42" s="421" t="e">
        <f ca="1">BL32/12/AVERAGE(T16:U21)</f>
        <v>#DIV/0!</v>
      </c>
      <c r="BS42" s="422"/>
      <c r="BT42" s="19"/>
      <c r="BU42" s="399" t="s">
        <v>20</v>
      </c>
      <c r="BV42" s="397"/>
      <c r="BW42" s="397"/>
      <c r="BX42" s="423">
        <v>10</v>
      </c>
      <c r="BY42" s="423"/>
      <c r="BZ42" s="397" t="s">
        <v>21</v>
      </c>
      <c r="CA42" s="397"/>
      <c r="CB42" s="397"/>
      <c r="CC42" s="421" t="e">
        <f ca="1">BW32/12/AVERAGE(T22:U28)</f>
        <v>#DIV/0!</v>
      </c>
      <c r="CD42" s="422"/>
    </row>
    <row r="43" spans="1:83" ht="15" customHeight="1">
      <c r="A43" s="545" t="s">
        <v>138</v>
      </c>
      <c r="B43" s="546"/>
      <c r="C43" s="279">
        <f ca="1">IFERROR(VLOOKUP(A43,年間予定!$A$3:$M$17,$A$34,FALSE),"")</f>
        <v>22</v>
      </c>
      <c r="D43" s="280"/>
      <c r="E43" s="281"/>
      <c r="F43" s="282"/>
      <c r="G43" s="281"/>
      <c r="H43" s="282"/>
      <c r="I43" s="281"/>
      <c r="J43" s="282"/>
      <c r="K43" s="281"/>
      <c r="L43" s="282"/>
      <c r="M43" s="281"/>
      <c r="N43" s="282"/>
      <c r="O43" s="281"/>
      <c r="P43" s="282"/>
      <c r="Q43" s="281"/>
      <c r="R43" s="282">
        <v>2</v>
      </c>
      <c r="S43" s="281"/>
      <c r="T43" s="282">
        <v>2</v>
      </c>
      <c r="U43" s="281"/>
      <c r="V43" s="282">
        <v>1</v>
      </c>
      <c r="W43" s="281"/>
      <c r="X43" s="282"/>
      <c r="Y43" s="281"/>
      <c r="Z43" s="282">
        <v>4</v>
      </c>
      <c r="AA43" s="281"/>
      <c r="AB43" s="282"/>
      <c r="AC43" s="281"/>
      <c r="AD43" s="282">
        <v>1</v>
      </c>
      <c r="AE43" s="281"/>
      <c r="AF43" s="282">
        <v>1</v>
      </c>
      <c r="AG43" s="281"/>
      <c r="AH43" s="282"/>
      <c r="AI43" s="281"/>
      <c r="AJ43" s="282"/>
      <c r="AK43" s="281"/>
      <c r="AL43" s="282">
        <v>4</v>
      </c>
      <c r="AM43" s="281"/>
      <c r="AN43" s="282"/>
      <c r="AO43" s="281"/>
      <c r="AP43" s="282">
        <v>2</v>
      </c>
      <c r="AQ43" s="281"/>
      <c r="AR43" s="282"/>
      <c r="AS43" s="281"/>
      <c r="AT43" s="282">
        <v>1</v>
      </c>
      <c r="AU43" s="281"/>
      <c r="AV43" s="282">
        <v>1</v>
      </c>
      <c r="AW43" s="281"/>
      <c r="AX43" s="282"/>
      <c r="AY43" s="281"/>
      <c r="AZ43" s="282"/>
      <c r="BA43" s="281"/>
      <c r="BB43" s="282"/>
      <c r="BC43" s="281"/>
      <c r="BD43" s="282"/>
      <c r="BE43" s="287"/>
      <c r="BF43" s="295">
        <f t="shared" si="8"/>
        <v>19</v>
      </c>
      <c r="BG43" s="296">
        <f t="shared" si="7"/>
        <v>0</v>
      </c>
      <c r="BH43" s="146"/>
      <c r="BI43" s="26"/>
      <c r="BJ43" s="399"/>
      <c r="BK43" s="397"/>
      <c r="BL43" s="397"/>
      <c r="BM43" s="423"/>
      <c r="BN43" s="423"/>
      <c r="BO43" s="397"/>
      <c r="BP43" s="397"/>
      <c r="BQ43" s="397"/>
      <c r="BR43" s="421"/>
      <c r="BS43" s="422"/>
      <c r="BT43" s="19"/>
      <c r="BU43" s="399"/>
      <c r="BV43" s="397"/>
      <c r="BW43" s="397"/>
      <c r="BX43" s="423"/>
      <c r="BY43" s="423"/>
      <c r="BZ43" s="397"/>
      <c r="CA43" s="397"/>
      <c r="CB43" s="397"/>
      <c r="CC43" s="421"/>
      <c r="CD43" s="422"/>
    </row>
    <row r="44" spans="1:83" ht="15" customHeight="1">
      <c r="A44" s="543" t="s">
        <v>139</v>
      </c>
      <c r="B44" s="544"/>
      <c r="C44" s="275">
        <f ca="1">IFERROR(VLOOKUP(A44,年間予定!$A$3:$M$17,$A$34,FALSE),"")</f>
        <v>44</v>
      </c>
      <c r="D44" s="276">
        <v>1</v>
      </c>
      <c r="E44" s="277"/>
      <c r="F44" s="278">
        <v>1</v>
      </c>
      <c r="G44" s="277"/>
      <c r="H44" s="278"/>
      <c r="I44" s="277"/>
      <c r="J44" s="278"/>
      <c r="K44" s="277"/>
      <c r="L44" s="278">
        <v>1</v>
      </c>
      <c r="M44" s="277"/>
      <c r="N44" s="278">
        <v>2</v>
      </c>
      <c r="O44" s="277"/>
      <c r="P44" s="278"/>
      <c r="Q44" s="277"/>
      <c r="R44" s="278">
        <v>1</v>
      </c>
      <c r="S44" s="277"/>
      <c r="T44" s="278">
        <v>3</v>
      </c>
      <c r="U44" s="277"/>
      <c r="V44" s="278"/>
      <c r="W44" s="277"/>
      <c r="X44" s="278">
        <v>1</v>
      </c>
      <c r="Y44" s="277"/>
      <c r="Z44" s="278">
        <v>1</v>
      </c>
      <c r="AA44" s="277"/>
      <c r="AB44" s="278">
        <v>2</v>
      </c>
      <c r="AC44" s="277"/>
      <c r="AD44" s="278">
        <v>2</v>
      </c>
      <c r="AE44" s="277"/>
      <c r="AF44" s="278">
        <v>3</v>
      </c>
      <c r="AG44" s="277"/>
      <c r="AH44" s="278">
        <v>2</v>
      </c>
      <c r="AI44" s="277"/>
      <c r="AJ44" s="278"/>
      <c r="AK44" s="277"/>
      <c r="AL44" s="278">
        <v>1</v>
      </c>
      <c r="AM44" s="277"/>
      <c r="AN44" s="278">
        <v>1</v>
      </c>
      <c r="AO44" s="277"/>
      <c r="AP44" s="278"/>
      <c r="AQ44" s="277"/>
      <c r="AR44" s="278">
        <v>1</v>
      </c>
      <c r="AS44" s="277"/>
      <c r="AT44" s="278">
        <v>1</v>
      </c>
      <c r="AU44" s="277"/>
      <c r="AV44" s="278">
        <v>1</v>
      </c>
      <c r="AW44" s="277"/>
      <c r="AX44" s="278"/>
      <c r="AY44" s="277"/>
      <c r="AZ44" s="278"/>
      <c r="BA44" s="277"/>
      <c r="BB44" s="278"/>
      <c r="BC44" s="277"/>
      <c r="BD44" s="278"/>
      <c r="BE44" s="286"/>
      <c r="BF44" s="293">
        <f t="shared" si="8"/>
        <v>25</v>
      </c>
      <c r="BG44" s="294">
        <f t="shared" si="7"/>
        <v>0</v>
      </c>
      <c r="BH44" s="146"/>
      <c r="BI44" s="26"/>
      <c r="BJ44" s="399" t="s">
        <v>41</v>
      </c>
      <c r="BK44" s="397"/>
      <c r="BL44" s="397"/>
      <c r="BM44" s="397">
        <f ca="1">BM42-BM40</f>
        <v>-0.20833333333333393</v>
      </c>
      <c r="BN44" s="397"/>
      <c r="BO44" s="397" t="s">
        <v>22</v>
      </c>
      <c r="BP44" s="397"/>
      <c r="BQ44" s="397"/>
      <c r="BR44" s="407" t="e">
        <f ca="1">BR42-BR40</f>
        <v>#DIV/0!</v>
      </c>
      <c r="BS44" s="408"/>
      <c r="BT44" s="17"/>
      <c r="BU44" s="399" t="s">
        <v>41</v>
      </c>
      <c r="BV44" s="397"/>
      <c r="BW44" s="397"/>
      <c r="BX44" s="397">
        <f ca="1">BX42-BX40</f>
        <v>-0.20833333333333393</v>
      </c>
      <c r="BY44" s="397"/>
      <c r="BZ44" s="397" t="s">
        <v>22</v>
      </c>
      <c r="CA44" s="397"/>
      <c r="CB44" s="397"/>
      <c r="CC44" s="407" t="e">
        <f ca="1">CC42-CC40</f>
        <v>#DIV/0!</v>
      </c>
      <c r="CD44" s="408"/>
    </row>
    <row r="45" spans="1:83" ht="15" customHeight="1">
      <c r="A45" s="545" t="s">
        <v>140</v>
      </c>
      <c r="B45" s="546"/>
      <c r="C45" s="279">
        <f ca="1">IFERROR(VLOOKUP(A45,年間予定!$A$3:$M$17,$A$34,FALSE),"")</f>
        <v>6</v>
      </c>
      <c r="D45" s="280">
        <v>1</v>
      </c>
      <c r="E45" s="281"/>
      <c r="F45" s="282"/>
      <c r="G45" s="281"/>
      <c r="H45" s="282"/>
      <c r="I45" s="281"/>
      <c r="J45" s="282"/>
      <c r="K45" s="281"/>
      <c r="L45" s="282"/>
      <c r="M45" s="281"/>
      <c r="N45" s="282"/>
      <c r="O45" s="281"/>
      <c r="P45" s="282"/>
      <c r="Q45" s="281"/>
      <c r="R45" s="282">
        <v>1</v>
      </c>
      <c r="S45" s="281"/>
      <c r="T45" s="282">
        <v>1</v>
      </c>
      <c r="U45" s="281"/>
      <c r="V45" s="282"/>
      <c r="W45" s="281"/>
      <c r="X45" s="282"/>
      <c r="Y45" s="281"/>
      <c r="Z45" s="282"/>
      <c r="AA45" s="281"/>
      <c r="AB45" s="282"/>
      <c r="AC45" s="281"/>
      <c r="AD45" s="282"/>
      <c r="AE45" s="281"/>
      <c r="AF45" s="282"/>
      <c r="AG45" s="281"/>
      <c r="AH45" s="282">
        <v>1</v>
      </c>
      <c r="AI45" s="281"/>
      <c r="AJ45" s="282">
        <v>1</v>
      </c>
      <c r="AK45" s="281"/>
      <c r="AL45" s="282"/>
      <c r="AM45" s="281"/>
      <c r="AN45" s="282"/>
      <c r="AO45" s="281"/>
      <c r="AP45" s="282">
        <v>1</v>
      </c>
      <c r="AQ45" s="281"/>
      <c r="AR45" s="282"/>
      <c r="AS45" s="281"/>
      <c r="AT45" s="282"/>
      <c r="AU45" s="281"/>
      <c r="AV45" s="282"/>
      <c r="AW45" s="281"/>
      <c r="AX45" s="282"/>
      <c r="AY45" s="281"/>
      <c r="AZ45" s="282"/>
      <c r="BA45" s="281"/>
      <c r="BB45" s="282"/>
      <c r="BC45" s="281"/>
      <c r="BD45" s="282"/>
      <c r="BE45" s="287"/>
      <c r="BF45" s="295">
        <f t="shared" si="8"/>
        <v>6</v>
      </c>
      <c r="BG45" s="296">
        <f t="shared" si="7"/>
        <v>0</v>
      </c>
      <c r="BH45" s="146"/>
      <c r="BI45" s="26"/>
      <c r="BJ45" s="399"/>
      <c r="BK45" s="397"/>
      <c r="BL45" s="397"/>
      <c r="BM45" s="397"/>
      <c r="BN45" s="397"/>
      <c r="BO45" s="397"/>
      <c r="BP45" s="397"/>
      <c r="BQ45" s="397"/>
      <c r="BR45" s="407"/>
      <c r="BS45" s="408"/>
      <c r="BT45" s="17"/>
      <c r="BU45" s="399"/>
      <c r="BV45" s="397"/>
      <c r="BW45" s="397"/>
      <c r="BX45" s="397"/>
      <c r="BY45" s="397"/>
      <c r="BZ45" s="397"/>
      <c r="CA45" s="397"/>
      <c r="CB45" s="397"/>
      <c r="CC45" s="407"/>
      <c r="CD45" s="408"/>
    </row>
    <row r="46" spans="1:83" s="11" customFormat="1" ht="15" customHeight="1">
      <c r="A46" s="543" t="s">
        <v>141</v>
      </c>
      <c r="B46" s="544"/>
      <c r="C46" s="275">
        <f ca="1">IFERROR(VLOOKUP(A46,年間予定!$A$3:$M$17,$A$34,FALSE),"")</f>
        <v>0</v>
      </c>
      <c r="D46" s="276"/>
      <c r="E46" s="283"/>
      <c r="F46" s="278"/>
      <c r="G46" s="283"/>
      <c r="H46" s="278">
        <v>1</v>
      </c>
      <c r="I46" s="283"/>
      <c r="J46" s="278"/>
      <c r="K46" s="283"/>
      <c r="L46" s="278"/>
      <c r="M46" s="283"/>
      <c r="N46" s="278"/>
      <c r="O46" s="283"/>
      <c r="P46" s="278"/>
      <c r="Q46" s="283"/>
      <c r="R46" s="278">
        <v>1</v>
      </c>
      <c r="S46" s="283"/>
      <c r="T46" s="278"/>
      <c r="U46" s="283"/>
      <c r="V46" s="278"/>
      <c r="W46" s="283"/>
      <c r="X46" s="278">
        <v>1</v>
      </c>
      <c r="Y46" s="283"/>
      <c r="Z46" s="278"/>
      <c r="AA46" s="283"/>
      <c r="AB46" s="278"/>
      <c r="AC46" s="283"/>
      <c r="AD46" s="278"/>
      <c r="AE46" s="283"/>
      <c r="AF46" s="278">
        <v>1</v>
      </c>
      <c r="AG46" s="283"/>
      <c r="AH46" s="278"/>
      <c r="AI46" s="283"/>
      <c r="AJ46" s="278"/>
      <c r="AK46" s="283"/>
      <c r="AL46" s="278">
        <v>1</v>
      </c>
      <c r="AM46" s="283"/>
      <c r="AN46" s="278">
        <v>1</v>
      </c>
      <c r="AO46" s="283"/>
      <c r="AP46" s="278"/>
      <c r="AQ46" s="283"/>
      <c r="AR46" s="278"/>
      <c r="AS46" s="283"/>
      <c r="AT46" s="278"/>
      <c r="AU46" s="283"/>
      <c r="AV46" s="278"/>
      <c r="AW46" s="283"/>
      <c r="AX46" s="278">
        <v>1</v>
      </c>
      <c r="AY46" s="283"/>
      <c r="AZ46" s="278"/>
      <c r="BA46" s="283"/>
      <c r="BB46" s="278"/>
      <c r="BC46" s="283"/>
      <c r="BD46" s="278"/>
      <c r="BE46" s="288"/>
      <c r="BF46" s="293">
        <f t="shared" si="8"/>
        <v>7</v>
      </c>
      <c r="BG46" s="297">
        <f t="shared" si="7"/>
        <v>0</v>
      </c>
      <c r="BH46" s="146"/>
      <c r="BI46" s="26"/>
      <c r="BJ46" s="411" t="s">
        <v>23</v>
      </c>
      <c r="BK46" s="397"/>
      <c r="BL46" s="397"/>
      <c r="BM46" s="397">
        <f ca="1">(BM42*BM48)-BL30</f>
        <v>-5</v>
      </c>
      <c r="BN46" s="397"/>
      <c r="BO46" s="397" t="s">
        <v>24</v>
      </c>
      <c r="BP46" s="397"/>
      <c r="BQ46" s="397"/>
      <c r="BR46" s="407" t="e">
        <f ca="1">BL32/BR42</f>
        <v>#DIV/0!</v>
      </c>
      <c r="BS46" s="408"/>
      <c r="BT46" s="20"/>
      <c r="BU46" s="411" t="s">
        <v>23</v>
      </c>
      <c r="BV46" s="397"/>
      <c r="BW46" s="397"/>
      <c r="BX46" s="397">
        <f ca="1">(BX42*BX48)-BW30</f>
        <v>-5</v>
      </c>
      <c r="BY46" s="397"/>
      <c r="BZ46" s="397" t="s">
        <v>24</v>
      </c>
      <c r="CA46" s="397"/>
      <c r="CB46" s="397"/>
      <c r="CC46" s="407" t="e">
        <f ca="1">BW32/CC42</f>
        <v>#DIV/0!</v>
      </c>
      <c r="CD46" s="408"/>
      <c r="CE46" s="14"/>
    </row>
    <row r="47" spans="1:83" s="11" customFormat="1" ht="15" customHeight="1" thickBot="1">
      <c r="A47" s="545" t="s">
        <v>149</v>
      </c>
      <c r="B47" s="546"/>
      <c r="C47" s="279">
        <f ca="1">IFERROR(VLOOKUP(A47,年間予定!$A$3:$M$17,$A$34,FALSE),"")</f>
        <v>0</v>
      </c>
      <c r="D47" s="280"/>
      <c r="E47" s="281"/>
      <c r="F47" s="282"/>
      <c r="G47" s="281"/>
      <c r="H47" s="282"/>
      <c r="I47" s="281"/>
      <c r="J47" s="282"/>
      <c r="K47" s="281"/>
      <c r="L47" s="282"/>
      <c r="M47" s="281"/>
      <c r="N47" s="282"/>
      <c r="O47" s="281"/>
      <c r="P47" s="282"/>
      <c r="Q47" s="281"/>
      <c r="R47" s="282">
        <v>1</v>
      </c>
      <c r="S47" s="281"/>
      <c r="T47" s="282"/>
      <c r="U47" s="281"/>
      <c r="V47" s="282"/>
      <c r="W47" s="281"/>
      <c r="X47" s="282"/>
      <c r="Y47" s="281"/>
      <c r="Z47" s="282">
        <v>1</v>
      </c>
      <c r="AA47" s="281"/>
      <c r="AB47" s="282"/>
      <c r="AC47" s="281"/>
      <c r="AD47" s="282"/>
      <c r="AE47" s="281"/>
      <c r="AF47" s="282"/>
      <c r="AG47" s="281"/>
      <c r="AH47" s="282"/>
      <c r="AI47" s="281"/>
      <c r="AJ47" s="282">
        <v>1</v>
      </c>
      <c r="AK47" s="281"/>
      <c r="AL47" s="282">
        <v>1</v>
      </c>
      <c r="AM47" s="281"/>
      <c r="AN47" s="282"/>
      <c r="AO47" s="281"/>
      <c r="AP47" s="282"/>
      <c r="AQ47" s="281"/>
      <c r="AR47" s="282"/>
      <c r="AS47" s="281"/>
      <c r="AT47" s="282"/>
      <c r="AU47" s="281"/>
      <c r="AV47" s="282"/>
      <c r="AW47" s="281"/>
      <c r="AX47" s="282"/>
      <c r="AY47" s="281"/>
      <c r="AZ47" s="282"/>
      <c r="BA47" s="281"/>
      <c r="BB47" s="282"/>
      <c r="BC47" s="281"/>
      <c r="BD47" s="282"/>
      <c r="BE47" s="287"/>
      <c r="BF47" s="295">
        <f t="shared" si="8"/>
        <v>4</v>
      </c>
      <c r="BG47" s="296">
        <f t="shared" si="7"/>
        <v>0</v>
      </c>
      <c r="BH47" s="146"/>
      <c r="BI47" s="26"/>
      <c r="BJ47" s="412"/>
      <c r="BK47" s="413"/>
      <c r="BL47" s="413"/>
      <c r="BM47" s="413"/>
      <c r="BN47" s="413"/>
      <c r="BO47" s="413"/>
      <c r="BP47" s="413"/>
      <c r="BQ47" s="413"/>
      <c r="BR47" s="409"/>
      <c r="BS47" s="410"/>
      <c r="BT47" s="20"/>
      <c r="BU47" s="412"/>
      <c r="BV47" s="413"/>
      <c r="BW47" s="413"/>
      <c r="BX47" s="413"/>
      <c r="BY47" s="413"/>
      <c r="BZ47" s="413"/>
      <c r="CA47" s="413"/>
      <c r="CB47" s="413"/>
      <c r="CC47" s="409"/>
      <c r="CD47" s="410"/>
      <c r="CE47" s="14"/>
    </row>
    <row r="48" spans="1:83" ht="15" customHeight="1">
      <c r="A48" s="543" t="s">
        <v>157</v>
      </c>
      <c r="B48" s="544"/>
      <c r="C48" s="275">
        <f ca="1">IFERROR(VLOOKUP(A48,年間予定!$A$3:$M$17,$A$34,FALSE),"")</f>
        <v>0</v>
      </c>
      <c r="D48" s="276"/>
      <c r="E48" s="283"/>
      <c r="F48" s="278">
        <v>1</v>
      </c>
      <c r="G48" s="283"/>
      <c r="H48" s="278"/>
      <c r="I48" s="283"/>
      <c r="J48" s="278"/>
      <c r="K48" s="283"/>
      <c r="L48" s="278"/>
      <c r="M48" s="283"/>
      <c r="N48" s="278"/>
      <c r="O48" s="283"/>
      <c r="P48" s="278"/>
      <c r="Q48" s="283"/>
      <c r="R48" s="278"/>
      <c r="S48" s="283"/>
      <c r="T48" s="278"/>
      <c r="U48" s="283"/>
      <c r="V48" s="278"/>
      <c r="W48" s="283"/>
      <c r="X48" s="278"/>
      <c r="Y48" s="283"/>
      <c r="Z48" s="278"/>
      <c r="AA48" s="283"/>
      <c r="AB48" s="278"/>
      <c r="AC48" s="283"/>
      <c r="AD48" s="278">
        <v>1</v>
      </c>
      <c r="AE48" s="283"/>
      <c r="AF48" s="278"/>
      <c r="AG48" s="283"/>
      <c r="AH48" s="278"/>
      <c r="AI48" s="283"/>
      <c r="AJ48" s="278"/>
      <c r="AK48" s="283"/>
      <c r="AL48" s="278"/>
      <c r="AM48" s="283"/>
      <c r="AN48" s="278"/>
      <c r="AO48" s="283"/>
      <c r="AP48" s="278"/>
      <c r="AQ48" s="283"/>
      <c r="AR48" s="278"/>
      <c r="AS48" s="283"/>
      <c r="AT48" s="278"/>
      <c r="AU48" s="283"/>
      <c r="AV48" s="278"/>
      <c r="AW48" s="283"/>
      <c r="AX48" s="278"/>
      <c r="AY48" s="283"/>
      <c r="AZ48" s="278"/>
      <c r="BA48" s="283"/>
      <c r="BB48" s="278"/>
      <c r="BC48" s="283"/>
      <c r="BD48" s="278"/>
      <c r="BE48" s="288"/>
      <c r="BF48" s="293">
        <f t="shared" si="8"/>
        <v>2</v>
      </c>
      <c r="BG48" s="297">
        <f t="shared" si="7"/>
        <v>0</v>
      </c>
      <c r="BH48" s="146"/>
      <c r="BI48" s="26"/>
      <c r="BJ48" s="406" t="s">
        <v>25</v>
      </c>
      <c r="BK48" s="405"/>
      <c r="BL48" s="405"/>
      <c r="BM48" s="405">
        <f ca="1">C31</f>
        <v>24</v>
      </c>
      <c r="BN48" s="405"/>
      <c r="BO48" s="405" t="s">
        <v>26</v>
      </c>
      <c r="BP48" s="405"/>
      <c r="BQ48" s="405"/>
      <c r="BR48" s="403">
        <f ca="1">BM40*BM48*BM50*1.015</f>
        <v>3569729.6249999995</v>
      </c>
      <c r="BS48" s="404"/>
      <c r="BT48" s="21"/>
      <c r="BU48" s="406" t="s">
        <v>25</v>
      </c>
      <c r="BV48" s="405"/>
      <c r="BW48" s="405"/>
      <c r="BX48" s="405">
        <f ca="1">C31</f>
        <v>24</v>
      </c>
      <c r="BY48" s="405"/>
      <c r="BZ48" s="405" t="s">
        <v>26</v>
      </c>
      <c r="CA48" s="405"/>
      <c r="CB48" s="405"/>
      <c r="CC48" s="403">
        <f ca="1">BX40*BX48*BX50*1.015</f>
        <v>3569729.6249999995</v>
      </c>
      <c r="CD48" s="404"/>
    </row>
    <row r="49" spans="1:82" ht="15" customHeight="1" thickBot="1">
      <c r="A49" s="545"/>
      <c r="B49" s="546"/>
      <c r="C49" s="298" t="str">
        <f>IFERROR(VLOOKUP(A49,年間予定!$A$3:$M$17,$A$34,FALSE),"")</f>
        <v/>
      </c>
      <c r="D49" s="299"/>
      <c r="E49" s="300"/>
      <c r="F49" s="301"/>
      <c r="G49" s="300"/>
      <c r="H49" s="301"/>
      <c r="I49" s="300"/>
      <c r="J49" s="301"/>
      <c r="K49" s="300"/>
      <c r="L49" s="301"/>
      <c r="M49" s="300"/>
      <c r="N49" s="301"/>
      <c r="O49" s="300"/>
      <c r="P49" s="301"/>
      <c r="Q49" s="300"/>
      <c r="R49" s="301"/>
      <c r="S49" s="300"/>
      <c r="T49" s="301"/>
      <c r="U49" s="300"/>
      <c r="V49" s="301"/>
      <c r="W49" s="300"/>
      <c r="X49" s="301"/>
      <c r="Y49" s="300"/>
      <c r="Z49" s="301"/>
      <c r="AA49" s="300"/>
      <c r="AB49" s="301"/>
      <c r="AC49" s="300"/>
      <c r="AD49" s="301"/>
      <c r="AE49" s="300"/>
      <c r="AF49" s="301"/>
      <c r="AG49" s="300"/>
      <c r="AH49" s="301"/>
      <c r="AI49" s="300"/>
      <c r="AJ49" s="301"/>
      <c r="AK49" s="300"/>
      <c r="AL49" s="301"/>
      <c r="AM49" s="300"/>
      <c r="AN49" s="301"/>
      <c r="AO49" s="300"/>
      <c r="AP49" s="301"/>
      <c r="AQ49" s="300"/>
      <c r="AR49" s="301"/>
      <c r="AS49" s="300"/>
      <c r="AT49" s="301"/>
      <c r="AU49" s="300"/>
      <c r="AV49" s="301"/>
      <c r="AW49" s="300"/>
      <c r="AX49" s="301"/>
      <c r="AY49" s="300"/>
      <c r="AZ49" s="301"/>
      <c r="BA49" s="300"/>
      <c r="BB49" s="301"/>
      <c r="BC49" s="300"/>
      <c r="BD49" s="301"/>
      <c r="BE49" s="302"/>
      <c r="BF49" s="303">
        <f t="shared" si="8"/>
        <v>0</v>
      </c>
      <c r="BG49" s="304">
        <f t="shared" si="7"/>
        <v>0</v>
      </c>
      <c r="BH49" s="146"/>
      <c r="BI49" s="26"/>
      <c r="BJ49" s="399"/>
      <c r="BK49" s="397"/>
      <c r="BL49" s="397"/>
      <c r="BM49" s="397"/>
      <c r="BN49" s="397"/>
      <c r="BO49" s="397"/>
      <c r="BP49" s="397"/>
      <c r="BQ49" s="397"/>
      <c r="BR49" s="401"/>
      <c r="BS49" s="402"/>
      <c r="BT49" s="21"/>
      <c r="BU49" s="399"/>
      <c r="BV49" s="397"/>
      <c r="BW49" s="397"/>
      <c r="BX49" s="397"/>
      <c r="BY49" s="397"/>
      <c r="BZ49" s="397"/>
      <c r="CA49" s="397"/>
      <c r="CB49" s="397"/>
      <c r="CC49" s="401"/>
      <c r="CD49" s="402"/>
    </row>
    <row r="50" spans="1:82" ht="15" customHeight="1" thickBot="1">
      <c r="A50" s="28">
        <f>ROW()-33</f>
        <v>17</v>
      </c>
      <c r="B50" s="29"/>
      <c r="C50" s="305">
        <f t="shared" ref="C50:AH50" ca="1" si="9">SUM(C36:C49)</f>
        <v>230</v>
      </c>
      <c r="D50" s="306">
        <f t="shared" si="9"/>
        <v>11</v>
      </c>
      <c r="E50" s="307">
        <f t="shared" si="9"/>
        <v>0</v>
      </c>
      <c r="F50" s="308">
        <f t="shared" si="9"/>
        <v>9</v>
      </c>
      <c r="G50" s="307">
        <f t="shared" si="9"/>
        <v>1</v>
      </c>
      <c r="H50" s="308">
        <f t="shared" si="9"/>
        <v>7</v>
      </c>
      <c r="I50" s="307">
        <f t="shared" si="9"/>
        <v>1</v>
      </c>
      <c r="J50" s="308">
        <f t="shared" si="9"/>
        <v>0</v>
      </c>
      <c r="K50" s="307">
        <f t="shared" si="9"/>
        <v>0</v>
      </c>
      <c r="L50" s="308">
        <f t="shared" si="9"/>
        <v>12</v>
      </c>
      <c r="M50" s="307">
        <f t="shared" si="9"/>
        <v>0</v>
      </c>
      <c r="N50" s="308">
        <f t="shared" si="9"/>
        <v>8</v>
      </c>
      <c r="O50" s="307">
        <f t="shared" si="9"/>
        <v>0</v>
      </c>
      <c r="P50" s="308">
        <f t="shared" si="9"/>
        <v>9</v>
      </c>
      <c r="Q50" s="307">
        <f t="shared" si="9"/>
        <v>0</v>
      </c>
      <c r="R50" s="308">
        <f t="shared" si="9"/>
        <v>14</v>
      </c>
      <c r="S50" s="307">
        <f t="shared" si="9"/>
        <v>2</v>
      </c>
      <c r="T50" s="308">
        <f t="shared" si="9"/>
        <v>16</v>
      </c>
      <c r="U50" s="307">
        <f t="shared" si="9"/>
        <v>0</v>
      </c>
      <c r="V50" s="308">
        <f t="shared" si="9"/>
        <v>2</v>
      </c>
      <c r="W50" s="307">
        <f t="shared" si="9"/>
        <v>0</v>
      </c>
      <c r="X50" s="308">
        <f t="shared" si="9"/>
        <v>9</v>
      </c>
      <c r="Y50" s="307">
        <f t="shared" si="9"/>
        <v>1</v>
      </c>
      <c r="Z50" s="308">
        <f t="shared" si="9"/>
        <v>15</v>
      </c>
      <c r="AA50" s="307">
        <f t="shared" si="9"/>
        <v>1</v>
      </c>
      <c r="AB50" s="308">
        <f t="shared" si="9"/>
        <v>10</v>
      </c>
      <c r="AC50" s="307">
        <f t="shared" si="9"/>
        <v>0</v>
      </c>
      <c r="AD50" s="308">
        <f t="shared" si="9"/>
        <v>12</v>
      </c>
      <c r="AE50" s="307">
        <f t="shared" si="9"/>
        <v>1</v>
      </c>
      <c r="AF50" s="308">
        <f t="shared" si="9"/>
        <v>12</v>
      </c>
      <c r="AG50" s="307">
        <f t="shared" si="9"/>
        <v>1</v>
      </c>
      <c r="AH50" s="308">
        <f t="shared" si="9"/>
        <v>4</v>
      </c>
      <c r="AI50" s="307">
        <f t="shared" ref="AI50:BG50" si="10">SUM(AI36:AI49)</f>
        <v>0</v>
      </c>
      <c r="AJ50" s="308">
        <f t="shared" si="10"/>
        <v>12</v>
      </c>
      <c r="AK50" s="307">
        <f t="shared" si="10"/>
        <v>1</v>
      </c>
      <c r="AL50" s="308">
        <f t="shared" si="10"/>
        <v>17</v>
      </c>
      <c r="AM50" s="307">
        <f t="shared" si="10"/>
        <v>2</v>
      </c>
      <c r="AN50" s="308">
        <f t="shared" si="10"/>
        <v>11</v>
      </c>
      <c r="AO50" s="307">
        <f t="shared" si="10"/>
        <v>1</v>
      </c>
      <c r="AP50" s="308">
        <f t="shared" si="10"/>
        <v>9</v>
      </c>
      <c r="AQ50" s="307">
        <f t="shared" si="10"/>
        <v>0</v>
      </c>
      <c r="AR50" s="308">
        <f t="shared" si="10"/>
        <v>3</v>
      </c>
      <c r="AS50" s="307">
        <f t="shared" si="10"/>
        <v>0</v>
      </c>
      <c r="AT50" s="308">
        <f t="shared" si="10"/>
        <v>5</v>
      </c>
      <c r="AU50" s="307">
        <f t="shared" si="10"/>
        <v>0</v>
      </c>
      <c r="AV50" s="308">
        <f t="shared" si="10"/>
        <v>6</v>
      </c>
      <c r="AW50" s="307">
        <f t="shared" si="10"/>
        <v>0</v>
      </c>
      <c r="AX50" s="308">
        <f t="shared" si="10"/>
        <v>3</v>
      </c>
      <c r="AY50" s="307">
        <f t="shared" si="10"/>
        <v>1</v>
      </c>
      <c r="AZ50" s="308">
        <f t="shared" si="10"/>
        <v>0</v>
      </c>
      <c r="BA50" s="307">
        <f t="shared" si="10"/>
        <v>0</v>
      </c>
      <c r="BB50" s="308">
        <f t="shared" si="10"/>
        <v>0</v>
      </c>
      <c r="BC50" s="307">
        <f t="shared" si="10"/>
        <v>0</v>
      </c>
      <c r="BD50" s="308">
        <f t="shared" si="10"/>
        <v>0</v>
      </c>
      <c r="BE50" s="309">
        <f t="shared" si="10"/>
        <v>0</v>
      </c>
      <c r="BF50" s="310">
        <f t="shared" si="10"/>
        <v>216</v>
      </c>
      <c r="BG50" s="311">
        <f t="shared" si="10"/>
        <v>13</v>
      </c>
      <c r="BH50" s="146"/>
      <c r="BI50" s="9"/>
      <c r="BJ50" s="399" t="s">
        <v>27</v>
      </c>
      <c r="BK50" s="397"/>
      <c r="BL50" s="397"/>
      <c r="BM50" s="395">
        <v>14355</v>
      </c>
      <c r="BN50" s="395"/>
      <c r="BO50" s="397" t="s">
        <v>43</v>
      </c>
      <c r="BP50" s="397"/>
      <c r="BQ50" s="397"/>
      <c r="BR50" s="401">
        <f ca="1">BM42*BM48*BM52</f>
        <v>3445200</v>
      </c>
      <c r="BS50" s="402"/>
      <c r="BT50" s="21"/>
      <c r="BU50" s="399" t="s">
        <v>27</v>
      </c>
      <c r="BV50" s="397"/>
      <c r="BW50" s="397"/>
      <c r="BX50" s="395">
        <v>14355</v>
      </c>
      <c r="BY50" s="395"/>
      <c r="BZ50" s="397" t="s">
        <v>43</v>
      </c>
      <c r="CA50" s="397"/>
      <c r="CB50" s="397"/>
      <c r="CC50" s="401">
        <f ca="1">BX42*BX48*BX52</f>
        <v>3445200</v>
      </c>
      <c r="CD50" s="402"/>
    </row>
    <row r="51" spans="1:82" ht="12" customHeight="1">
      <c r="A51" s="28"/>
      <c r="B51" s="29"/>
      <c r="C51" s="29"/>
      <c r="D51" s="25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30"/>
      <c r="R51" s="30"/>
      <c r="S51" s="256"/>
      <c r="T51" s="257"/>
      <c r="U51" s="28"/>
      <c r="V51" s="148"/>
      <c r="W51" s="139"/>
      <c r="X51" s="149"/>
      <c r="Y51" s="27"/>
      <c r="Z51" s="27"/>
      <c r="AA51" s="27"/>
      <c r="AB51" s="27"/>
      <c r="AC51" s="27"/>
      <c r="AD51" s="27"/>
      <c r="AE51" s="27"/>
      <c r="AF51" s="27"/>
      <c r="AG51" s="148"/>
      <c r="AH51" s="139"/>
      <c r="AI51" s="149"/>
      <c r="AJ51" s="27"/>
      <c r="AK51" s="4"/>
      <c r="AL51" s="4"/>
      <c r="AM51" s="4"/>
      <c r="AN51" s="4"/>
      <c r="AO51" s="4"/>
      <c r="AP51" s="4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  <c r="BI51" s="9"/>
      <c r="BJ51" s="399"/>
      <c r="BK51" s="397"/>
      <c r="BL51" s="397"/>
      <c r="BM51" s="395"/>
      <c r="BN51" s="395"/>
      <c r="BO51" s="397"/>
      <c r="BP51" s="397"/>
      <c r="BQ51" s="397"/>
      <c r="BR51" s="401"/>
      <c r="BS51" s="402"/>
      <c r="BT51" s="21"/>
      <c r="BU51" s="399"/>
      <c r="BV51" s="397"/>
      <c r="BW51" s="397"/>
      <c r="BX51" s="395"/>
      <c r="BY51" s="395"/>
      <c r="BZ51" s="397"/>
      <c r="CA51" s="397"/>
      <c r="CB51" s="397"/>
      <c r="CC51" s="401"/>
      <c r="CD51" s="402"/>
    </row>
    <row r="52" spans="1:82" ht="12" customHeight="1">
      <c r="A52" s="28"/>
      <c r="B52" s="29"/>
      <c r="C52" s="29"/>
      <c r="D52" s="25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30"/>
      <c r="R52" s="30"/>
      <c r="S52" s="256"/>
      <c r="T52" s="257"/>
      <c r="U52" s="28"/>
      <c r="V52" s="148"/>
      <c r="W52" s="139"/>
      <c r="X52" s="149"/>
      <c r="Y52" s="27"/>
      <c r="Z52" s="27"/>
      <c r="AA52" s="27"/>
      <c r="AB52" s="27"/>
      <c r="AC52" s="27"/>
      <c r="AD52" s="27"/>
      <c r="AE52" s="27"/>
      <c r="AF52" s="27"/>
      <c r="AG52" s="148"/>
      <c r="AH52" s="139"/>
      <c r="AI52" s="149"/>
      <c r="AJ52" s="27"/>
      <c r="AK52" s="4"/>
      <c r="AL52" s="4"/>
      <c r="AM52" s="4"/>
      <c r="AN52" s="4"/>
      <c r="AO52" s="4"/>
      <c r="AP52" s="4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  <c r="BI52" s="9"/>
      <c r="BJ52" s="399" t="s">
        <v>28</v>
      </c>
      <c r="BK52" s="397"/>
      <c r="BL52" s="397"/>
      <c r="BM52" s="395">
        <f>BM26</f>
        <v>14355</v>
      </c>
      <c r="BN52" s="395"/>
      <c r="BO52" s="397" t="s">
        <v>42</v>
      </c>
      <c r="BP52" s="397"/>
      <c r="BQ52" s="397"/>
      <c r="BR52" s="391">
        <f ca="1">BR50-BR48</f>
        <v>-124529.62499999953</v>
      </c>
      <c r="BS52" s="392"/>
      <c r="BT52" s="21"/>
      <c r="BU52" s="399" t="s">
        <v>28</v>
      </c>
      <c r="BV52" s="397"/>
      <c r="BW52" s="397"/>
      <c r="BX52" s="395">
        <f>BM26</f>
        <v>14355</v>
      </c>
      <c r="BY52" s="395"/>
      <c r="BZ52" s="397" t="s">
        <v>42</v>
      </c>
      <c r="CA52" s="397"/>
      <c r="CB52" s="397"/>
      <c r="CC52" s="391">
        <f ca="1">CC50-CC48</f>
        <v>-124529.62499999953</v>
      </c>
      <c r="CD52" s="392"/>
    </row>
    <row r="53" spans="1:82" ht="12" customHeight="1" thickBot="1">
      <c r="A53" s="28"/>
      <c r="B53" s="29"/>
      <c r="C53" s="29"/>
      <c r="D53" s="25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30"/>
      <c r="R53" s="30"/>
      <c r="S53" s="256"/>
      <c r="T53" s="257"/>
      <c r="U53" s="28"/>
      <c r="V53" s="148"/>
      <c r="W53" s="139"/>
      <c r="X53" s="149"/>
      <c r="Y53" s="27"/>
      <c r="Z53" s="27"/>
      <c r="AA53" s="27"/>
      <c r="AB53" s="27"/>
      <c r="AC53" s="27"/>
      <c r="AD53" s="27"/>
      <c r="AE53" s="27"/>
      <c r="AF53" s="27"/>
      <c r="AG53" s="148"/>
      <c r="AH53" s="139"/>
      <c r="AI53" s="149"/>
      <c r="AJ53" s="27"/>
      <c r="AK53" s="4"/>
      <c r="AL53" s="4"/>
      <c r="AM53" s="4"/>
      <c r="AN53" s="4"/>
      <c r="AO53" s="4"/>
      <c r="AP53" s="4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7"/>
      <c r="BI53" s="9"/>
      <c r="BJ53" s="400"/>
      <c r="BK53" s="398"/>
      <c r="BL53" s="398"/>
      <c r="BM53" s="396"/>
      <c r="BN53" s="396"/>
      <c r="BO53" s="398"/>
      <c r="BP53" s="398"/>
      <c r="BQ53" s="398"/>
      <c r="BR53" s="393"/>
      <c r="BS53" s="394"/>
      <c r="BT53" s="21"/>
      <c r="BU53" s="400"/>
      <c r="BV53" s="398"/>
      <c r="BW53" s="398"/>
      <c r="BX53" s="396"/>
      <c r="BY53" s="396"/>
      <c r="BZ53" s="398"/>
      <c r="CA53" s="398"/>
      <c r="CB53" s="398"/>
      <c r="CC53" s="393"/>
      <c r="CD53" s="394"/>
    </row>
    <row r="54" spans="1:82" ht="12" customHeight="1">
      <c r="A54" s="28"/>
      <c r="B54" s="29"/>
      <c r="C54" s="29"/>
      <c r="D54" s="25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30"/>
      <c r="R54" s="30"/>
      <c r="S54" s="256"/>
      <c r="T54" s="257"/>
      <c r="U54" s="28"/>
      <c r="V54" s="148"/>
      <c r="W54" s="139"/>
      <c r="X54" s="149"/>
      <c r="Y54" s="27"/>
      <c r="Z54" s="27"/>
      <c r="AA54" s="27"/>
      <c r="AB54" s="27"/>
      <c r="AC54" s="27"/>
      <c r="AD54" s="27"/>
      <c r="AE54" s="27"/>
      <c r="AF54" s="27"/>
      <c r="AG54" s="148"/>
      <c r="AH54" s="139"/>
      <c r="AI54" s="149"/>
      <c r="AJ54" s="27"/>
      <c r="AK54" s="4"/>
      <c r="AL54" s="4"/>
      <c r="AM54" s="4"/>
      <c r="AN54" s="4"/>
      <c r="AO54" s="4"/>
      <c r="AP54" s="4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7"/>
      <c r="BI54" s="27"/>
      <c r="BJ54" s="237"/>
      <c r="BK54" s="237"/>
      <c r="BL54" s="22"/>
      <c r="BM54" s="23"/>
      <c r="BN54" s="23"/>
      <c r="BO54" s="17"/>
      <c r="BP54" s="17"/>
      <c r="BQ54" s="17"/>
      <c r="BR54" s="21"/>
      <c r="BS54" s="21"/>
      <c r="BT54" s="31"/>
    </row>
    <row r="55" spans="1:82" ht="12" customHeight="1">
      <c r="A55" s="28"/>
      <c r="B55" s="29"/>
      <c r="C55" s="29"/>
      <c r="D55" s="25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30"/>
      <c r="R55" s="30"/>
      <c r="S55" s="256"/>
      <c r="T55" s="257"/>
      <c r="U55" s="28"/>
      <c r="V55" s="148"/>
      <c r="W55" s="139"/>
      <c r="X55" s="149"/>
      <c r="Y55" s="27"/>
      <c r="Z55" s="27"/>
      <c r="AA55" s="27"/>
      <c r="AB55" s="27"/>
      <c r="AC55" s="27"/>
      <c r="AD55" s="27"/>
      <c r="AE55" s="27"/>
      <c r="AF55" s="27"/>
      <c r="AG55" s="148"/>
      <c r="AH55" s="139"/>
      <c r="AI55" s="149"/>
      <c r="AJ55" s="27"/>
      <c r="AK55" s="4"/>
      <c r="AL55" s="4"/>
      <c r="AM55" s="4"/>
      <c r="AN55" s="4"/>
      <c r="AO55" s="4"/>
      <c r="AP55" s="4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27"/>
    </row>
    <row r="56" spans="1:82" ht="12" customHeight="1">
      <c r="A56" s="28"/>
      <c r="D56" s="25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30"/>
      <c r="R56" s="30"/>
      <c r="S56" s="256"/>
      <c r="T56" s="257"/>
      <c r="U56" s="28"/>
      <c r="V56" s="148"/>
      <c r="W56" s="139"/>
      <c r="X56" s="149"/>
      <c r="Y56" s="27"/>
      <c r="Z56" s="27"/>
      <c r="AA56" s="27"/>
      <c r="AB56" s="27"/>
      <c r="AC56" s="27"/>
      <c r="AD56" s="27"/>
      <c r="AE56" s="27"/>
      <c r="AF56" s="27"/>
      <c r="AG56" s="148"/>
      <c r="AH56" s="139"/>
      <c r="AI56" s="149"/>
      <c r="AJ56" s="27"/>
      <c r="AK56" s="4"/>
      <c r="AL56" s="4"/>
      <c r="AM56" s="4"/>
      <c r="AN56" s="4"/>
      <c r="AO56" s="4"/>
      <c r="AP56" s="4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4"/>
    </row>
    <row r="57" spans="1:82" ht="12" customHeight="1">
      <c r="A57" s="28"/>
      <c r="D57" s="25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30"/>
      <c r="R57" s="30"/>
      <c r="S57" s="30"/>
      <c r="T57" s="258"/>
      <c r="U57" s="28"/>
      <c r="V57" s="148"/>
      <c r="W57" s="139"/>
      <c r="X57" s="149"/>
      <c r="Y57" s="27"/>
      <c r="Z57" s="27"/>
      <c r="AA57" s="27"/>
      <c r="AB57" s="27"/>
      <c r="AC57" s="27"/>
      <c r="AD57" s="27"/>
      <c r="AE57" s="27"/>
      <c r="AF57" s="27"/>
      <c r="AG57" s="148"/>
      <c r="AH57" s="139"/>
      <c r="AI57" s="149"/>
      <c r="AJ57" s="27"/>
      <c r="AK57" s="4"/>
      <c r="AL57" s="4"/>
      <c r="AM57" s="4"/>
      <c r="AN57" s="4"/>
      <c r="AO57" s="4"/>
      <c r="AP57" s="4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4"/>
    </row>
    <row r="58" spans="1:82" ht="12" customHeight="1">
      <c r="A58" s="28"/>
      <c r="D58" s="25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30"/>
      <c r="R58" s="30"/>
      <c r="S58" s="30"/>
      <c r="T58" s="30"/>
      <c r="U58" s="28"/>
      <c r="V58" s="148"/>
      <c r="W58" s="139"/>
      <c r="X58" s="149"/>
      <c r="Y58" s="27"/>
      <c r="Z58" s="27"/>
      <c r="AA58" s="27"/>
      <c r="AB58" s="27"/>
      <c r="AC58" s="27"/>
      <c r="AD58" s="27"/>
      <c r="AE58" s="27"/>
      <c r="AF58" s="27"/>
      <c r="AG58" s="148"/>
      <c r="AH58" s="139"/>
      <c r="AI58" s="149"/>
      <c r="AJ58" s="27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</row>
    <row r="59" spans="1:82" ht="12" customHeight="1">
      <c r="A59" s="28"/>
      <c r="D59" s="25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30"/>
      <c r="R59" s="30"/>
      <c r="S59" s="30"/>
      <c r="T59" s="30"/>
      <c r="U59" s="28"/>
      <c r="V59" s="148"/>
      <c r="W59" s="139"/>
      <c r="X59" s="149"/>
      <c r="Y59" s="27"/>
      <c r="Z59" s="27"/>
      <c r="AA59" s="27"/>
      <c r="AB59" s="27"/>
      <c r="AC59" s="27"/>
      <c r="AD59" s="27"/>
      <c r="AE59" s="27"/>
      <c r="AF59" s="27"/>
      <c r="AG59" s="148"/>
      <c r="AH59" s="139"/>
      <c r="AI59" s="149"/>
      <c r="AJ59" s="27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</row>
    <row r="60" spans="1:82" ht="12" customHeight="1">
      <c r="A60" s="28"/>
      <c r="D60" s="25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30"/>
      <c r="R60" s="30"/>
      <c r="S60" s="30"/>
      <c r="T60" s="30"/>
      <c r="U60" s="28"/>
      <c r="V60" s="148"/>
      <c r="W60" s="139"/>
      <c r="X60" s="149"/>
      <c r="Y60" s="27"/>
      <c r="Z60" s="27"/>
      <c r="AA60" s="27"/>
      <c r="AB60" s="27"/>
      <c r="AC60" s="27"/>
      <c r="AD60" s="27"/>
      <c r="AE60" s="27"/>
      <c r="AF60" s="27"/>
      <c r="AG60" s="148"/>
      <c r="AH60" s="139"/>
      <c r="AI60" s="149"/>
      <c r="AJ60" s="27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</row>
    <row r="61" spans="1:82" ht="12" customHeight="1">
      <c r="A61" s="28"/>
      <c r="D61" s="25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30"/>
      <c r="R61" s="30"/>
      <c r="S61" s="251"/>
      <c r="T61" s="251"/>
      <c r="U61" s="28"/>
      <c r="V61" s="148"/>
      <c r="W61" s="139"/>
      <c r="X61" s="149"/>
      <c r="Y61" s="27"/>
      <c r="Z61" s="27"/>
      <c r="AA61" s="27"/>
      <c r="AB61" s="27"/>
      <c r="AC61" s="27"/>
      <c r="AD61" s="27"/>
      <c r="AE61" s="27"/>
      <c r="AF61" s="27"/>
      <c r="AG61" s="148"/>
      <c r="AH61" s="139"/>
      <c r="AI61" s="149"/>
      <c r="AJ61" s="27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</row>
    <row r="62" spans="1:82" ht="12" customHeight="1">
      <c r="A62" s="28"/>
      <c r="D62" s="25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30"/>
      <c r="R62" s="30"/>
      <c r="S62" s="251"/>
      <c r="T62" s="251"/>
      <c r="U62" s="28"/>
      <c r="V62" s="148"/>
      <c r="W62" s="139"/>
      <c r="X62" s="149"/>
      <c r="Y62" s="27"/>
      <c r="Z62" s="27"/>
      <c r="AA62" s="27"/>
      <c r="AB62" s="27"/>
      <c r="AC62" s="27"/>
      <c r="AD62" s="27"/>
      <c r="AE62" s="27"/>
      <c r="AF62" s="27"/>
      <c r="AG62" s="148"/>
      <c r="AH62" s="139"/>
      <c r="AI62" s="149"/>
      <c r="AJ62" s="27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</row>
    <row r="63" spans="1:82" ht="12" customHeight="1">
      <c r="A63" s="28"/>
      <c r="D63" s="25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30"/>
      <c r="R63" s="30"/>
      <c r="S63" s="251"/>
      <c r="T63" s="251"/>
      <c r="U63" s="28"/>
      <c r="V63" s="148"/>
      <c r="W63" s="139"/>
      <c r="X63" s="149"/>
      <c r="Y63" s="27"/>
      <c r="Z63" s="27"/>
      <c r="AA63" s="27"/>
      <c r="AB63" s="27"/>
      <c r="AC63" s="27"/>
      <c r="AD63" s="27"/>
      <c r="AE63" s="27"/>
      <c r="AF63" s="27"/>
      <c r="AG63" s="148"/>
      <c r="AH63" s="139"/>
      <c r="AI63" s="149"/>
      <c r="AJ63" s="27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</row>
    <row r="64" spans="1:82" ht="12" customHeight="1">
      <c r="A64" s="28"/>
      <c r="D64" s="25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30"/>
      <c r="R64" s="30"/>
      <c r="S64" s="251"/>
      <c r="T64" s="251"/>
      <c r="U64" s="28"/>
      <c r="V64" s="148"/>
      <c r="W64" s="139"/>
      <c r="X64" s="149"/>
      <c r="Y64" s="27"/>
      <c r="Z64" s="27"/>
      <c r="AA64" s="27"/>
      <c r="AB64" s="27"/>
      <c r="AC64" s="27"/>
      <c r="AD64" s="27"/>
      <c r="AE64" s="27"/>
      <c r="AF64" s="27"/>
      <c r="AG64" s="148"/>
      <c r="AH64" s="139"/>
      <c r="AI64" s="149"/>
      <c r="AJ64" s="27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</row>
    <row r="65" spans="1:83" ht="12" customHeight="1">
      <c r="A65" s="28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30"/>
      <c r="R65" s="30"/>
      <c r="S65" s="251"/>
      <c r="T65" s="251"/>
      <c r="U65" s="28"/>
      <c r="V65" s="148"/>
      <c r="W65" s="139"/>
      <c r="X65" s="149"/>
      <c r="Y65" s="27"/>
      <c r="Z65" s="27"/>
      <c r="AA65" s="27"/>
      <c r="AB65" s="27"/>
      <c r="AC65" s="27"/>
      <c r="AD65" s="27"/>
      <c r="AE65" s="27"/>
      <c r="AF65" s="27"/>
      <c r="AG65" s="148"/>
      <c r="AH65" s="139"/>
      <c r="AI65" s="149"/>
      <c r="AJ65" s="27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</row>
    <row r="66" spans="1:83" ht="12" customHeight="1">
      <c r="A66" s="28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30"/>
      <c r="R66" s="30"/>
      <c r="S66" s="251"/>
      <c r="T66" s="251"/>
      <c r="U66" s="28"/>
      <c r="V66" s="148"/>
      <c r="W66" s="139"/>
      <c r="X66" s="149"/>
      <c r="Y66" s="27"/>
      <c r="Z66" s="27"/>
      <c r="AA66" s="27"/>
      <c r="AB66" s="27"/>
      <c r="AC66" s="27"/>
      <c r="AD66" s="27"/>
      <c r="AE66" s="27"/>
      <c r="AF66" s="27"/>
      <c r="AG66" s="148"/>
      <c r="AH66" s="139"/>
      <c r="AI66" s="149"/>
      <c r="AJ66" s="27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</row>
    <row r="67" spans="1:83" ht="12" customHeight="1">
      <c r="A67" s="28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30"/>
      <c r="R67" s="30"/>
      <c r="S67" s="251"/>
      <c r="T67" s="251"/>
      <c r="U67" s="28"/>
      <c r="V67" s="148"/>
      <c r="W67" s="139"/>
      <c r="X67" s="149"/>
      <c r="Y67" s="27"/>
      <c r="Z67" s="27"/>
      <c r="AA67" s="27"/>
      <c r="AB67" s="27"/>
      <c r="AC67" s="27"/>
      <c r="AD67" s="27"/>
      <c r="AE67" s="27"/>
      <c r="AF67" s="27"/>
      <c r="AG67" s="148"/>
      <c r="AH67" s="139"/>
      <c r="AI67" s="149"/>
      <c r="AJ67" s="27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CE67" s="24"/>
    </row>
    <row r="68" spans="1:83" ht="12" customHeight="1">
      <c r="A68" s="28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30"/>
      <c r="R68" s="30"/>
      <c r="S68" s="251"/>
      <c r="T68" s="251"/>
      <c r="U68" s="28"/>
      <c r="V68" s="148"/>
      <c r="W68" s="139"/>
      <c r="X68" s="149"/>
      <c r="Y68" s="27"/>
      <c r="Z68" s="27"/>
      <c r="AA68" s="27"/>
      <c r="AB68" s="27"/>
      <c r="AC68" s="27"/>
      <c r="AD68" s="27"/>
      <c r="AE68" s="27"/>
      <c r="AF68" s="27"/>
      <c r="AG68" s="148"/>
      <c r="AH68" s="139"/>
      <c r="AI68" s="149"/>
      <c r="AJ68" s="27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CE68" s="24"/>
    </row>
    <row r="69" spans="1:83" ht="12" customHeight="1">
      <c r="A69" s="28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30"/>
      <c r="R69" s="30"/>
      <c r="S69" s="251"/>
      <c r="T69" s="251"/>
      <c r="U69" s="28"/>
      <c r="V69" s="148"/>
      <c r="W69" s="139"/>
      <c r="X69" s="149"/>
      <c r="Y69" s="27"/>
      <c r="Z69" s="27"/>
      <c r="AA69" s="27"/>
      <c r="AB69" s="27"/>
      <c r="AC69" s="27"/>
      <c r="AD69" s="27"/>
      <c r="AE69" s="27"/>
      <c r="AF69" s="27"/>
      <c r="AG69" s="148"/>
      <c r="AH69" s="139"/>
      <c r="AI69" s="149"/>
      <c r="AJ69" s="27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</row>
    <row r="70" spans="1:83" ht="12" customHeight="1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30"/>
      <c r="R70" s="30"/>
      <c r="S70" s="251"/>
      <c r="T70" s="251"/>
      <c r="U70" s="28"/>
      <c r="V70" s="148"/>
      <c r="W70" s="139"/>
      <c r="X70" s="149"/>
      <c r="Y70" s="27"/>
      <c r="Z70" s="27"/>
      <c r="AA70" s="27"/>
      <c r="AB70" s="27"/>
      <c r="AC70" s="27"/>
      <c r="AD70" s="27"/>
      <c r="AE70" s="27"/>
      <c r="AF70" s="27"/>
      <c r="AG70" s="148"/>
      <c r="AH70" s="139"/>
      <c r="AI70" s="149"/>
      <c r="AJ70" s="27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</row>
    <row r="71" spans="1:83" ht="12" customHeight="1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30"/>
      <c r="R71" s="30"/>
      <c r="S71" s="251"/>
      <c r="T71" s="251"/>
      <c r="U71" s="28"/>
      <c r="V71" s="148"/>
      <c r="W71" s="139"/>
      <c r="X71" s="149"/>
      <c r="Y71" s="27"/>
      <c r="Z71" s="27"/>
      <c r="AA71" s="27"/>
      <c r="AB71" s="27"/>
      <c r="AC71" s="27"/>
      <c r="AD71" s="27"/>
      <c r="AE71" s="27"/>
      <c r="AF71" s="27"/>
      <c r="AG71" s="148"/>
      <c r="AH71" s="139"/>
      <c r="AI71" s="149"/>
      <c r="AJ71" s="27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</row>
    <row r="72" spans="1:83" ht="12" customHeight="1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30"/>
      <c r="R72" s="30"/>
      <c r="S72" s="251"/>
      <c r="T72" s="251"/>
      <c r="U72" s="28"/>
      <c r="V72" s="148"/>
      <c r="W72" s="139"/>
      <c r="X72" s="149"/>
      <c r="Y72" s="27"/>
      <c r="Z72" s="27"/>
      <c r="AA72" s="27"/>
      <c r="AB72" s="27"/>
      <c r="AC72" s="27"/>
      <c r="AD72" s="27"/>
      <c r="AE72" s="27"/>
      <c r="AF72" s="27"/>
      <c r="AG72" s="148"/>
      <c r="AH72" s="139"/>
      <c r="AI72" s="149"/>
      <c r="AJ72" s="27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</row>
    <row r="73" spans="1:83" ht="12" customHeight="1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30"/>
      <c r="R73" s="30"/>
      <c r="S73" s="251"/>
      <c r="T73" s="251"/>
      <c r="U73" s="28"/>
      <c r="V73" s="148"/>
      <c r="W73" s="139"/>
      <c r="X73" s="149"/>
      <c r="Y73" s="27"/>
      <c r="Z73" s="27"/>
      <c r="AA73" s="27"/>
      <c r="AB73" s="27"/>
      <c r="AC73" s="27"/>
      <c r="AD73" s="27"/>
      <c r="AE73" s="27"/>
      <c r="AF73" s="27"/>
      <c r="AG73" s="148"/>
      <c r="AH73" s="139"/>
      <c r="AI73" s="149"/>
      <c r="AJ73" s="27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</row>
    <row r="74" spans="1:83" ht="12" customHeight="1">
      <c r="P74" s="29"/>
      <c r="Q74" s="30"/>
      <c r="R74" s="30"/>
      <c r="S74" s="251"/>
      <c r="T74" s="251"/>
      <c r="U74" s="28"/>
      <c r="V74" s="148"/>
      <c r="W74" s="139"/>
      <c r="X74" s="149"/>
      <c r="Y74" s="27"/>
      <c r="Z74" s="27"/>
      <c r="AA74" s="27"/>
      <c r="AB74" s="27"/>
      <c r="AC74" s="27"/>
      <c r="AD74" s="27"/>
      <c r="AE74" s="27"/>
      <c r="AF74" s="27"/>
      <c r="AG74" s="148"/>
      <c r="AH74" s="139"/>
      <c r="AI74" s="149"/>
      <c r="AJ74" s="27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</row>
    <row r="75" spans="1:83" ht="12" customHeight="1">
      <c r="P75" s="29"/>
      <c r="Q75" s="30"/>
      <c r="R75" s="30"/>
      <c r="S75" s="251"/>
      <c r="T75" s="251"/>
      <c r="U75" s="28"/>
      <c r="V75" s="148"/>
      <c r="W75" s="139"/>
      <c r="X75" s="149"/>
      <c r="Y75" s="27"/>
      <c r="Z75" s="27"/>
      <c r="AA75" s="27"/>
      <c r="AB75" s="27"/>
      <c r="AC75" s="27"/>
      <c r="AD75" s="27"/>
      <c r="AE75" s="27"/>
      <c r="AF75" s="27"/>
      <c r="AG75" s="148"/>
      <c r="AH75" s="139"/>
      <c r="AI75" s="149"/>
      <c r="AJ75" s="27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</row>
    <row r="76" spans="1:83" ht="12" customHeight="1">
      <c r="P76" s="29"/>
      <c r="Q76" s="30"/>
      <c r="R76" s="30"/>
      <c r="S76" s="251"/>
      <c r="T76" s="251"/>
      <c r="U76" s="28"/>
      <c r="V76" s="148"/>
      <c r="W76" s="139"/>
      <c r="X76" s="149"/>
      <c r="Y76" s="27"/>
      <c r="Z76" s="27"/>
      <c r="AA76" s="27"/>
      <c r="AB76" s="27"/>
      <c r="AC76" s="27"/>
      <c r="AD76" s="27"/>
      <c r="AE76" s="27"/>
      <c r="AF76" s="27"/>
      <c r="AG76" s="148"/>
      <c r="AH76" s="139"/>
      <c r="AI76" s="149"/>
      <c r="AJ76" s="27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</row>
    <row r="77" spans="1:83" ht="12" customHeight="1">
      <c r="P77" s="29"/>
      <c r="Q77" s="30"/>
      <c r="R77" s="30"/>
      <c r="S77" s="251"/>
      <c r="T77" s="251"/>
      <c r="U77" s="28"/>
      <c r="V77" s="148"/>
      <c r="W77" s="139"/>
      <c r="X77" s="149"/>
      <c r="Y77" s="27"/>
      <c r="Z77" s="27"/>
      <c r="AA77" s="27"/>
      <c r="AB77" s="27"/>
      <c r="AC77" s="27"/>
      <c r="AD77" s="27"/>
      <c r="AE77" s="27"/>
      <c r="AF77" s="27"/>
      <c r="AG77" s="148"/>
      <c r="AH77" s="139"/>
      <c r="AI77" s="149"/>
      <c r="AJ77" s="27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</row>
    <row r="78" spans="1:83" ht="12" customHeight="1">
      <c r="P78" s="29"/>
      <c r="Q78" s="30"/>
      <c r="R78" s="30"/>
      <c r="S78" s="251"/>
      <c r="T78" s="251"/>
      <c r="U78" s="28"/>
      <c r="V78" s="148"/>
      <c r="W78" s="139"/>
      <c r="X78" s="149"/>
      <c r="Y78" s="27"/>
      <c r="Z78" s="27"/>
      <c r="AA78" s="27"/>
      <c r="AB78" s="27"/>
      <c r="AC78" s="27"/>
      <c r="AD78" s="27"/>
      <c r="AE78" s="27"/>
      <c r="AF78" s="27"/>
      <c r="AG78" s="148"/>
      <c r="AH78" s="139"/>
      <c r="AI78" s="149"/>
      <c r="AJ78" s="27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</row>
    <row r="79" spans="1:83" ht="12" customHeight="1">
      <c r="P79" s="29"/>
      <c r="Q79" s="30"/>
      <c r="R79" s="30"/>
      <c r="S79" s="251"/>
      <c r="T79" s="251"/>
      <c r="U79" s="28"/>
      <c r="V79" s="148"/>
      <c r="W79" s="139"/>
      <c r="X79" s="149"/>
      <c r="Y79" s="27"/>
      <c r="Z79" s="27"/>
      <c r="AA79" s="27"/>
      <c r="AB79" s="27"/>
      <c r="AC79" s="27"/>
      <c r="AD79" s="27"/>
      <c r="AE79" s="27"/>
      <c r="AF79" s="27"/>
      <c r="AG79" s="148"/>
      <c r="AH79" s="139"/>
      <c r="AI79" s="149"/>
      <c r="AJ79" s="27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</row>
    <row r="80" spans="1:83" ht="12" customHeight="1">
      <c r="S80" s="251"/>
      <c r="T80" s="25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27"/>
      <c r="AP80" s="27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</row>
    <row r="81" spans="16:83" ht="12" customHeight="1">
      <c r="P81" s="33"/>
      <c r="Q81" s="33"/>
      <c r="R81" s="33"/>
      <c r="S81" s="251"/>
      <c r="T81" s="251"/>
      <c r="U81" s="33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27"/>
      <c r="AP81" s="27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</row>
    <row r="82" spans="16:83" ht="12" customHeight="1">
      <c r="P82" s="33"/>
      <c r="Q82" s="33"/>
      <c r="R82" s="33"/>
      <c r="S82" s="251"/>
      <c r="T82" s="251"/>
      <c r="U82" s="33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27"/>
      <c r="AP82" s="27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</row>
    <row r="83" spans="16:83" ht="12" customHeight="1">
      <c r="P83" s="33"/>
      <c r="Q83" s="33"/>
      <c r="R83" s="33"/>
      <c r="S83" s="251"/>
      <c r="T83" s="251"/>
      <c r="U83" s="33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27"/>
      <c r="AP83" s="27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</row>
    <row r="84" spans="16:83" ht="12" customHeight="1">
      <c r="P84" s="33"/>
      <c r="Q84" s="33"/>
      <c r="R84" s="33"/>
      <c r="S84" s="251"/>
      <c r="T84" s="251"/>
      <c r="U84" s="33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27"/>
      <c r="AP84" s="27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</row>
    <row r="85" spans="16:83" ht="12" customHeight="1">
      <c r="P85" s="33"/>
      <c r="Q85" s="33"/>
      <c r="R85" s="33"/>
      <c r="S85" s="251"/>
      <c r="T85" s="251"/>
      <c r="U85" s="33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27"/>
      <c r="AP85" s="27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</row>
    <row r="86" spans="16:83" ht="12" customHeight="1">
      <c r="P86" s="33"/>
      <c r="Q86" s="33"/>
      <c r="R86" s="33"/>
      <c r="S86" s="251"/>
      <c r="T86" s="251"/>
      <c r="U86" s="33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27"/>
      <c r="AP86" s="27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</row>
    <row r="87" spans="16:83" ht="12" customHeight="1">
      <c r="P87" s="33"/>
      <c r="Q87" s="33"/>
      <c r="R87" s="33"/>
      <c r="S87" s="251"/>
      <c r="T87" s="251"/>
      <c r="U87" s="33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</row>
    <row r="88" spans="16:83" ht="12" customHeight="1">
      <c r="P88" s="33"/>
      <c r="Q88" s="33"/>
      <c r="R88" s="33"/>
      <c r="S88" s="251"/>
      <c r="T88" s="251"/>
      <c r="U88" s="33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</row>
    <row r="89" spans="16:83" ht="12" customHeight="1">
      <c r="P89" s="33"/>
      <c r="Q89" s="33"/>
      <c r="R89" s="33"/>
      <c r="S89" s="251"/>
      <c r="T89" s="251"/>
      <c r="U89" s="33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CE89" s="11"/>
    </row>
    <row r="90" spans="16:83" ht="12" customHeight="1">
      <c r="P90" s="33"/>
      <c r="Q90" s="33"/>
      <c r="R90" s="33"/>
      <c r="S90" s="251"/>
      <c r="T90" s="251"/>
      <c r="U90" s="33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</row>
    <row r="91" spans="16:83" ht="12" customHeight="1">
      <c r="P91" s="33"/>
      <c r="Q91" s="33"/>
      <c r="R91" s="33"/>
      <c r="S91" s="251"/>
      <c r="T91" s="251"/>
      <c r="U91" s="33"/>
      <c r="AM91" s="2"/>
      <c r="AN91" s="2"/>
      <c r="AO91" s="2"/>
      <c r="AP91" s="2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</row>
    <row r="92" spans="16:83" ht="12" customHeight="1">
      <c r="P92" s="33"/>
      <c r="Q92" s="33"/>
      <c r="R92" s="33"/>
      <c r="S92" s="251"/>
      <c r="T92" s="251"/>
      <c r="U92" s="33"/>
      <c r="AM92" s="2"/>
      <c r="AN92" s="2"/>
      <c r="AO92" s="2"/>
      <c r="AP92" s="2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</row>
    <row r="93" spans="16:83" ht="12" customHeight="1">
      <c r="P93" s="33"/>
      <c r="Q93" s="33"/>
      <c r="R93" s="33"/>
      <c r="S93" s="251"/>
      <c r="T93" s="251"/>
      <c r="U93" s="33"/>
      <c r="AM93" s="2"/>
      <c r="AN93" s="2"/>
      <c r="AO93" s="2"/>
      <c r="AP93" s="2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</row>
    <row r="94" spans="16:83" ht="12" customHeight="1">
      <c r="P94" s="33"/>
      <c r="Q94" s="33"/>
      <c r="R94" s="33"/>
      <c r="S94" s="251"/>
      <c r="T94" s="251"/>
      <c r="U94" s="33"/>
      <c r="AM94" s="2"/>
      <c r="AN94" s="2"/>
      <c r="AO94" s="2"/>
      <c r="AP94" s="2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</row>
    <row r="95" spans="16:83" ht="12" customHeight="1">
      <c r="P95" s="33"/>
      <c r="Q95" s="33"/>
      <c r="R95" s="33"/>
      <c r="S95" s="251"/>
      <c r="T95" s="251"/>
      <c r="U95" s="33"/>
      <c r="AM95" s="2"/>
      <c r="AN95" s="2"/>
      <c r="AO95" s="2"/>
      <c r="AP95" s="2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</row>
    <row r="96" spans="16:83" ht="12" customHeight="1">
      <c r="P96" s="33"/>
      <c r="Q96" s="33"/>
      <c r="R96" s="33"/>
      <c r="S96" s="251"/>
      <c r="T96" s="251"/>
      <c r="U96" s="33"/>
      <c r="AM96" s="2"/>
      <c r="AN96" s="2"/>
      <c r="AO96" s="2"/>
      <c r="AP96" s="2"/>
      <c r="AQ96" s="4"/>
      <c r="AR96" s="27"/>
      <c r="AS96" s="27"/>
      <c r="AT96" s="31"/>
      <c r="AU96" s="32"/>
      <c r="AV96" s="32"/>
      <c r="AW96" s="23"/>
      <c r="AX96" s="17"/>
      <c r="AY96" s="17"/>
      <c r="AZ96" s="17"/>
      <c r="BA96" s="21"/>
      <c r="BB96" s="21"/>
      <c r="BC96" s="31"/>
    </row>
    <row r="97" spans="16:55" ht="16.5">
      <c r="P97" s="33"/>
      <c r="Q97" s="33"/>
      <c r="R97" s="33"/>
      <c r="S97" s="251"/>
      <c r="T97" s="251"/>
      <c r="U97" s="33"/>
      <c r="AQ97" s="4"/>
      <c r="AR97" s="27"/>
      <c r="AS97" s="27"/>
      <c r="AT97" s="31"/>
      <c r="AU97" s="32"/>
      <c r="AV97" s="32"/>
      <c r="AW97" s="23"/>
      <c r="AX97" s="17"/>
      <c r="AY97" s="17"/>
      <c r="AZ97" s="17"/>
      <c r="BA97" s="21"/>
      <c r="BB97" s="21"/>
      <c r="BC97" s="31"/>
    </row>
    <row r="98" spans="16:55" ht="16.5">
      <c r="P98" s="33"/>
      <c r="Q98" s="33"/>
      <c r="R98" s="33"/>
      <c r="S98" s="251"/>
      <c r="T98" s="251"/>
      <c r="U98" s="33"/>
      <c r="AQ98" s="4"/>
      <c r="AR98" s="27"/>
      <c r="AS98" s="27"/>
      <c r="AT98" s="31"/>
      <c r="AU98" s="32"/>
      <c r="AV98" s="32"/>
      <c r="AW98" s="23"/>
      <c r="AX98" s="17"/>
      <c r="AY98" s="17"/>
      <c r="AZ98" s="17"/>
      <c r="BA98" s="21"/>
      <c r="BB98" s="21"/>
      <c r="BC98" s="31"/>
    </row>
    <row r="99" spans="16:55" ht="16.5">
      <c r="P99" s="33"/>
      <c r="Q99" s="33"/>
      <c r="R99" s="33"/>
      <c r="S99" s="251"/>
      <c r="T99" s="251"/>
      <c r="U99" s="33"/>
      <c r="AQ99" s="4"/>
      <c r="AR99" s="31"/>
      <c r="AS99" s="27"/>
      <c r="AT99" s="31"/>
      <c r="AU99" s="32"/>
      <c r="AV99" s="32"/>
      <c r="AW99" s="23"/>
      <c r="AX99" s="17"/>
      <c r="AY99" s="17"/>
      <c r="AZ99" s="17"/>
      <c r="BA99" s="21"/>
      <c r="BB99" s="21"/>
      <c r="BC99" s="31"/>
    </row>
    <row r="100" spans="16:55" ht="16.5">
      <c r="P100" s="33"/>
      <c r="Q100" s="33"/>
      <c r="R100" s="33"/>
      <c r="U100" s="33"/>
      <c r="AQ100" s="31"/>
      <c r="AR100" s="27"/>
      <c r="AS100" s="27"/>
      <c r="AT100" s="31"/>
      <c r="AU100" s="32"/>
      <c r="AV100" s="32"/>
      <c r="AW100" s="23"/>
      <c r="AX100" s="17"/>
      <c r="AY100" s="17"/>
      <c r="AZ100" s="17"/>
      <c r="BA100" s="21"/>
      <c r="BB100" s="21"/>
      <c r="BC100" s="31"/>
    </row>
    <row r="101" spans="16:55" ht="16.5">
      <c r="P101" s="33"/>
      <c r="Q101" s="33"/>
      <c r="R101" s="33"/>
      <c r="S101" s="252"/>
      <c r="T101" s="252"/>
      <c r="U101" s="33"/>
      <c r="AQ101" s="31"/>
      <c r="AR101" s="27"/>
      <c r="AS101" s="27"/>
      <c r="AT101" s="31"/>
      <c r="AU101" s="32"/>
      <c r="AV101" s="32"/>
      <c r="AW101" s="23"/>
      <c r="AX101" s="17"/>
      <c r="AY101" s="17"/>
      <c r="AZ101" s="17"/>
      <c r="BA101" s="21"/>
      <c r="BB101" s="21"/>
      <c r="BC101" s="31"/>
    </row>
    <row r="102" spans="16:55" ht="16.5">
      <c r="P102" s="33"/>
      <c r="Q102" s="33"/>
      <c r="R102" s="33"/>
      <c r="S102" s="252"/>
      <c r="T102" s="252"/>
      <c r="U102" s="33"/>
      <c r="AQ102" s="31"/>
      <c r="AR102" s="27"/>
      <c r="AS102" s="27"/>
      <c r="AT102" s="31"/>
      <c r="AU102" s="32"/>
      <c r="AV102" s="32"/>
      <c r="AW102" s="23"/>
      <c r="AX102" s="17"/>
      <c r="AY102" s="17"/>
      <c r="AZ102" s="17"/>
      <c r="BA102" s="21"/>
      <c r="BB102" s="21"/>
      <c r="BC102" s="31"/>
    </row>
    <row r="103" spans="16:55" ht="16.5">
      <c r="P103" s="33"/>
      <c r="Q103" s="33"/>
      <c r="R103" s="33"/>
      <c r="S103" s="252"/>
      <c r="T103" s="252"/>
      <c r="U103" s="33"/>
      <c r="AQ103" s="31"/>
      <c r="AR103" s="27"/>
      <c r="AS103" s="27"/>
      <c r="AT103" s="31"/>
      <c r="AU103" s="32"/>
      <c r="AV103" s="32"/>
      <c r="AW103" s="23"/>
      <c r="AX103" s="17"/>
      <c r="AY103" s="17"/>
      <c r="AZ103" s="17"/>
      <c r="BA103" s="21"/>
      <c r="BB103" s="21"/>
      <c r="BC103" s="31"/>
    </row>
    <row r="104" spans="16:55" ht="16.5">
      <c r="P104" s="33"/>
      <c r="Q104" s="33"/>
      <c r="R104" s="33"/>
      <c r="S104" s="252"/>
      <c r="T104" s="252"/>
      <c r="U104" s="33"/>
      <c r="AQ104" s="31"/>
      <c r="AR104" s="27"/>
      <c r="AS104" s="27"/>
      <c r="AT104" s="31"/>
      <c r="AU104" s="32"/>
      <c r="AV104" s="32"/>
      <c r="AW104" s="23"/>
      <c r="AX104" s="17"/>
      <c r="AY104" s="17"/>
      <c r="AZ104" s="17"/>
      <c r="BA104" s="21"/>
      <c r="BB104" s="21"/>
      <c r="BC104" s="31"/>
    </row>
    <row r="105" spans="16:55" ht="16.5">
      <c r="P105" s="33"/>
      <c r="Q105" s="33"/>
      <c r="R105" s="33"/>
      <c r="S105" s="252"/>
      <c r="T105" s="252"/>
      <c r="U105" s="33"/>
      <c r="AQ105" s="31"/>
      <c r="AR105" s="27"/>
      <c r="AS105" s="27"/>
      <c r="AT105" s="31"/>
      <c r="AU105" s="32"/>
      <c r="AV105" s="32"/>
      <c r="AW105" s="23"/>
      <c r="AX105" s="17"/>
      <c r="AY105" s="17"/>
      <c r="AZ105" s="17"/>
      <c r="BA105" s="21"/>
      <c r="BB105" s="21"/>
      <c r="BC105" s="31"/>
    </row>
    <row r="106" spans="16:55" ht="16.5">
      <c r="P106" s="33"/>
      <c r="Q106" s="33"/>
      <c r="R106" s="33"/>
      <c r="S106" s="252"/>
      <c r="T106" s="252"/>
      <c r="U106" s="33"/>
      <c r="AQ106" s="31"/>
      <c r="AR106" s="27"/>
      <c r="AS106" s="27"/>
      <c r="AT106" s="31"/>
      <c r="AU106" s="32"/>
      <c r="AV106" s="32"/>
      <c r="AW106" s="23"/>
      <c r="AX106" s="17"/>
      <c r="AY106" s="17"/>
      <c r="AZ106" s="17"/>
      <c r="BA106" s="21"/>
      <c r="BB106" s="21"/>
      <c r="BC106" s="31"/>
    </row>
    <row r="107" spans="16:55" ht="16.5">
      <c r="P107" s="33"/>
      <c r="Q107" s="33"/>
      <c r="R107" s="33"/>
      <c r="S107" s="252"/>
      <c r="T107" s="252"/>
      <c r="U107" s="33"/>
      <c r="AR107" s="27"/>
      <c r="AS107" s="27"/>
      <c r="AT107" s="31"/>
      <c r="AU107" s="32"/>
      <c r="AV107" s="32"/>
      <c r="AW107" s="23"/>
      <c r="AX107" s="17"/>
      <c r="AY107" s="17"/>
      <c r="AZ107" s="17"/>
      <c r="BA107" s="21"/>
      <c r="BB107" s="21"/>
      <c r="BC107" s="31"/>
    </row>
    <row r="108" spans="16:55" ht="16.5">
      <c r="P108" s="33"/>
      <c r="Q108" s="33"/>
      <c r="R108" s="33"/>
      <c r="S108" s="252"/>
      <c r="T108" s="252"/>
      <c r="U108" s="33"/>
      <c r="AR108" s="27"/>
      <c r="AS108" s="27"/>
      <c r="AT108" s="31"/>
      <c r="AU108" s="32"/>
      <c r="AV108" s="32"/>
      <c r="AW108" s="23"/>
      <c r="AX108" s="17"/>
      <c r="AY108" s="17"/>
      <c r="AZ108" s="17"/>
      <c r="BA108" s="21"/>
      <c r="BB108" s="21"/>
      <c r="BC108" s="31"/>
    </row>
    <row r="109" spans="16:55" ht="16.5">
      <c r="P109" s="33"/>
      <c r="Q109" s="33"/>
      <c r="R109" s="33"/>
      <c r="S109" s="252"/>
      <c r="T109" s="252"/>
      <c r="U109" s="33"/>
      <c r="AR109" s="27"/>
      <c r="AS109" s="27"/>
      <c r="AT109" s="31"/>
      <c r="AU109" s="32"/>
      <c r="AV109" s="32"/>
      <c r="AW109" s="23"/>
      <c r="AX109" s="17"/>
      <c r="AY109" s="17"/>
      <c r="AZ109" s="17"/>
      <c r="BA109" s="21"/>
      <c r="BB109" s="21"/>
      <c r="BC109" s="31"/>
    </row>
    <row r="110" spans="16:55" ht="16.5">
      <c r="P110" s="33"/>
      <c r="Q110" s="33"/>
      <c r="R110" s="33"/>
      <c r="S110" s="252"/>
      <c r="T110" s="252"/>
      <c r="U110" s="33"/>
      <c r="AR110" s="27"/>
      <c r="AS110" s="27"/>
      <c r="AT110" s="31"/>
      <c r="AU110" s="32"/>
      <c r="AV110" s="32"/>
      <c r="AW110" s="23"/>
      <c r="AX110" s="17"/>
      <c r="AY110" s="17"/>
      <c r="AZ110" s="17"/>
      <c r="BA110" s="21"/>
      <c r="BB110" s="21"/>
      <c r="BC110" s="31"/>
    </row>
    <row r="111" spans="16:55" ht="16.5">
      <c r="P111" s="33"/>
      <c r="Q111" s="33"/>
      <c r="R111" s="33"/>
      <c r="S111" s="252"/>
      <c r="T111" s="252"/>
      <c r="U111" s="33"/>
      <c r="AQ111" s="2"/>
      <c r="AR111" s="27"/>
      <c r="AS111" s="27"/>
      <c r="AT111" s="31"/>
      <c r="AU111" s="32"/>
      <c r="AV111" s="32"/>
      <c r="AW111" s="23"/>
      <c r="AX111" s="17"/>
      <c r="AY111" s="17"/>
      <c r="AZ111" s="17"/>
      <c r="BA111" s="21"/>
      <c r="BB111" s="21"/>
      <c r="BC111" s="31"/>
    </row>
    <row r="112" spans="16:55" ht="16.5">
      <c r="P112" s="33"/>
      <c r="Q112" s="33"/>
      <c r="R112" s="33"/>
      <c r="S112" s="252"/>
      <c r="T112" s="252"/>
      <c r="U112" s="33"/>
      <c r="AQ112" s="2"/>
      <c r="AR112" s="27"/>
      <c r="AS112" s="27"/>
      <c r="AT112" s="31"/>
      <c r="AU112" s="32"/>
      <c r="AV112" s="32"/>
      <c r="AW112" s="23"/>
      <c r="AX112" s="17"/>
      <c r="AY112" s="17"/>
      <c r="AZ112" s="17"/>
      <c r="BA112" s="21"/>
      <c r="BB112" s="21"/>
      <c r="BC112" s="31"/>
    </row>
    <row r="113" spans="16:55" ht="16.5">
      <c r="P113" s="33"/>
      <c r="Q113" s="33"/>
      <c r="R113" s="33"/>
      <c r="S113" s="252"/>
      <c r="T113" s="252"/>
      <c r="U113" s="33"/>
      <c r="AQ113" s="2"/>
      <c r="AR113" s="27"/>
      <c r="AS113" s="27"/>
      <c r="AT113" s="31"/>
      <c r="AU113" s="32"/>
      <c r="AV113" s="32"/>
      <c r="AW113" s="23"/>
      <c r="AX113" s="17"/>
      <c r="AY113" s="17"/>
      <c r="AZ113" s="17"/>
      <c r="BA113" s="21"/>
      <c r="BB113" s="21"/>
      <c r="BC113" s="31"/>
    </row>
    <row r="114" spans="16:55" ht="16.5">
      <c r="P114" s="33"/>
      <c r="Q114" s="33"/>
      <c r="R114" s="33"/>
      <c r="S114" s="252"/>
      <c r="T114" s="252"/>
      <c r="U114" s="33"/>
      <c r="AQ114" s="2"/>
      <c r="AR114" s="27"/>
      <c r="AS114" s="27"/>
      <c r="AT114" s="31"/>
      <c r="AU114" s="32"/>
      <c r="AV114" s="32"/>
      <c r="AW114" s="23"/>
      <c r="AX114" s="17"/>
      <c r="AY114" s="17"/>
      <c r="AZ114" s="17"/>
      <c r="BA114" s="21"/>
      <c r="BB114" s="21"/>
      <c r="BC114" s="31"/>
    </row>
    <row r="115" spans="16:55" ht="16.5">
      <c r="P115" s="33"/>
      <c r="Q115" s="33"/>
      <c r="R115" s="33"/>
      <c r="S115" s="252"/>
      <c r="T115" s="252"/>
      <c r="U115" s="33"/>
      <c r="AQ115" s="2"/>
      <c r="AR115" s="27"/>
      <c r="AS115" s="27"/>
      <c r="AT115" s="31"/>
      <c r="AU115" s="32"/>
      <c r="AV115" s="32"/>
      <c r="AW115" s="23"/>
      <c r="AX115" s="17"/>
      <c r="AY115" s="17"/>
      <c r="AZ115" s="17"/>
      <c r="BA115" s="21"/>
      <c r="BB115" s="21"/>
      <c r="BC115" s="31"/>
    </row>
    <row r="116" spans="16:55" ht="16.5">
      <c r="S116" s="252"/>
      <c r="T116" s="252"/>
      <c r="AQ116" s="2"/>
      <c r="AR116" s="27"/>
      <c r="AS116" s="27"/>
      <c r="AT116" s="31"/>
      <c r="AU116" s="32"/>
      <c r="AV116" s="32"/>
      <c r="AW116" s="23"/>
      <c r="AX116" s="17"/>
      <c r="AY116" s="17"/>
      <c r="AZ116" s="17"/>
      <c r="BA116" s="21"/>
      <c r="BB116" s="21"/>
      <c r="BC116" s="31"/>
    </row>
    <row r="117" spans="16:55" ht="16.5">
      <c r="S117" s="252"/>
      <c r="T117" s="252"/>
      <c r="AR117" s="27"/>
      <c r="AS117" s="27"/>
      <c r="AT117" s="31"/>
      <c r="AU117" s="32"/>
      <c r="AV117" s="32"/>
      <c r="AW117" s="23"/>
      <c r="AX117" s="17"/>
      <c r="AY117" s="17"/>
      <c r="AZ117" s="17"/>
      <c r="BA117" s="21"/>
      <c r="BB117" s="21"/>
      <c r="BC117" s="31"/>
    </row>
    <row r="118" spans="16:55" ht="16.5">
      <c r="S118" s="252"/>
      <c r="T118" s="252"/>
      <c r="AR118" s="27"/>
      <c r="AS118" s="27"/>
      <c r="AT118" s="31"/>
      <c r="AU118" s="32"/>
      <c r="AV118" s="32"/>
      <c r="AW118" s="23"/>
      <c r="AX118" s="17"/>
      <c r="AY118" s="17"/>
      <c r="AZ118" s="17"/>
      <c r="BA118" s="21"/>
      <c r="BB118" s="21"/>
      <c r="BC118" s="31"/>
    </row>
    <row r="119" spans="16:55" ht="16.5">
      <c r="S119" s="252"/>
      <c r="T119" s="252"/>
      <c r="AR119" s="27"/>
      <c r="AS119" s="27"/>
      <c r="AT119" s="31"/>
      <c r="AU119" s="32"/>
      <c r="AV119" s="32"/>
      <c r="AW119" s="23"/>
      <c r="AX119" s="17"/>
      <c r="AY119" s="17"/>
      <c r="AZ119" s="17"/>
      <c r="BA119" s="21"/>
      <c r="BB119" s="21"/>
      <c r="BC119" s="31"/>
    </row>
    <row r="120" spans="16:55" ht="16.5">
      <c r="S120" s="252"/>
      <c r="T120" s="252"/>
      <c r="AR120" s="27"/>
      <c r="AS120" s="27"/>
      <c r="AT120" s="31"/>
      <c r="AU120" s="32"/>
      <c r="AV120" s="32"/>
      <c r="AW120" s="23"/>
      <c r="AX120" s="17"/>
      <c r="AY120" s="17"/>
      <c r="AZ120" s="17"/>
      <c r="BA120" s="21"/>
      <c r="BB120" s="21"/>
      <c r="BC120" s="31"/>
    </row>
    <row r="121" spans="16:55" ht="16.5">
      <c r="S121" s="252"/>
      <c r="T121" s="252"/>
      <c r="AR121" s="27"/>
      <c r="AS121" s="27"/>
      <c r="AT121" s="31"/>
      <c r="AU121" s="32"/>
      <c r="AV121" s="32"/>
      <c r="AW121" s="23"/>
      <c r="AX121" s="17"/>
      <c r="AY121" s="17"/>
      <c r="AZ121" s="17"/>
      <c r="BA121" s="21"/>
      <c r="BB121" s="21"/>
      <c r="BC121" s="31"/>
    </row>
    <row r="122" spans="16:55" ht="16.5">
      <c r="S122" s="252"/>
      <c r="T122" s="252"/>
      <c r="AR122" s="27"/>
      <c r="AS122" s="27"/>
      <c r="AT122" s="31"/>
      <c r="AU122" s="32"/>
      <c r="AV122" s="32"/>
      <c r="AW122" s="23"/>
      <c r="AX122" s="17"/>
      <c r="AY122" s="17"/>
      <c r="AZ122" s="17"/>
      <c r="BA122" s="21"/>
      <c r="BB122" s="21"/>
      <c r="BC122" s="31"/>
    </row>
    <row r="123" spans="16:55" ht="16.5">
      <c r="S123" s="252"/>
      <c r="T123" s="252"/>
      <c r="AR123" s="27"/>
      <c r="AS123" s="27"/>
      <c r="AT123" s="31"/>
      <c r="AU123" s="32"/>
      <c r="AV123" s="32"/>
      <c r="AW123" s="32"/>
      <c r="AX123" s="32"/>
      <c r="AY123" s="31"/>
      <c r="AZ123" s="31"/>
      <c r="BA123" s="31"/>
      <c r="BB123" s="31"/>
      <c r="BC123" s="31"/>
    </row>
    <row r="124" spans="16:55" ht="16.5">
      <c r="S124" s="252"/>
      <c r="T124" s="252"/>
      <c r="AR124" s="27"/>
      <c r="AS124" s="27"/>
      <c r="AT124" s="31"/>
      <c r="AU124" s="32"/>
      <c r="AV124" s="32"/>
      <c r="AW124" s="32"/>
      <c r="AX124" s="32"/>
      <c r="AY124" s="31"/>
      <c r="AZ124" s="31"/>
      <c r="BA124" s="31"/>
      <c r="BB124" s="31"/>
      <c r="BC124" s="31"/>
    </row>
    <row r="125" spans="16:55" ht="16.5">
      <c r="S125" s="252"/>
      <c r="T125" s="252"/>
      <c r="AR125" s="27"/>
      <c r="AS125" s="27"/>
      <c r="AT125" s="31"/>
      <c r="AU125" s="32"/>
      <c r="AV125" s="32"/>
      <c r="AW125" s="32"/>
      <c r="AX125" s="32"/>
      <c r="AY125" s="31"/>
      <c r="AZ125" s="31"/>
      <c r="BA125" s="31"/>
      <c r="BB125" s="31"/>
      <c r="BC125" s="31"/>
    </row>
    <row r="126" spans="16:55" ht="16.5">
      <c r="S126" s="252"/>
      <c r="T126" s="252"/>
      <c r="AR126" s="27"/>
      <c r="AS126" s="27"/>
      <c r="AT126" s="31"/>
      <c r="AU126" s="32"/>
      <c r="AV126" s="32"/>
      <c r="AW126" s="32"/>
      <c r="AX126" s="32"/>
      <c r="AY126" s="31"/>
      <c r="AZ126" s="31"/>
      <c r="BA126" s="31"/>
      <c r="BB126" s="31"/>
      <c r="BC126" s="31"/>
    </row>
    <row r="127" spans="16:55" ht="16.5">
      <c r="S127" s="252"/>
      <c r="T127" s="252"/>
      <c r="AR127" s="27"/>
      <c r="AS127" s="27"/>
      <c r="AT127" s="31"/>
      <c r="AU127" s="32"/>
      <c r="AV127" s="32"/>
      <c r="AW127" s="32"/>
      <c r="AX127" s="32"/>
      <c r="AY127" s="31"/>
      <c r="AZ127" s="31"/>
      <c r="BA127" s="31"/>
      <c r="BB127" s="31"/>
      <c r="BC127" s="31"/>
    </row>
    <row r="128" spans="16:55" ht="16.5">
      <c r="S128" s="252"/>
      <c r="T128" s="252"/>
      <c r="AR128" s="27"/>
      <c r="AS128" s="27"/>
      <c r="AT128" s="31"/>
      <c r="AU128" s="32"/>
      <c r="AV128" s="32"/>
      <c r="AW128" s="32"/>
      <c r="AX128" s="32"/>
      <c r="AY128" s="31"/>
      <c r="AZ128" s="31"/>
      <c r="BA128" s="31"/>
      <c r="BB128" s="31"/>
      <c r="BC128" s="31"/>
    </row>
    <row r="129" spans="19:55" ht="16.5">
      <c r="S129" s="252"/>
      <c r="T129" s="252"/>
      <c r="AR129" s="27"/>
      <c r="AS129" s="27"/>
      <c r="AT129" s="31"/>
      <c r="AU129" s="32"/>
      <c r="AV129" s="32"/>
      <c r="AW129" s="32"/>
      <c r="AX129" s="32"/>
      <c r="AY129" s="31"/>
      <c r="AZ129" s="31"/>
      <c r="BA129" s="31"/>
      <c r="BB129" s="31"/>
      <c r="BC129" s="31"/>
    </row>
    <row r="130" spans="19:55" ht="16.5">
      <c r="S130" s="252"/>
      <c r="T130" s="252"/>
      <c r="AR130" s="27"/>
      <c r="AS130" s="27"/>
      <c r="AT130" s="31"/>
      <c r="AU130" s="32"/>
      <c r="AV130" s="32"/>
      <c r="AW130" s="32"/>
      <c r="AX130" s="32"/>
      <c r="AY130" s="31"/>
      <c r="AZ130" s="31"/>
      <c r="BA130" s="31"/>
      <c r="BB130" s="31"/>
      <c r="BC130" s="31"/>
    </row>
    <row r="131" spans="19:55" ht="16.5">
      <c r="S131" s="252"/>
      <c r="T131" s="252"/>
      <c r="AR131" s="27"/>
      <c r="AS131" s="27"/>
      <c r="AT131" s="31"/>
      <c r="AU131" s="32"/>
      <c r="AV131" s="32"/>
      <c r="AW131" s="32"/>
      <c r="AX131" s="32"/>
      <c r="AY131" s="31"/>
      <c r="AZ131" s="31"/>
      <c r="BA131" s="31"/>
      <c r="BB131" s="31"/>
      <c r="BC131" s="31"/>
    </row>
    <row r="132" spans="19:55" ht="16.5">
      <c r="S132" s="252"/>
      <c r="T132" s="252"/>
      <c r="AR132" s="27"/>
      <c r="AS132" s="27"/>
      <c r="AT132" s="31"/>
      <c r="AU132" s="32"/>
      <c r="AV132" s="32"/>
      <c r="AW132" s="32"/>
      <c r="AX132" s="32"/>
      <c r="AY132" s="31"/>
      <c r="AZ132" s="31"/>
      <c r="BA132" s="31"/>
      <c r="BB132" s="31"/>
      <c r="BC132" s="31"/>
    </row>
    <row r="133" spans="19:55" ht="16.5">
      <c r="S133" s="252"/>
      <c r="T133" s="252"/>
      <c r="AR133" s="27"/>
      <c r="AS133" s="27"/>
      <c r="AT133" s="31"/>
      <c r="AU133" s="32"/>
      <c r="AV133" s="32"/>
      <c r="AW133" s="32"/>
      <c r="AX133" s="32"/>
      <c r="AY133" s="31"/>
      <c r="AZ133" s="31"/>
      <c r="BA133" s="31"/>
      <c r="BB133" s="31"/>
      <c r="BC133" s="31"/>
    </row>
    <row r="134" spans="19:55" ht="16.5">
      <c r="S134" s="252"/>
      <c r="T134" s="252"/>
      <c r="AR134" s="27"/>
      <c r="AS134" s="27"/>
      <c r="AT134" s="31"/>
      <c r="AU134" s="32"/>
      <c r="AV134" s="32"/>
      <c r="AW134" s="32"/>
      <c r="AX134" s="32"/>
      <c r="AY134" s="31"/>
      <c r="AZ134" s="31"/>
      <c r="BA134" s="31"/>
      <c r="BB134" s="31"/>
      <c r="BC134" s="31"/>
    </row>
    <row r="135" spans="19:55" ht="16.5">
      <c r="S135" s="252"/>
      <c r="T135" s="252"/>
      <c r="AR135" s="27"/>
      <c r="AS135" s="27"/>
      <c r="AT135" s="31"/>
      <c r="AU135" s="32"/>
      <c r="AV135" s="32"/>
      <c r="AW135" s="32"/>
      <c r="AX135" s="32"/>
      <c r="AY135" s="31"/>
      <c r="AZ135" s="31"/>
      <c r="BA135" s="31"/>
      <c r="BB135" s="31"/>
      <c r="BC135" s="31"/>
    </row>
    <row r="136" spans="19:55" ht="16.5">
      <c r="AR136" s="27"/>
      <c r="AS136" s="27"/>
      <c r="AT136" s="31"/>
      <c r="AU136" s="32"/>
      <c r="AV136" s="32"/>
      <c r="AW136" s="32"/>
      <c r="AX136" s="32"/>
      <c r="AY136" s="31"/>
      <c r="AZ136" s="31"/>
      <c r="BA136" s="31"/>
      <c r="BB136" s="31"/>
      <c r="BC136" s="31"/>
    </row>
    <row r="137" spans="19:55" ht="16.5">
      <c r="AR137" s="27"/>
      <c r="AS137" s="27"/>
      <c r="AT137" s="31"/>
      <c r="AU137" s="32"/>
      <c r="AV137" s="32"/>
      <c r="AW137" s="32"/>
      <c r="AX137" s="32"/>
      <c r="AY137" s="31"/>
      <c r="AZ137" s="31"/>
      <c r="BA137" s="31"/>
      <c r="BB137" s="31"/>
      <c r="BC137" s="31"/>
    </row>
    <row r="138" spans="19:55" ht="16.5">
      <c r="AR138" s="27"/>
      <c r="AS138" s="27"/>
      <c r="AT138" s="31"/>
      <c r="AU138" s="32"/>
      <c r="AV138" s="32"/>
      <c r="AW138" s="32"/>
      <c r="AX138" s="32"/>
      <c r="AY138" s="31"/>
      <c r="AZ138" s="31"/>
      <c r="BA138" s="31"/>
      <c r="BB138" s="31"/>
      <c r="BC138" s="31"/>
    </row>
    <row r="139" spans="19:55" ht="16.5">
      <c r="AR139" s="27"/>
      <c r="AS139" s="27"/>
      <c r="AT139" s="31"/>
      <c r="AU139" s="32"/>
      <c r="AV139" s="32"/>
      <c r="AW139" s="32"/>
      <c r="AX139" s="32"/>
      <c r="AY139" s="31"/>
      <c r="AZ139" s="31"/>
      <c r="BA139" s="31"/>
      <c r="BB139" s="31"/>
      <c r="BC139" s="31"/>
    </row>
    <row r="140" spans="19:55" ht="16.5">
      <c r="AR140" s="27"/>
      <c r="AS140" s="27"/>
      <c r="AT140" s="31"/>
      <c r="AU140" s="32"/>
      <c r="AV140" s="32"/>
      <c r="AW140" s="32"/>
      <c r="AX140" s="32"/>
      <c r="AY140" s="31"/>
      <c r="AZ140" s="31"/>
      <c r="BA140" s="31"/>
      <c r="BB140" s="31"/>
      <c r="BC140" s="31"/>
    </row>
    <row r="141" spans="19:55" ht="16.5">
      <c r="AR141" s="27"/>
      <c r="AS141" s="27"/>
      <c r="AT141" s="31"/>
      <c r="AU141" s="32"/>
      <c r="AV141" s="32"/>
      <c r="AW141" s="32"/>
      <c r="AX141" s="32"/>
      <c r="AY141" s="31"/>
      <c r="AZ141" s="31"/>
      <c r="BA141" s="31"/>
      <c r="BB141" s="31"/>
      <c r="BC141" s="31"/>
    </row>
    <row r="142" spans="19:55" ht="16.5">
      <c r="AR142" s="27"/>
      <c r="AS142" s="27"/>
      <c r="AT142" s="31"/>
      <c r="AU142" s="32"/>
      <c r="AV142" s="32"/>
      <c r="AW142" s="32"/>
      <c r="AX142" s="32"/>
      <c r="AY142" s="31"/>
      <c r="AZ142" s="31"/>
      <c r="BA142" s="31"/>
      <c r="BB142" s="31"/>
      <c r="BC142" s="31"/>
    </row>
    <row r="143" spans="19:55" ht="16.5">
      <c r="AR143" s="27"/>
      <c r="AS143" s="27"/>
      <c r="AT143" s="31"/>
      <c r="AU143" s="32"/>
      <c r="AV143" s="32"/>
      <c r="AW143" s="32"/>
      <c r="AX143" s="32"/>
      <c r="AY143" s="31"/>
      <c r="AZ143" s="31"/>
      <c r="BA143" s="31"/>
      <c r="BB143" s="31"/>
      <c r="BC143" s="31"/>
    </row>
    <row r="144" spans="19:55" ht="16.5">
      <c r="AR144" s="27"/>
      <c r="AS144" s="27"/>
      <c r="AT144" s="31"/>
      <c r="AU144" s="32"/>
      <c r="AV144" s="32"/>
      <c r="AW144" s="32"/>
      <c r="AX144" s="32"/>
      <c r="AY144" s="31"/>
      <c r="AZ144" s="31"/>
      <c r="BA144" s="31"/>
      <c r="BB144" s="31"/>
      <c r="BC144" s="31"/>
    </row>
    <row r="145" spans="44:55" ht="16.5">
      <c r="AR145" s="27"/>
      <c r="AS145" s="27"/>
      <c r="AT145" s="31"/>
      <c r="AU145" s="32"/>
      <c r="AV145" s="32"/>
      <c r="AW145" s="32"/>
      <c r="AX145" s="32"/>
      <c r="AY145" s="31"/>
      <c r="AZ145" s="31"/>
      <c r="BA145" s="31"/>
      <c r="BB145" s="31"/>
      <c r="BC145" s="31"/>
    </row>
    <row r="146" spans="44:55" ht="16.5">
      <c r="AR146" s="27"/>
      <c r="AS146" s="27"/>
      <c r="AT146" s="31"/>
      <c r="AU146" s="32"/>
      <c r="AV146" s="32"/>
      <c r="AW146" s="32"/>
      <c r="AX146" s="32"/>
      <c r="AY146" s="31"/>
      <c r="AZ146" s="31"/>
      <c r="BA146" s="31"/>
      <c r="BB146" s="31"/>
      <c r="BC146" s="31"/>
    </row>
    <row r="147" spans="44:55" ht="16.5">
      <c r="AR147" s="27"/>
      <c r="AS147" s="27"/>
      <c r="AT147" s="31"/>
      <c r="AU147" s="32"/>
      <c r="AV147" s="32"/>
      <c r="AW147" s="32"/>
      <c r="AX147" s="32"/>
      <c r="AY147" s="31"/>
      <c r="AZ147" s="31"/>
      <c r="BA147" s="31"/>
      <c r="BB147" s="31"/>
      <c r="BC147" s="31"/>
    </row>
    <row r="148" spans="44:55" ht="16.5">
      <c r="AR148" s="27"/>
      <c r="AS148" s="27"/>
      <c r="AT148" s="31"/>
      <c r="AU148" s="32"/>
      <c r="AV148" s="32"/>
      <c r="AW148" s="32"/>
      <c r="AX148" s="32"/>
      <c r="AY148" s="31"/>
      <c r="AZ148" s="31"/>
      <c r="BA148" s="31"/>
      <c r="BB148" s="31"/>
      <c r="BC148" s="31"/>
    </row>
    <row r="153" spans="44:55">
      <c r="AR153" s="2"/>
      <c r="AS153" s="2"/>
      <c r="AT153" s="2"/>
      <c r="AU153" s="2"/>
      <c r="AV153" s="2"/>
      <c r="AW153" s="2"/>
      <c r="AX153" s="2"/>
    </row>
    <row r="154" spans="44:55">
      <c r="AR154" s="2"/>
      <c r="AS154" s="2"/>
      <c r="AT154" s="2"/>
      <c r="AU154" s="2"/>
      <c r="AV154" s="2"/>
      <c r="AW154" s="2"/>
      <c r="AX154" s="2"/>
    </row>
    <row r="155" spans="44:55">
      <c r="AR155" s="2"/>
      <c r="AS155" s="2"/>
      <c r="AT155" s="2"/>
      <c r="AU155" s="2"/>
      <c r="AV155" s="2"/>
      <c r="AW155" s="2"/>
      <c r="AX155" s="2"/>
    </row>
    <row r="156" spans="44:55">
      <c r="AR156" s="2"/>
      <c r="AS156" s="2"/>
      <c r="AT156" s="2"/>
      <c r="AU156" s="2"/>
      <c r="AV156" s="2"/>
      <c r="AW156" s="2"/>
      <c r="AX156" s="2"/>
    </row>
    <row r="157" spans="44:55">
      <c r="AR157" s="2"/>
      <c r="AS157" s="2"/>
      <c r="AT157" s="2"/>
      <c r="AU157" s="2"/>
      <c r="AV157" s="2"/>
      <c r="AW157" s="2"/>
      <c r="AX157" s="2"/>
    </row>
    <row r="158" spans="44:55">
      <c r="AR158" s="2"/>
      <c r="AS158" s="2"/>
      <c r="AT158" s="2"/>
      <c r="AU158" s="2"/>
      <c r="AV158" s="2"/>
      <c r="AW158" s="2"/>
      <c r="AX158" s="2"/>
    </row>
  </sheetData>
  <sheetProtection selectLockedCells="1"/>
  <mergeCells count="512">
    <mergeCell ref="BJ50:BL51"/>
    <mergeCell ref="BM50:BN51"/>
    <mergeCell ref="BO50:BQ51"/>
    <mergeCell ref="BR50:BS51"/>
    <mergeCell ref="BU50:BW51"/>
    <mergeCell ref="BX50:BY51"/>
    <mergeCell ref="BZ50:CB51"/>
    <mergeCell ref="CC50:CD51"/>
    <mergeCell ref="BJ52:BL53"/>
    <mergeCell ref="BM52:BN53"/>
    <mergeCell ref="BO52:BQ53"/>
    <mergeCell ref="BR52:BS53"/>
    <mergeCell ref="BU52:BW53"/>
    <mergeCell ref="BX52:BY53"/>
    <mergeCell ref="BZ52:CB53"/>
    <mergeCell ref="CC52:CD53"/>
    <mergeCell ref="A48:B48"/>
    <mergeCell ref="BJ48:BL49"/>
    <mergeCell ref="BM48:BN49"/>
    <mergeCell ref="BO48:BQ49"/>
    <mergeCell ref="BR48:BS49"/>
    <mergeCell ref="BU48:BW49"/>
    <mergeCell ref="BX48:BY49"/>
    <mergeCell ref="BZ48:CB49"/>
    <mergeCell ref="CC48:CD49"/>
    <mergeCell ref="A49:B49"/>
    <mergeCell ref="A46:B46"/>
    <mergeCell ref="BJ46:BL47"/>
    <mergeCell ref="BM46:BN47"/>
    <mergeCell ref="BO46:BQ47"/>
    <mergeCell ref="BR46:BS47"/>
    <mergeCell ref="BU46:BW47"/>
    <mergeCell ref="BX46:BY47"/>
    <mergeCell ref="BZ46:CB47"/>
    <mergeCell ref="CC46:CD47"/>
    <mergeCell ref="A47:B47"/>
    <mergeCell ref="A44:B44"/>
    <mergeCell ref="BJ44:BL45"/>
    <mergeCell ref="BM44:BN45"/>
    <mergeCell ref="BO44:BQ45"/>
    <mergeCell ref="BR44:BS45"/>
    <mergeCell ref="BU44:BW45"/>
    <mergeCell ref="BX44:BY45"/>
    <mergeCell ref="BZ44:CB45"/>
    <mergeCell ref="CC44:CD45"/>
    <mergeCell ref="A45:B45"/>
    <mergeCell ref="BX40:BY41"/>
    <mergeCell ref="BZ40:CB41"/>
    <mergeCell ref="CC40:CD41"/>
    <mergeCell ref="A41:B41"/>
    <mergeCell ref="A42:B42"/>
    <mergeCell ref="BJ42:BL43"/>
    <mergeCell ref="BM42:BN43"/>
    <mergeCell ref="BO42:BQ43"/>
    <mergeCell ref="BR42:BS43"/>
    <mergeCell ref="BU42:BW43"/>
    <mergeCell ref="A40:B40"/>
    <mergeCell ref="BJ40:BL41"/>
    <mergeCell ref="BM40:BN41"/>
    <mergeCell ref="BO40:BQ41"/>
    <mergeCell ref="BR40:BS41"/>
    <mergeCell ref="BU40:BW41"/>
    <mergeCell ref="BX42:BY43"/>
    <mergeCell ref="BZ42:CB43"/>
    <mergeCell ref="CC42:CD43"/>
    <mergeCell ref="A43:B43"/>
    <mergeCell ref="BW36:BX37"/>
    <mergeCell ref="BY36:BY37"/>
    <mergeCell ref="BZ38:BZ39"/>
    <mergeCell ref="CA38:CA39"/>
    <mergeCell ref="CB38:CB39"/>
    <mergeCell ref="CC38:CC39"/>
    <mergeCell ref="CD38:CD39"/>
    <mergeCell ref="A39:B39"/>
    <mergeCell ref="BQ38:BQ39"/>
    <mergeCell ref="BR38:BR39"/>
    <mergeCell ref="BS38:BS39"/>
    <mergeCell ref="BU38:BV39"/>
    <mergeCell ref="BW38:BX39"/>
    <mergeCell ref="BY38:BY39"/>
    <mergeCell ref="A38:B38"/>
    <mergeCell ref="BJ38:BK39"/>
    <mergeCell ref="BL38:BM39"/>
    <mergeCell ref="BN38:BN39"/>
    <mergeCell ref="BO38:BO39"/>
    <mergeCell ref="BP38:BP39"/>
    <mergeCell ref="CC34:CC35"/>
    <mergeCell ref="CD34:CD35"/>
    <mergeCell ref="A36:B36"/>
    <mergeCell ref="BJ36:BK37"/>
    <mergeCell ref="BL36:BM37"/>
    <mergeCell ref="BN36:BN37"/>
    <mergeCell ref="BO36:BO37"/>
    <mergeCell ref="BP36:BP37"/>
    <mergeCell ref="BR34:BR35"/>
    <mergeCell ref="BS34:BS35"/>
    <mergeCell ref="BU34:BV35"/>
    <mergeCell ref="BW34:BX35"/>
    <mergeCell ref="BY34:BY35"/>
    <mergeCell ref="BZ34:BZ35"/>
    <mergeCell ref="BZ36:BZ37"/>
    <mergeCell ref="CA36:CA37"/>
    <mergeCell ref="CB36:CB37"/>
    <mergeCell ref="CC36:CC37"/>
    <mergeCell ref="CD36:CD37"/>
    <mergeCell ref="A37:B37"/>
    <mergeCell ref="BQ36:BQ37"/>
    <mergeCell ref="BR36:BR37"/>
    <mergeCell ref="BS36:BS37"/>
    <mergeCell ref="BU36:BV37"/>
    <mergeCell ref="CA32:CA33"/>
    <mergeCell ref="CB32:CB33"/>
    <mergeCell ref="CC32:CC33"/>
    <mergeCell ref="CD32:CD33"/>
    <mergeCell ref="BJ34:BK35"/>
    <mergeCell ref="BL34:BM35"/>
    <mergeCell ref="BN34:BN35"/>
    <mergeCell ref="BO34:BO35"/>
    <mergeCell ref="BP34:BP35"/>
    <mergeCell ref="BQ34:BQ35"/>
    <mergeCell ref="BR32:BR33"/>
    <mergeCell ref="BS32:BS33"/>
    <mergeCell ref="BU32:BV33"/>
    <mergeCell ref="BW32:BX33"/>
    <mergeCell ref="BY32:BY33"/>
    <mergeCell ref="BZ32:BZ33"/>
    <mergeCell ref="BJ32:BK33"/>
    <mergeCell ref="BL32:BM33"/>
    <mergeCell ref="BN32:BN33"/>
    <mergeCell ref="BO32:BO33"/>
    <mergeCell ref="BP32:BP33"/>
    <mergeCell ref="BQ32:BQ33"/>
    <mergeCell ref="CA34:CA35"/>
    <mergeCell ref="CB34:CB35"/>
    <mergeCell ref="BY30:BZ31"/>
    <mergeCell ref="CA30:CB31"/>
    <mergeCell ref="CC30:CD31"/>
    <mergeCell ref="A31:B31"/>
    <mergeCell ref="C31:D31"/>
    <mergeCell ref="G31:H31"/>
    <mergeCell ref="I31:J31"/>
    <mergeCell ref="K31:L31"/>
    <mergeCell ref="BJ30:BK31"/>
    <mergeCell ref="BL30:BM31"/>
    <mergeCell ref="BN30:BO31"/>
    <mergeCell ref="BP30:BQ31"/>
    <mergeCell ref="BR30:BS31"/>
    <mergeCell ref="BU30:BV31"/>
    <mergeCell ref="A30:B30"/>
    <mergeCell ref="C30:D30"/>
    <mergeCell ref="G30:H30"/>
    <mergeCell ref="I30:J30"/>
    <mergeCell ref="K30:L30"/>
    <mergeCell ref="M30:N30"/>
    <mergeCell ref="O30:P30"/>
    <mergeCell ref="Q30:R30"/>
    <mergeCell ref="BW30:BX31"/>
    <mergeCell ref="O28:P28"/>
    <mergeCell ref="Q28:R28"/>
    <mergeCell ref="BJ28:BK29"/>
    <mergeCell ref="BU28:BV29"/>
    <mergeCell ref="A29:B29"/>
    <mergeCell ref="C29:D29"/>
    <mergeCell ref="G29:H29"/>
    <mergeCell ref="I29:J29"/>
    <mergeCell ref="K29:L29"/>
    <mergeCell ref="M29:N29"/>
    <mergeCell ref="A28:B28"/>
    <mergeCell ref="C28:D28"/>
    <mergeCell ref="G28:H28"/>
    <mergeCell ref="I28:J28"/>
    <mergeCell ref="K28:L28"/>
    <mergeCell ref="M28:N28"/>
    <mergeCell ref="O29:P29"/>
    <mergeCell ref="Q29:R29"/>
    <mergeCell ref="BU26:BW27"/>
    <mergeCell ref="BX26:BY27"/>
    <mergeCell ref="BZ26:CB27"/>
    <mergeCell ref="CC26:CD27"/>
    <mergeCell ref="A27:B27"/>
    <mergeCell ref="C27:D27"/>
    <mergeCell ref="G27:H27"/>
    <mergeCell ref="I27:J27"/>
    <mergeCell ref="K27:L27"/>
    <mergeCell ref="M27:N27"/>
    <mergeCell ref="O26:P26"/>
    <mergeCell ref="Q26:R26"/>
    <mergeCell ref="BJ26:BL27"/>
    <mergeCell ref="BM26:BN27"/>
    <mergeCell ref="BO26:BQ27"/>
    <mergeCell ref="BR26:BS27"/>
    <mergeCell ref="O27:P27"/>
    <mergeCell ref="Q27:R27"/>
    <mergeCell ref="A26:B26"/>
    <mergeCell ref="C26:D26"/>
    <mergeCell ref="G26:H26"/>
    <mergeCell ref="I26:J26"/>
    <mergeCell ref="K26:L26"/>
    <mergeCell ref="M26:N26"/>
    <mergeCell ref="BU24:BW25"/>
    <mergeCell ref="BX24:BY25"/>
    <mergeCell ref="BZ24:CB25"/>
    <mergeCell ref="CC24:CD25"/>
    <mergeCell ref="A25:B25"/>
    <mergeCell ref="C25:D25"/>
    <mergeCell ref="G25:H25"/>
    <mergeCell ref="I25:J25"/>
    <mergeCell ref="K25:L25"/>
    <mergeCell ref="M25:N25"/>
    <mergeCell ref="O24:P24"/>
    <mergeCell ref="Q24:R24"/>
    <mergeCell ref="BJ24:BL25"/>
    <mergeCell ref="BM24:BN25"/>
    <mergeCell ref="BO24:BQ25"/>
    <mergeCell ref="BR24:BS25"/>
    <mergeCell ref="O25:P25"/>
    <mergeCell ref="Q25:R25"/>
    <mergeCell ref="A24:B24"/>
    <mergeCell ref="C24:D24"/>
    <mergeCell ref="G24:H24"/>
    <mergeCell ref="I24:J24"/>
    <mergeCell ref="K24:L24"/>
    <mergeCell ref="M24:N24"/>
    <mergeCell ref="BU22:BW23"/>
    <mergeCell ref="BX22:BY23"/>
    <mergeCell ref="BZ22:CB23"/>
    <mergeCell ref="CC22:CD23"/>
    <mergeCell ref="A23:B23"/>
    <mergeCell ref="C23:D23"/>
    <mergeCell ref="G23:H23"/>
    <mergeCell ref="I23:J23"/>
    <mergeCell ref="K23:L23"/>
    <mergeCell ref="M23:N23"/>
    <mergeCell ref="O22:P22"/>
    <mergeCell ref="Q22:R22"/>
    <mergeCell ref="BJ22:BL23"/>
    <mergeCell ref="BM22:BN23"/>
    <mergeCell ref="BO22:BQ23"/>
    <mergeCell ref="BR22:BS23"/>
    <mergeCell ref="O23:P23"/>
    <mergeCell ref="Q23:R23"/>
    <mergeCell ref="A22:B22"/>
    <mergeCell ref="C22:D22"/>
    <mergeCell ref="G22:H22"/>
    <mergeCell ref="I22:J22"/>
    <mergeCell ref="K22:L22"/>
    <mergeCell ref="M22:N22"/>
    <mergeCell ref="BU20:BW21"/>
    <mergeCell ref="BX20:BY21"/>
    <mergeCell ref="BZ20:CB21"/>
    <mergeCell ref="CC20:CD21"/>
    <mergeCell ref="A21:B21"/>
    <mergeCell ref="C21:D21"/>
    <mergeCell ref="G21:H21"/>
    <mergeCell ref="I21:J21"/>
    <mergeCell ref="K21:L21"/>
    <mergeCell ref="M21:N21"/>
    <mergeCell ref="O20:P20"/>
    <mergeCell ref="Q20:R20"/>
    <mergeCell ref="BJ20:BL21"/>
    <mergeCell ref="BM20:BN21"/>
    <mergeCell ref="BO20:BQ21"/>
    <mergeCell ref="BR20:BS21"/>
    <mergeCell ref="O21:P21"/>
    <mergeCell ref="Q21:R21"/>
    <mergeCell ref="A20:B20"/>
    <mergeCell ref="C20:D20"/>
    <mergeCell ref="G20:H20"/>
    <mergeCell ref="I20:J20"/>
    <mergeCell ref="K20:L20"/>
    <mergeCell ref="M20:N20"/>
    <mergeCell ref="BU18:BW19"/>
    <mergeCell ref="BX18:BY19"/>
    <mergeCell ref="BZ18:CB19"/>
    <mergeCell ref="CC18:CD19"/>
    <mergeCell ref="A19:B19"/>
    <mergeCell ref="C19:D19"/>
    <mergeCell ref="G19:H19"/>
    <mergeCell ref="I19:J19"/>
    <mergeCell ref="K19:L19"/>
    <mergeCell ref="M19:N19"/>
    <mergeCell ref="O18:P18"/>
    <mergeCell ref="Q18:R18"/>
    <mergeCell ref="BJ18:BL19"/>
    <mergeCell ref="BM18:BN19"/>
    <mergeCell ref="BO18:BQ19"/>
    <mergeCell ref="BR18:BS19"/>
    <mergeCell ref="O19:P19"/>
    <mergeCell ref="Q19:R19"/>
    <mergeCell ref="A18:B18"/>
    <mergeCell ref="C18:D18"/>
    <mergeCell ref="G18:H18"/>
    <mergeCell ref="I18:J18"/>
    <mergeCell ref="K18:L18"/>
    <mergeCell ref="M18:N18"/>
    <mergeCell ref="BU16:BW17"/>
    <mergeCell ref="BX16:BY17"/>
    <mergeCell ref="BZ16:CB17"/>
    <mergeCell ref="CC16:CD17"/>
    <mergeCell ref="A17:B17"/>
    <mergeCell ref="C17:D17"/>
    <mergeCell ref="G17:H17"/>
    <mergeCell ref="I17:J17"/>
    <mergeCell ref="K17:L17"/>
    <mergeCell ref="M17:N17"/>
    <mergeCell ref="O16:P16"/>
    <mergeCell ref="Q16:R16"/>
    <mergeCell ref="BJ16:BL17"/>
    <mergeCell ref="BM16:BN17"/>
    <mergeCell ref="BO16:BQ17"/>
    <mergeCell ref="BR16:BS17"/>
    <mergeCell ref="O17:P17"/>
    <mergeCell ref="Q17:R17"/>
    <mergeCell ref="A16:B16"/>
    <mergeCell ref="C16:D16"/>
    <mergeCell ref="G16:H16"/>
    <mergeCell ref="I16:J16"/>
    <mergeCell ref="K16:L16"/>
    <mergeCell ref="M16:N16"/>
    <mergeCell ref="BU14:BW15"/>
    <mergeCell ref="BX14:BY15"/>
    <mergeCell ref="BZ14:CB15"/>
    <mergeCell ref="CC14:CD15"/>
    <mergeCell ref="A15:B15"/>
    <mergeCell ref="C15:D15"/>
    <mergeCell ref="G15:H15"/>
    <mergeCell ref="I15:J15"/>
    <mergeCell ref="K15:L15"/>
    <mergeCell ref="M15:N15"/>
    <mergeCell ref="O14:P14"/>
    <mergeCell ref="Q14:R14"/>
    <mergeCell ref="BJ14:BL15"/>
    <mergeCell ref="BM14:BN15"/>
    <mergeCell ref="BO14:BQ15"/>
    <mergeCell ref="BR14:BS15"/>
    <mergeCell ref="O15:P15"/>
    <mergeCell ref="Q15:R15"/>
    <mergeCell ref="A14:B14"/>
    <mergeCell ref="C14:D14"/>
    <mergeCell ref="G14:H14"/>
    <mergeCell ref="I14:J14"/>
    <mergeCell ref="K14:L14"/>
    <mergeCell ref="M14:N14"/>
    <mergeCell ref="A13:B13"/>
    <mergeCell ref="C13:D13"/>
    <mergeCell ref="G13:H13"/>
    <mergeCell ref="I13:J13"/>
    <mergeCell ref="K13:L13"/>
    <mergeCell ref="M13:N13"/>
    <mergeCell ref="BY12:BY13"/>
    <mergeCell ref="BZ12:BZ13"/>
    <mergeCell ref="CA12:CA13"/>
    <mergeCell ref="O12:P12"/>
    <mergeCell ref="Q12:R12"/>
    <mergeCell ref="BJ12:BK13"/>
    <mergeCell ref="BL12:BM13"/>
    <mergeCell ref="BN12:BN13"/>
    <mergeCell ref="BO12:BO13"/>
    <mergeCell ref="O13:P13"/>
    <mergeCell ref="Q13:R13"/>
    <mergeCell ref="A12:B12"/>
    <mergeCell ref="C12:D12"/>
    <mergeCell ref="G12:H12"/>
    <mergeCell ref="I12:J12"/>
    <mergeCell ref="K12:L12"/>
    <mergeCell ref="M12:N12"/>
    <mergeCell ref="CB12:CB13"/>
    <mergeCell ref="CC12:CC13"/>
    <mergeCell ref="CD12:CD13"/>
    <mergeCell ref="BP12:BP13"/>
    <mergeCell ref="BQ12:BQ13"/>
    <mergeCell ref="BR12:BR13"/>
    <mergeCell ref="BS12:BS13"/>
    <mergeCell ref="BU12:BV13"/>
    <mergeCell ref="BW12:BX13"/>
    <mergeCell ref="A11:B11"/>
    <mergeCell ref="C11:D11"/>
    <mergeCell ref="G11:H11"/>
    <mergeCell ref="I11:J11"/>
    <mergeCell ref="K11:L11"/>
    <mergeCell ref="M11:N11"/>
    <mergeCell ref="BY10:BY11"/>
    <mergeCell ref="BZ10:BZ11"/>
    <mergeCell ref="CA10:CA11"/>
    <mergeCell ref="O10:P10"/>
    <mergeCell ref="Q10:R10"/>
    <mergeCell ref="BJ10:BK11"/>
    <mergeCell ref="BL10:BM11"/>
    <mergeCell ref="BN10:BN11"/>
    <mergeCell ref="BO10:BO11"/>
    <mergeCell ref="O11:P11"/>
    <mergeCell ref="Q11:R11"/>
    <mergeCell ref="A10:B10"/>
    <mergeCell ref="C10:D10"/>
    <mergeCell ref="G10:H10"/>
    <mergeCell ref="I10:J10"/>
    <mergeCell ref="K10:L10"/>
    <mergeCell ref="M10:N10"/>
    <mergeCell ref="CB10:CB11"/>
    <mergeCell ref="CC10:CC11"/>
    <mergeCell ref="CD10:CD11"/>
    <mergeCell ref="BP10:BP11"/>
    <mergeCell ref="BQ10:BQ11"/>
    <mergeCell ref="BR10:BR11"/>
    <mergeCell ref="BS10:BS11"/>
    <mergeCell ref="BU10:BV11"/>
    <mergeCell ref="BW10:BX11"/>
    <mergeCell ref="A9:B9"/>
    <mergeCell ref="C9:D9"/>
    <mergeCell ref="G9:H9"/>
    <mergeCell ref="I9:J9"/>
    <mergeCell ref="K9:L9"/>
    <mergeCell ref="M9:N9"/>
    <mergeCell ref="A8:B8"/>
    <mergeCell ref="C8:D8"/>
    <mergeCell ref="G8:H8"/>
    <mergeCell ref="I8:J8"/>
    <mergeCell ref="K8:L8"/>
    <mergeCell ref="M8:N8"/>
    <mergeCell ref="BY7:BY9"/>
    <mergeCell ref="BZ7:BZ9"/>
    <mergeCell ref="CA7:CA9"/>
    <mergeCell ref="CB7:CB9"/>
    <mergeCell ref="CC7:CC9"/>
    <mergeCell ref="CD7:CD9"/>
    <mergeCell ref="BP7:BP9"/>
    <mergeCell ref="BQ7:BQ9"/>
    <mergeCell ref="BR7:BR9"/>
    <mergeCell ref="BS7:BS9"/>
    <mergeCell ref="BU7:BV9"/>
    <mergeCell ref="BW7:BX9"/>
    <mergeCell ref="O7:P7"/>
    <mergeCell ref="Q7:R7"/>
    <mergeCell ref="BJ7:BK9"/>
    <mergeCell ref="BL7:BM9"/>
    <mergeCell ref="BN7:BN9"/>
    <mergeCell ref="BO7:BO9"/>
    <mergeCell ref="O8:P8"/>
    <mergeCell ref="Q8:R8"/>
    <mergeCell ref="O9:P9"/>
    <mergeCell ref="Q9:R9"/>
    <mergeCell ref="A7:B7"/>
    <mergeCell ref="C7:D7"/>
    <mergeCell ref="G7:H7"/>
    <mergeCell ref="I7:J7"/>
    <mergeCell ref="K7:L7"/>
    <mergeCell ref="M7:N7"/>
    <mergeCell ref="A6:B6"/>
    <mergeCell ref="C6:D6"/>
    <mergeCell ref="G6:H6"/>
    <mergeCell ref="I6:J6"/>
    <mergeCell ref="K6:L6"/>
    <mergeCell ref="M6:N6"/>
    <mergeCell ref="BY5:BY6"/>
    <mergeCell ref="BZ5:BZ6"/>
    <mergeCell ref="CA5:CA6"/>
    <mergeCell ref="CB5:CB6"/>
    <mergeCell ref="CC5:CC6"/>
    <mergeCell ref="CD5:CD6"/>
    <mergeCell ref="BP5:BP6"/>
    <mergeCell ref="BQ5:BQ6"/>
    <mergeCell ref="BR5:BR6"/>
    <mergeCell ref="BS5:BS6"/>
    <mergeCell ref="BU5:BV6"/>
    <mergeCell ref="BW5:BX6"/>
    <mergeCell ref="O5:P5"/>
    <mergeCell ref="Q5:R5"/>
    <mergeCell ref="BJ5:BK6"/>
    <mergeCell ref="BL5:BM6"/>
    <mergeCell ref="BN5:BN6"/>
    <mergeCell ref="BO5:BO6"/>
    <mergeCell ref="O6:P6"/>
    <mergeCell ref="Q6:R6"/>
    <mergeCell ref="A5:B5"/>
    <mergeCell ref="C5:D5"/>
    <mergeCell ref="G5:H5"/>
    <mergeCell ref="I5:J5"/>
    <mergeCell ref="K5:L5"/>
    <mergeCell ref="M5:N5"/>
    <mergeCell ref="BY3:BZ4"/>
    <mergeCell ref="CA3:CB4"/>
    <mergeCell ref="CC3:CD4"/>
    <mergeCell ref="A4:B4"/>
    <mergeCell ref="C4:D4"/>
    <mergeCell ref="G4:H4"/>
    <mergeCell ref="I4:J4"/>
    <mergeCell ref="K4:L4"/>
    <mergeCell ref="M4:N4"/>
    <mergeCell ref="O4:P4"/>
    <mergeCell ref="BL3:BM4"/>
    <mergeCell ref="BN3:BO4"/>
    <mergeCell ref="BP3:BQ4"/>
    <mergeCell ref="BR3:BS4"/>
    <mergeCell ref="BU3:BV4"/>
    <mergeCell ref="BW3:BX4"/>
    <mergeCell ref="I2:J3"/>
    <mergeCell ref="K2:L3"/>
    <mergeCell ref="M2:N3"/>
    <mergeCell ref="O2:P3"/>
    <mergeCell ref="Q2:R3"/>
    <mergeCell ref="BJ3:BK4"/>
    <mergeCell ref="Q4:R4"/>
    <mergeCell ref="A1:B1"/>
    <mergeCell ref="D1:E1"/>
    <mergeCell ref="J1:L1"/>
    <mergeCell ref="BJ1:BK2"/>
    <mergeCell ref="BU1:BV2"/>
    <mergeCell ref="A2:B3"/>
    <mergeCell ref="C2:D3"/>
    <mergeCell ref="E2:E3"/>
    <mergeCell ref="F2:F3"/>
    <mergeCell ref="G2:H3"/>
  </mergeCells>
  <phoneticPr fontId="2"/>
  <dataValidations count="2">
    <dataValidation imeMode="off" allowBlank="1" showInputMessage="1" showErrorMessage="1" sqref="U4:U30 E4:F30" xr:uid="{D7ABE709-2547-460A-AB2E-8C4A43121A9F}"/>
    <dataValidation type="list" allowBlank="1" showInputMessage="1" showErrorMessage="1" sqref="T51:T56" xr:uid="{957A9971-BC80-4149-8742-36435AD8A2A6}">
      <formula1>#REF!</formula1>
    </dataValidation>
  </dataValidations>
  <pageMargins left="0.7" right="0.7" top="0.75" bottom="0.75" header="0.3" footer="0.3"/>
  <pageSetup paperSize="9" orientation="landscape" horizontalDpi="4294967292" verticalDpi="4294967292" copies="3" r:id="rId1"/>
  <rowBreaks count="1" manualBreakCount="1">
    <brk id="54" max="16383" man="1"/>
  </rowBreaks>
  <colBreaks count="1" manualBreakCount="1">
    <brk id="43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9DC593B-A56F-4470-B8DB-3A368868A544}">
          <x14:formula1>
            <xm:f>年間予定!$A$1:$A$19</xm:f>
          </x14:formula1>
          <xm:sqref>S2</xm:sqref>
        </x14:dataValidation>
        <x14:dataValidation type="list" allowBlank="1" showInputMessage="1" showErrorMessage="1" xr:uid="{EF58D620-22E9-4340-B1A5-0EC75CD33CC3}">
          <x14:formula1>
            <xm:f>年間予定!$A$1:$A$21</xm:f>
          </x14:formula1>
          <xm:sqref>A36:B49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84812-D197-4EF1-8E22-71CA2AF9FEFA}">
  <sheetPr>
    <tabColor theme="7" tint="0.39997558519241921"/>
  </sheetPr>
  <dimension ref="A1:CE158"/>
  <sheetViews>
    <sheetView topLeftCell="A25" zoomScale="102" workbookViewId="0">
      <pane xSplit="3" ySplit="11" topLeftCell="AR42" activePane="bottomRight" state="frozen"/>
      <selection activeCell="A25" sqref="A25"/>
      <selection pane="topRight" activeCell="D25" sqref="D25"/>
      <selection pane="bottomLeft" activeCell="A36" sqref="A36"/>
      <selection pane="bottomRight" activeCell="AX37" sqref="AX37"/>
    </sheetView>
  </sheetViews>
  <sheetFormatPr defaultColWidth="13" defaultRowHeight="14"/>
  <cols>
    <col min="1" max="18" width="3.58203125" style="14" customWidth="1"/>
    <col min="19" max="19" width="4.4140625" style="249" customWidth="1"/>
    <col min="20" max="20" width="3.58203125" style="249" customWidth="1"/>
    <col min="21" max="21" width="4.25" style="24" customWidth="1"/>
    <col min="22" max="36" width="3.58203125" style="24" customWidth="1"/>
    <col min="37" max="44" width="3.58203125" style="14" customWidth="1"/>
    <col min="45" max="45" width="4.75" style="14" customWidth="1"/>
    <col min="46" max="54" width="3.58203125" style="14" customWidth="1"/>
    <col min="55" max="55" width="3.58203125" style="24" customWidth="1"/>
    <col min="56" max="58" width="3.58203125" style="14" customWidth="1"/>
    <col min="59" max="60" width="4.83203125" style="14" customWidth="1"/>
    <col min="61" max="83" width="5" style="14" customWidth="1"/>
    <col min="84" max="16384" width="13" style="14"/>
  </cols>
  <sheetData>
    <row r="1" spans="1:82" ht="12" customHeight="1">
      <c r="A1" s="522">
        <f ca="1">EOMONTH(A4,-1)+1</f>
        <v>44562</v>
      </c>
      <c r="B1" s="523"/>
      <c r="C1" s="1" t="s">
        <v>0</v>
      </c>
      <c r="D1" s="524">
        <f ca="1">J1/C31</f>
        <v>10.208333333333334</v>
      </c>
      <c r="E1" s="524"/>
      <c r="F1" s="38" t="s">
        <v>40</v>
      </c>
      <c r="G1" s="39"/>
      <c r="H1" s="40"/>
      <c r="I1" s="35"/>
      <c r="J1" s="525">
        <f ca="1">VLOOKUP(A1,支援効果集計!$E$4:$F$15,2,FALSE)</f>
        <v>245</v>
      </c>
      <c r="K1" s="525"/>
      <c r="L1" s="526"/>
      <c r="M1" s="36" t="s">
        <v>39</v>
      </c>
      <c r="N1" s="37"/>
      <c r="O1" s="37"/>
      <c r="P1" s="41"/>
      <c r="Q1" s="34"/>
      <c r="R1" s="42"/>
      <c r="S1" s="240"/>
      <c r="T1" s="240"/>
      <c r="U1" s="240"/>
      <c r="V1" s="240"/>
      <c r="W1" s="239"/>
      <c r="X1" s="239"/>
      <c r="Y1" s="242"/>
      <c r="Z1" s="239"/>
      <c r="AA1" s="247"/>
      <c r="AB1" s="247"/>
      <c r="AC1" s="247"/>
      <c r="AD1" s="247"/>
      <c r="AE1" s="239"/>
      <c r="AF1" s="148"/>
      <c r="AG1" s="240"/>
      <c r="AH1" s="148"/>
      <c r="AI1" s="240"/>
      <c r="AJ1" s="148"/>
      <c r="AK1" s="46"/>
      <c r="AL1" s="45"/>
      <c r="AM1" s="46"/>
      <c r="AN1" s="45"/>
      <c r="AO1" s="46"/>
      <c r="AP1" s="45"/>
      <c r="AQ1" s="46"/>
      <c r="BI1" s="11"/>
      <c r="BJ1" s="519" t="s">
        <v>29</v>
      </c>
      <c r="BK1" s="520"/>
      <c r="BL1" s="12"/>
      <c r="BM1" s="11"/>
      <c r="BN1" s="11"/>
      <c r="BO1" s="11"/>
      <c r="BP1" s="11"/>
      <c r="BQ1" s="11"/>
      <c r="BR1" s="11"/>
      <c r="BS1" s="11"/>
      <c r="BT1" s="13"/>
      <c r="BU1" s="519" t="s">
        <v>30</v>
      </c>
      <c r="BV1" s="520"/>
      <c r="BW1" s="11"/>
      <c r="BX1" s="11"/>
      <c r="BY1" s="11"/>
      <c r="BZ1" s="11"/>
      <c r="CA1" s="11"/>
      <c r="CB1" s="11"/>
      <c r="CC1" s="11"/>
      <c r="CD1" s="11"/>
    </row>
    <row r="2" spans="1:82" ht="12" customHeight="1" thickBot="1">
      <c r="A2" s="541" t="s">
        <v>1</v>
      </c>
      <c r="B2" s="542"/>
      <c r="C2" s="533" t="s">
        <v>2</v>
      </c>
      <c r="D2" s="533"/>
      <c r="E2" s="547" t="s">
        <v>142</v>
      </c>
      <c r="F2" s="548" t="s">
        <v>117</v>
      </c>
      <c r="G2" s="532" t="s">
        <v>3</v>
      </c>
      <c r="H2" s="533"/>
      <c r="I2" s="533" t="s">
        <v>4</v>
      </c>
      <c r="J2" s="533"/>
      <c r="K2" s="533" t="s">
        <v>5</v>
      </c>
      <c r="L2" s="533"/>
      <c r="M2" s="533" t="s">
        <v>6</v>
      </c>
      <c r="N2" s="533"/>
      <c r="O2" s="533" t="s">
        <v>7</v>
      </c>
      <c r="P2" s="533"/>
      <c r="Q2" s="533" t="s">
        <v>9</v>
      </c>
      <c r="R2" s="534"/>
      <c r="S2" s="140"/>
      <c r="T2" s="145"/>
      <c r="U2" s="140"/>
      <c r="V2" s="248"/>
      <c r="W2" s="244"/>
      <c r="X2" s="244"/>
      <c r="Y2" s="244"/>
      <c r="Z2" s="244"/>
      <c r="AA2" s="244"/>
      <c r="AB2" s="248"/>
      <c r="AC2" s="248"/>
      <c r="AD2" s="248"/>
      <c r="AE2" s="248"/>
      <c r="AF2" s="248"/>
      <c r="AG2" s="248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BI2" s="11"/>
      <c r="BJ2" s="521"/>
      <c r="BK2" s="521"/>
      <c r="BL2" s="15"/>
      <c r="BM2" s="11"/>
      <c r="BN2" s="11"/>
      <c r="BO2" s="11"/>
      <c r="BP2" s="11"/>
      <c r="BQ2" s="11"/>
      <c r="BR2" s="11"/>
      <c r="BS2" s="11"/>
      <c r="BT2" s="13"/>
      <c r="BU2" s="521"/>
      <c r="BV2" s="521"/>
      <c r="BW2" s="16"/>
      <c r="BX2" s="11"/>
      <c r="BY2" s="11"/>
      <c r="BZ2" s="11"/>
      <c r="CA2" s="11"/>
      <c r="CB2" s="11"/>
      <c r="CC2" s="11"/>
      <c r="CD2" s="11"/>
    </row>
    <row r="3" spans="1:82" ht="12" customHeight="1">
      <c r="A3" s="541"/>
      <c r="B3" s="542"/>
      <c r="C3" s="533"/>
      <c r="D3" s="533"/>
      <c r="E3" s="547"/>
      <c r="F3" s="548"/>
      <c r="G3" s="532"/>
      <c r="H3" s="533"/>
      <c r="I3" s="533"/>
      <c r="J3" s="533"/>
      <c r="K3" s="533"/>
      <c r="L3" s="533"/>
      <c r="M3" s="533"/>
      <c r="N3" s="533"/>
      <c r="O3" s="533"/>
      <c r="P3" s="533"/>
      <c r="Q3" s="533"/>
      <c r="R3" s="534"/>
      <c r="S3" s="140"/>
      <c r="T3" s="140"/>
      <c r="U3" s="140"/>
      <c r="V3" s="244"/>
      <c r="W3" s="244"/>
      <c r="X3" s="244"/>
      <c r="Y3" s="244"/>
      <c r="Z3" s="244"/>
      <c r="AA3" s="244"/>
      <c r="AB3" s="248"/>
      <c r="AC3" s="248"/>
      <c r="AD3" s="248"/>
      <c r="AE3" s="248"/>
      <c r="AF3" s="248"/>
      <c r="AG3" s="248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BI3" s="5"/>
      <c r="BJ3" s="406" t="s">
        <v>11</v>
      </c>
      <c r="BK3" s="405"/>
      <c r="BL3" s="405">
        <f ca="1">BM14*BM22</f>
        <v>245</v>
      </c>
      <c r="BM3" s="485"/>
      <c r="BN3" s="474" t="s">
        <v>12</v>
      </c>
      <c r="BO3" s="475"/>
      <c r="BP3" s="476" t="s">
        <v>13</v>
      </c>
      <c r="BQ3" s="475"/>
      <c r="BR3" s="476" t="s">
        <v>14</v>
      </c>
      <c r="BS3" s="477"/>
      <c r="BT3" s="17"/>
      <c r="BU3" s="406" t="s">
        <v>11</v>
      </c>
      <c r="BV3" s="405"/>
      <c r="BW3" s="405">
        <f ca="1">BX14*BX22</f>
        <v>245</v>
      </c>
      <c r="BX3" s="485"/>
      <c r="BY3" s="474" t="s">
        <v>12</v>
      </c>
      <c r="BZ3" s="475"/>
      <c r="CA3" s="476" t="s">
        <v>13</v>
      </c>
      <c r="CB3" s="475"/>
      <c r="CC3" s="476" t="s">
        <v>14</v>
      </c>
      <c r="CD3" s="477"/>
    </row>
    <row r="4" spans="1:82" ht="12" customHeight="1">
      <c r="A4" s="535" cm="1">
        <f t="array" aca="1" ref="A4" ca="1">INDIRECT("'期'!"&amp;$A$32&amp;ROW())</f>
        <v>44565</v>
      </c>
      <c r="B4" s="536"/>
      <c r="C4" s="529">
        <f ca="1">IF(A4="","",1)</f>
        <v>1</v>
      </c>
      <c r="D4" s="537"/>
      <c r="E4" s="312">
        <f ca="1">IF(C4="","",$D$1)</f>
        <v>10.208333333333334</v>
      </c>
      <c r="F4" s="253">
        <f t="shared" ref="F4:F30" ca="1" si="0">IF(A4="","",HLOOKUP(A4,$D$34:$BE$50,$A$50,FALSE))</f>
        <v>1</v>
      </c>
      <c r="G4" s="538">
        <f ca="1">IFERROR(O4/M4,"")</f>
        <v>9.7959183673469383E-2</v>
      </c>
      <c r="H4" s="539"/>
      <c r="I4" s="540">
        <f t="shared" ref="I4:I30" ca="1" si="1">IFERROR(M4/C4,"")</f>
        <v>10.208333333333334</v>
      </c>
      <c r="J4" s="540"/>
      <c r="K4" s="489">
        <f t="shared" ref="K4:K30" ca="1" si="2">IFERROR(O4/C4,"")</f>
        <v>1</v>
      </c>
      <c r="L4" s="489"/>
      <c r="M4" s="527">
        <f ca="1">IF(C4="","",SUM(E$4:E4))</f>
        <v>10.208333333333334</v>
      </c>
      <c r="N4" s="528"/>
      <c r="O4" s="529">
        <f ca="1">IF(C4="","",SUM(F$4:F4))</f>
        <v>1</v>
      </c>
      <c r="P4" s="529"/>
      <c r="Q4" s="530">
        <f ca="1">IFERROR($J$1-O4,"")</f>
        <v>244</v>
      </c>
      <c r="R4" s="531"/>
      <c r="S4" s="139"/>
      <c r="T4" s="273"/>
      <c r="U4" s="243"/>
      <c r="V4" s="146"/>
      <c r="W4" s="146"/>
      <c r="X4" s="146"/>
      <c r="Y4" s="146"/>
      <c r="Z4" s="27"/>
      <c r="AA4" s="27"/>
      <c r="AB4" s="244"/>
      <c r="AC4" s="244"/>
      <c r="AD4" s="244"/>
      <c r="AE4" s="244"/>
      <c r="AF4" s="244"/>
      <c r="AG4" s="244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BI4" s="6"/>
      <c r="BJ4" s="399"/>
      <c r="BK4" s="397"/>
      <c r="BL4" s="397"/>
      <c r="BM4" s="486"/>
      <c r="BN4" s="470"/>
      <c r="BO4" s="471"/>
      <c r="BP4" s="460"/>
      <c r="BQ4" s="471"/>
      <c r="BR4" s="460"/>
      <c r="BS4" s="478"/>
      <c r="BT4" s="18"/>
      <c r="BU4" s="399"/>
      <c r="BV4" s="397"/>
      <c r="BW4" s="397"/>
      <c r="BX4" s="486"/>
      <c r="BY4" s="470"/>
      <c r="BZ4" s="471"/>
      <c r="CA4" s="460"/>
      <c r="CB4" s="471"/>
      <c r="CC4" s="460"/>
      <c r="CD4" s="478"/>
    </row>
    <row r="5" spans="1:82" ht="12" customHeight="1">
      <c r="A5" s="490" cm="1">
        <f t="array" aca="1" ref="A5" ca="1">INDIRECT("'期'!"&amp;$A$32&amp;ROW())</f>
        <v>44566</v>
      </c>
      <c r="B5" s="491"/>
      <c r="C5" s="483">
        <f ca="1">IF(A5="","",C4+1)</f>
        <v>2</v>
      </c>
      <c r="D5" s="484"/>
      <c r="E5" s="313">
        <f t="shared" ref="E5:E30" ca="1" si="3">IF(C5="","",$D$1)</f>
        <v>10.208333333333334</v>
      </c>
      <c r="F5" s="254">
        <f t="shared" ca="1" si="0"/>
        <v>7</v>
      </c>
      <c r="G5" s="492">
        <f t="shared" ref="G5:G30" ca="1" si="4">IFERROR(O5/M5,"")</f>
        <v>0.39183673469387753</v>
      </c>
      <c r="H5" s="493"/>
      <c r="I5" s="489">
        <f t="shared" ca="1" si="1"/>
        <v>10.208333333333334</v>
      </c>
      <c r="J5" s="489"/>
      <c r="K5" s="489">
        <f t="shared" ca="1" si="2"/>
        <v>4</v>
      </c>
      <c r="L5" s="489"/>
      <c r="M5" s="501">
        <f ca="1">IF(C5="","",SUM(E$4:E5))</f>
        <v>20.416666666666668</v>
      </c>
      <c r="N5" s="502"/>
      <c r="O5" s="499">
        <f ca="1">IF(C5="","",SUM(F$4:F5))</f>
        <v>8</v>
      </c>
      <c r="P5" s="500"/>
      <c r="Q5" s="483">
        <f t="shared" ref="Q5:Q30" ca="1" si="5">IFERROR($J$1-O5,"")</f>
        <v>237</v>
      </c>
      <c r="R5" s="484"/>
      <c r="S5" s="139"/>
      <c r="T5" s="273"/>
      <c r="U5" s="243"/>
      <c r="V5" s="146"/>
      <c r="W5" s="146"/>
      <c r="X5" s="146"/>
      <c r="Y5" s="146"/>
      <c r="Z5" s="27"/>
      <c r="AA5" s="27"/>
      <c r="AB5" s="146"/>
      <c r="AC5" s="146"/>
      <c r="AD5" s="146"/>
      <c r="AE5" s="146"/>
      <c r="AF5" s="146"/>
      <c r="AG5" s="146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BI5" s="6"/>
      <c r="BJ5" s="399" t="s">
        <v>15</v>
      </c>
      <c r="BK5" s="397"/>
      <c r="BL5" s="436">
        <f ca="1">SUM(F4:F9)</f>
        <v>23</v>
      </c>
      <c r="BM5" s="437"/>
      <c r="BN5" s="399" t="s">
        <v>34</v>
      </c>
      <c r="BO5" s="426">
        <f ca="1">AVERAGE(F4:F9)*2</f>
        <v>7.666666666666667</v>
      </c>
      <c r="BP5" s="397" t="s">
        <v>34</v>
      </c>
      <c r="BQ5" s="448">
        <f ca="1">AVERAGE(G4:H9)</f>
        <v>0.3746938775510204</v>
      </c>
      <c r="BR5" s="397" t="s">
        <v>34</v>
      </c>
      <c r="BS5" s="424">
        <f ca="1">SUM(S4:S9)/BL5</f>
        <v>0</v>
      </c>
      <c r="BT5" s="18"/>
      <c r="BU5" s="399" t="s">
        <v>15</v>
      </c>
      <c r="BV5" s="397"/>
      <c r="BW5" s="436">
        <f ca="1">SUM(F10:F15)</f>
        <v>56</v>
      </c>
      <c r="BX5" s="437"/>
      <c r="BY5" s="399" t="s">
        <v>34</v>
      </c>
      <c r="BZ5" s="462">
        <f ca="1">BO5</f>
        <v>7.666666666666667</v>
      </c>
      <c r="CA5" s="397" t="s">
        <v>34</v>
      </c>
      <c r="CB5" s="430">
        <f ca="1">BQ5</f>
        <v>0.3746938775510204</v>
      </c>
      <c r="CC5" s="397" t="s">
        <v>34</v>
      </c>
      <c r="CD5" s="432">
        <f ca="1">BS5</f>
        <v>0</v>
      </c>
    </row>
    <row r="6" spans="1:82" ht="12" customHeight="1">
      <c r="A6" s="490" cm="1">
        <f t="array" aca="1" ref="A6" ca="1">INDIRECT("'期'!"&amp;$A$32&amp;ROW())</f>
        <v>44567</v>
      </c>
      <c r="B6" s="491"/>
      <c r="C6" s="483">
        <f t="shared" ref="C6:C30" ca="1" si="6">IF(A6="","",C5+1)</f>
        <v>3</v>
      </c>
      <c r="D6" s="484"/>
      <c r="E6" s="313">
        <f t="shared" ca="1" si="3"/>
        <v>10.208333333333334</v>
      </c>
      <c r="F6" s="254">
        <f t="shared" ca="1" si="0"/>
        <v>6</v>
      </c>
      <c r="G6" s="492">
        <f t="shared" ca="1" si="4"/>
        <v>0.45714285714285713</v>
      </c>
      <c r="H6" s="493"/>
      <c r="I6" s="489">
        <f t="shared" ca="1" si="1"/>
        <v>10.208333333333334</v>
      </c>
      <c r="J6" s="489"/>
      <c r="K6" s="489">
        <f t="shared" ca="1" si="2"/>
        <v>4.666666666666667</v>
      </c>
      <c r="L6" s="489"/>
      <c r="M6" s="501">
        <f ca="1">IF(C6="","",SUM(E$4:E6))</f>
        <v>30.625</v>
      </c>
      <c r="N6" s="502"/>
      <c r="O6" s="499">
        <f ca="1">IF(C6="","",SUM(F$4:F6))</f>
        <v>14</v>
      </c>
      <c r="P6" s="500"/>
      <c r="Q6" s="483">
        <f t="shared" ca="1" si="5"/>
        <v>231</v>
      </c>
      <c r="R6" s="484"/>
      <c r="S6" s="139"/>
      <c r="T6" s="273"/>
      <c r="U6" s="243"/>
      <c r="V6" s="146"/>
      <c r="W6" s="146"/>
      <c r="X6" s="146"/>
      <c r="Y6" s="146"/>
      <c r="Z6" s="27"/>
      <c r="AA6" s="27"/>
      <c r="AB6" s="146"/>
      <c r="AC6" s="146"/>
      <c r="AD6" s="146"/>
      <c r="AE6" s="146"/>
      <c r="AF6" s="146"/>
      <c r="AG6" s="146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BI6" s="6"/>
      <c r="BJ6" s="399"/>
      <c r="BK6" s="397"/>
      <c r="BL6" s="438"/>
      <c r="BM6" s="439"/>
      <c r="BN6" s="399"/>
      <c r="BO6" s="426"/>
      <c r="BP6" s="397"/>
      <c r="BQ6" s="449"/>
      <c r="BR6" s="397"/>
      <c r="BS6" s="424"/>
      <c r="BT6" s="18"/>
      <c r="BU6" s="399"/>
      <c r="BV6" s="397"/>
      <c r="BW6" s="438"/>
      <c r="BX6" s="439"/>
      <c r="BY6" s="399"/>
      <c r="BZ6" s="462"/>
      <c r="CA6" s="397"/>
      <c r="CB6" s="430"/>
      <c r="CC6" s="397"/>
      <c r="CD6" s="432"/>
    </row>
    <row r="7" spans="1:82" ht="12" customHeight="1">
      <c r="A7" s="490" cm="1">
        <f t="array" aca="1" ref="A7" ca="1">INDIRECT("'期'!"&amp;$A$32&amp;ROW())</f>
        <v>44568</v>
      </c>
      <c r="B7" s="491"/>
      <c r="C7" s="483">
        <f t="shared" ca="1" si="6"/>
        <v>4</v>
      </c>
      <c r="D7" s="484"/>
      <c r="E7" s="313">
        <f t="shared" ca="1" si="3"/>
        <v>10.208333333333334</v>
      </c>
      <c r="F7" s="254">
        <f t="shared" ca="1" si="0"/>
        <v>7</v>
      </c>
      <c r="G7" s="492">
        <f t="shared" ca="1" si="4"/>
        <v>0.51428571428571423</v>
      </c>
      <c r="H7" s="493"/>
      <c r="I7" s="489">
        <f t="shared" ca="1" si="1"/>
        <v>10.208333333333334</v>
      </c>
      <c r="J7" s="489"/>
      <c r="K7" s="489">
        <f t="shared" ca="1" si="2"/>
        <v>5.25</v>
      </c>
      <c r="L7" s="489"/>
      <c r="M7" s="501">
        <f ca="1">IF(C7="","",SUM(E$4:E7))</f>
        <v>40.833333333333336</v>
      </c>
      <c r="N7" s="502"/>
      <c r="O7" s="499">
        <f ca="1">IF(C7="","",SUM(F$4:F7))</f>
        <v>21</v>
      </c>
      <c r="P7" s="500"/>
      <c r="Q7" s="483">
        <f t="shared" ca="1" si="5"/>
        <v>224</v>
      </c>
      <c r="R7" s="484"/>
      <c r="S7" s="139"/>
      <c r="T7" s="273"/>
      <c r="U7" s="243"/>
      <c r="V7" s="146"/>
      <c r="W7" s="146"/>
      <c r="X7" s="146"/>
      <c r="Y7" s="146"/>
      <c r="Z7" s="27"/>
      <c r="AA7" s="27"/>
      <c r="AB7" s="146"/>
      <c r="AC7" s="146"/>
      <c r="AD7" s="146"/>
      <c r="AE7" s="146"/>
      <c r="AF7" s="146"/>
      <c r="AG7" s="146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BI7" s="6"/>
      <c r="BJ7" s="399" t="s">
        <v>16</v>
      </c>
      <c r="BK7" s="397"/>
      <c r="BL7" s="458">
        <f ca="1">BL3-BL5</f>
        <v>222</v>
      </c>
      <c r="BM7" s="459"/>
      <c r="BN7" s="399" t="s">
        <v>35</v>
      </c>
      <c r="BO7" s="462">
        <f ca="1">BZ7</f>
        <v>18.666666666666668</v>
      </c>
      <c r="BP7" s="397" t="s">
        <v>35</v>
      </c>
      <c r="BQ7" s="463">
        <f ca="1">CB7</f>
        <v>0.59616750596342427</v>
      </c>
      <c r="BR7" s="397" t="s">
        <v>35</v>
      </c>
      <c r="BS7" s="432">
        <f ca="1">CD7</f>
        <v>0</v>
      </c>
      <c r="BT7" s="18"/>
      <c r="BU7" s="399" t="s">
        <v>16</v>
      </c>
      <c r="BV7" s="397"/>
      <c r="BW7" s="458">
        <f ca="1">BW3-BW5</f>
        <v>189</v>
      </c>
      <c r="BX7" s="459"/>
      <c r="BY7" s="399" t="s">
        <v>35</v>
      </c>
      <c r="BZ7" s="426">
        <f ca="1">AVERAGE(F10:F15)*2</f>
        <v>18.666666666666668</v>
      </c>
      <c r="CA7" s="397" t="s">
        <v>35</v>
      </c>
      <c r="CB7" s="518">
        <f ca="1">AVERAGE(G10:H15)</f>
        <v>0.59616750596342427</v>
      </c>
      <c r="CC7" s="397" t="s">
        <v>35</v>
      </c>
      <c r="CD7" s="424">
        <f ca="1">SUM(S10:S15)/BW5</f>
        <v>0</v>
      </c>
    </row>
    <row r="8" spans="1:82" ht="12" customHeight="1">
      <c r="A8" s="490" cm="1">
        <f t="array" aca="1" ref="A8" ca="1">INDIRECT("'期'!"&amp;$A$32&amp;ROW())</f>
        <v>44569</v>
      </c>
      <c r="B8" s="491"/>
      <c r="C8" s="483">
        <f t="shared" ca="1" si="6"/>
        <v>5</v>
      </c>
      <c r="D8" s="484"/>
      <c r="E8" s="313">
        <f t="shared" ca="1" si="3"/>
        <v>10.208333333333334</v>
      </c>
      <c r="F8" s="254">
        <f t="shared" ca="1" si="0"/>
        <v>0</v>
      </c>
      <c r="G8" s="492">
        <f t="shared" ca="1" si="4"/>
        <v>0.41142857142857137</v>
      </c>
      <c r="H8" s="493"/>
      <c r="I8" s="489">
        <f t="shared" ca="1" si="1"/>
        <v>10.208333333333334</v>
      </c>
      <c r="J8" s="489"/>
      <c r="K8" s="489">
        <f t="shared" ca="1" si="2"/>
        <v>4.2</v>
      </c>
      <c r="L8" s="489"/>
      <c r="M8" s="501">
        <f ca="1">IF(C8="","",SUM(E$4:E8))</f>
        <v>51.041666666666671</v>
      </c>
      <c r="N8" s="502"/>
      <c r="O8" s="499">
        <f ca="1">IF(C8="","",SUM(F$4:F8))</f>
        <v>21</v>
      </c>
      <c r="P8" s="500"/>
      <c r="Q8" s="483">
        <f t="shared" ca="1" si="5"/>
        <v>224</v>
      </c>
      <c r="R8" s="484"/>
      <c r="S8" s="139"/>
      <c r="T8" s="273"/>
      <c r="U8" s="243"/>
      <c r="V8" s="146"/>
      <c r="W8" s="146"/>
      <c r="X8" s="146"/>
      <c r="Y8" s="146"/>
      <c r="Z8" s="27"/>
      <c r="AA8" s="27"/>
      <c r="AB8" s="146"/>
      <c r="AC8" s="146"/>
      <c r="AD8" s="146"/>
      <c r="AE8" s="146"/>
      <c r="AF8" s="146"/>
      <c r="AG8" s="146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BI8" s="6"/>
      <c r="BJ8" s="399"/>
      <c r="BK8" s="397"/>
      <c r="BL8" s="516"/>
      <c r="BM8" s="517"/>
      <c r="BN8" s="399"/>
      <c r="BO8" s="462"/>
      <c r="BP8" s="397"/>
      <c r="BQ8" s="463"/>
      <c r="BR8" s="397"/>
      <c r="BS8" s="432"/>
      <c r="BT8" s="18"/>
      <c r="BU8" s="399"/>
      <c r="BV8" s="397"/>
      <c r="BW8" s="516"/>
      <c r="BX8" s="517"/>
      <c r="BY8" s="399"/>
      <c r="BZ8" s="426"/>
      <c r="CA8" s="397"/>
      <c r="CB8" s="518"/>
      <c r="CC8" s="397"/>
      <c r="CD8" s="424"/>
    </row>
    <row r="9" spans="1:82" ht="12" customHeight="1">
      <c r="A9" s="490" cm="1">
        <f t="array" aca="1" ref="A9" ca="1">INDIRECT("'期'!"&amp;$A$32&amp;ROW())</f>
        <v>44571</v>
      </c>
      <c r="B9" s="491"/>
      <c r="C9" s="483">
        <f t="shared" ca="1" si="6"/>
        <v>6</v>
      </c>
      <c r="D9" s="484"/>
      <c r="E9" s="313">
        <f t="shared" ca="1" si="3"/>
        <v>10.208333333333334</v>
      </c>
      <c r="F9" s="254">
        <f t="shared" ca="1" si="0"/>
        <v>2</v>
      </c>
      <c r="G9" s="492">
        <f t="shared" ca="1" si="4"/>
        <v>0.3755102040816326</v>
      </c>
      <c r="H9" s="493"/>
      <c r="I9" s="489">
        <f t="shared" ca="1" si="1"/>
        <v>10.208333333333334</v>
      </c>
      <c r="J9" s="489"/>
      <c r="K9" s="489">
        <f t="shared" ca="1" si="2"/>
        <v>3.8333333333333335</v>
      </c>
      <c r="L9" s="489"/>
      <c r="M9" s="501">
        <f ca="1">IF(C9="","",SUM(E$4:E9))</f>
        <v>61.250000000000007</v>
      </c>
      <c r="N9" s="502"/>
      <c r="O9" s="499">
        <f ca="1">IF(C9="","",SUM(F$4:F9))</f>
        <v>23</v>
      </c>
      <c r="P9" s="500"/>
      <c r="Q9" s="483">
        <f t="shared" ca="1" si="5"/>
        <v>222</v>
      </c>
      <c r="R9" s="484"/>
      <c r="S9" s="139"/>
      <c r="T9" s="273"/>
      <c r="U9" s="243"/>
      <c r="V9" s="146"/>
      <c r="W9" s="146"/>
      <c r="X9" s="146"/>
      <c r="Y9" s="146"/>
      <c r="Z9" s="27"/>
      <c r="AA9" s="27"/>
      <c r="AB9" s="146"/>
      <c r="AC9" s="146"/>
      <c r="AD9" s="146"/>
      <c r="AE9" s="146"/>
      <c r="AF9" s="146"/>
      <c r="AG9" s="146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BI9" s="6"/>
      <c r="BJ9" s="399"/>
      <c r="BK9" s="397"/>
      <c r="BL9" s="460"/>
      <c r="BM9" s="461"/>
      <c r="BN9" s="399"/>
      <c r="BO9" s="462"/>
      <c r="BP9" s="397"/>
      <c r="BQ9" s="463"/>
      <c r="BR9" s="397"/>
      <c r="BS9" s="432"/>
      <c r="BT9" s="17"/>
      <c r="BU9" s="399"/>
      <c r="BV9" s="397"/>
      <c r="BW9" s="460"/>
      <c r="BX9" s="461"/>
      <c r="BY9" s="399"/>
      <c r="BZ9" s="426"/>
      <c r="CA9" s="397"/>
      <c r="CB9" s="518"/>
      <c r="CC9" s="397"/>
      <c r="CD9" s="424"/>
    </row>
    <row r="10" spans="1:82" ht="12" customHeight="1">
      <c r="A10" s="490" cm="1">
        <f t="array" aca="1" ref="A10" ca="1">INDIRECT("'期'!"&amp;$A$32&amp;ROW())</f>
        <v>44572</v>
      </c>
      <c r="B10" s="491"/>
      <c r="C10" s="483">
        <f t="shared" ca="1" si="6"/>
        <v>7</v>
      </c>
      <c r="D10" s="484"/>
      <c r="E10" s="313">
        <f t="shared" ca="1" si="3"/>
        <v>10.208333333333334</v>
      </c>
      <c r="F10" s="254">
        <f t="shared" ca="1" si="0"/>
        <v>7</v>
      </c>
      <c r="G10" s="492">
        <f t="shared" ca="1" si="4"/>
        <v>0.41982507288629733</v>
      </c>
      <c r="H10" s="493"/>
      <c r="I10" s="489">
        <f t="shared" ca="1" si="1"/>
        <v>10.208333333333334</v>
      </c>
      <c r="J10" s="489"/>
      <c r="K10" s="489">
        <f t="shared" ca="1" si="2"/>
        <v>4.2857142857142856</v>
      </c>
      <c r="L10" s="489"/>
      <c r="M10" s="501">
        <f ca="1">IF(C10="","",SUM(E$4:E10))</f>
        <v>71.458333333333343</v>
      </c>
      <c r="N10" s="502"/>
      <c r="O10" s="499">
        <f ca="1">IF(C10="","",SUM(F$4:F10))</f>
        <v>30</v>
      </c>
      <c r="P10" s="500"/>
      <c r="Q10" s="483">
        <f t="shared" ca="1" si="5"/>
        <v>215</v>
      </c>
      <c r="R10" s="484"/>
      <c r="S10" s="139"/>
      <c r="T10" s="273"/>
      <c r="U10" s="243"/>
      <c r="V10" s="146"/>
      <c r="W10" s="146"/>
      <c r="X10" s="146"/>
      <c r="Y10" s="146"/>
      <c r="Z10" s="27"/>
      <c r="AA10" s="27"/>
      <c r="AB10" s="146"/>
      <c r="AC10" s="146"/>
      <c r="AD10" s="146"/>
      <c r="AE10" s="146"/>
      <c r="AF10" s="146"/>
      <c r="AG10" s="146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BI10" s="6"/>
      <c r="BJ10" s="399" t="s">
        <v>17</v>
      </c>
      <c r="BK10" s="397"/>
      <c r="BL10" s="436">
        <f ca="1">C31</f>
        <v>24</v>
      </c>
      <c r="BM10" s="437"/>
      <c r="BN10" s="399" t="s">
        <v>36</v>
      </c>
      <c r="BO10" s="462">
        <f ca="1">BO36</f>
        <v>17</v>
      </c>
      <c r="BP10" s="397" t="s">
        <v>36</v>
      </c>
      <c r="BQ10" s="463">
        <f ca="1">BQ36</f>
        <v>0.68798889519177642</v>
      </c>
      <c r="BR10" s="397" t="s">
        <v>36</v>
      </c>
      <c r="BS10" s="432">
        <f ca="1">BS36</f>
        <v>0</v>
      </c>
      <c r="BT10" s="18"/>
      <c r="BU10" s="399" t="s">
        <v>17</v>
      </c>
      <c r="BV10" s="397"/>
      <c r="BW10" s="436">
        <f ca="1">C31-6</f>
        <v>18</v>
      </c>
      <c r="BX10" s="437"/>
      <c r="BY10" s="399" t="s">
        <v>36</v>
      </c>
      <c r="BZ10" s="462">
        <f ca="1">BO36</f>
        <v>17</v>
      </c>
      <c r="CA10" s="397" t="s">
        <v>36</v>
      </c>
      <c r="CB10" s="463">
        <f ca="1">BQ36</f>
        <v>0.68798889519177642</v>
      </c>
      <c r="CC10" s="397" t="s">
        <v>36</v>
      </c>
      <c r="CD10" s="432">
        <f ca="1">BS36</f>
        <v>0</v>
      </c>
    </row>
    <row r="11" spans="1:82" ht="12" customHeight="1">
      <c r="A11" s="490" cm="1">
        <f t="array" aca="1" ref="A11" ca="1">INDIRECT("'期'!"&amp;$A$32&amp;ROW())</f>
        <v>44573</v>
      </c>
      <c r="B11" s="491"/>
      <c r="C11" s="483">
        <f t="shared" ca="1" si="6"/>
        <v>8</v>
      </c>
      <c r="D11" s="484"/>
      <c r="E11" s="313">
        <f t="shared" ca="1" si="3"/>
        <v>10.208333333333334</v>
      </c>
      <c r="F11" s="254">
        <f t="shared" ca="1" si="0"/>
        <v>15</v>
      </c>
      <c r="G11" s="492">
        <f t="shared" ca="1" si="4"/>
        <v>0.55102040816326525</v>
      </c>
      <c r="H11" s="493"/>
      <c r="I11" s="489">
        <f t="shared" ca="1" si="1"/>
        <v>10.208333333333334</v>
      </c>
      <c r="J11" s="489"/>
      <c r="K11" s="489">
        <f t="shared" ca="1" si="2"/>
        <v>5.625</v>
      </c>
      <c r="L11" s="489"/>
      <c r="M11" s="501">
        <f ca="1">IF(C11="","",SUM(E$4:E11))</f>
        <v>81.666666666666671</v>
      </c>
      <c r="N11" s="502"/>
      <c r="O11" s="499">
        <f ca="1">IF(C11="","",SUM(F$4:F11))</f>
        <v>45</v>
      </c>
      <c r="P11" s="500"/>
      <c r="Q11" s="483">
        <f t="shared" ca="1" si="5"/>
        <v>200</v>
      </c>
      <c r="R11" s="484"/>
      <c r="S11" s="139"/>
      <c r="T11" s="273"/>
      <c r="U11" s="243"/>
      <c r="V11" s="146"/>
      <c r="W11" s="146"/>
      <c r="X11" s="146"/>
      <c r="Y11" s="146"/>
      <c r="Z11" s="27"/>
      <c r="AA11" s="27"/>
      <c r="AB11" s="146"/>
      <c r="AC11" s="146"/>
      <c r="AD11" s="146"/>
      <c r="AE11" s="146"/>
      <c r="AF11" s="146"/>
      <c r="AG11" s="146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BI11" s="6"/>
      <c r="BJ11" s="399"/>
      <c r="BK11" s="397"/>
      <c r="BL11" s="438"/>
      <c r="BM11" s="439"/>
      <c r="BN11" s="399"/>
      <c r="BO11" s="462"/>
      <c r="BP11" s="397"/>
      <c r="BQ11" s="463"/>
      <c r="BR11" s="397"/>
      <c r="BS11" s="432"/>
      <c r="BT11" s="18"/>
      <c r="BU11" s="399"/>
      <c r="BV11" s="397"/>
      <c r="BW11" s="438"/>
      <c r="BX11" s="439"/>
      <c r="BY11" s="399"/>
      <c r="BZ11" s="462"/>
      <c r="CA11" s="397"/>
      <c r="CB11" s="463"/>
      <c r="CC11" s="397"/>
      <c r="CD11" s="432"/>
    </row>
    <row r="12" spans="1:82" ht="12" customHeight="1">
      <c r="A12" s="490" cm="1">
        <f t="array" aca="1" ref="A12" ca="1">INDIRECT("'期'!"&amp;$A$32&amp;ROW())</f>
        <v>44574</v>
      </c>
      <c r="B12" s="491"/>
      <c r="C12" s="483">
        <f t="shared" ca="1" si="6"/>
        <v>9</v>
      </c>
      <c r="D12" s="484"/>
      <c r="E12" s="313">
        <f t="shared" ca="1" si="3"/>
        <v>10.208333333333334</v>
      </c>
      <c r="F12" s="254">
        <f t="shared" ca="1" si="0"/>
        <v>15</v>
      </c>
      <c r="G12" s="492">
        <f t="shared" ca="1" si="4"/>
        <v>0.65306122448979587</v>
      </c>
      <c r="H12" s="493"/>
      <c r="I12" s="489">
        <f t="shared" ca="1" si="1"/>
        <v>10.208333333333334</v>
      </c>
      <c r="J12" s="489"/>
      <c r="K12" s="489">
        <f t="shared" ca="1" si="2"/>
        <v>6.666666666666667</v>
      </c>
      <c r="L12" s="489"/>
      <c r="M12" s="501">
        <f ca="1">IF(C12="","",SUM(E$4:E12))</f>
        <v>91.875</v>
      </c>
      <c r="N12" s="502"/>
      <c r="O12" s="499">
        <f ca="1">IF(C12="","",SUM(F$4:F12))</f>
        <v>60</v>
      </c>
      <c r="P12" s="500"/>
      <c r="Q12" s="483">
        <f t="shared" ca="1" si="5"/>
        <v>185</v>
      </c>
      <c r="R12" s="484"/>
      <c r="S12" s="139"/>
      <c r="T12" s="273"/>
      <c r="U12" s="243"/>
      <c r="V12" s="146"/>
      <c r="W12" s="146"/>
      <c r="X12" s="146"/>
      <c r="Y12" s="146"/>
      <c r="Z12" s="27"/>
      <c r="AA12" s="27"/>
      <c r="AB12" s="146"/>
      <c r="AC12" s="146"/>
      <c r="AD12" s="146"/>
      <c r="AE12" s="146"/>
      <c r="AF12" s="146"/>
      <c r="AG12" s="146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BI12" s="6"/>
      <c r="BJ12" s="411" t="s">
        <v>33</v>
      </c>
      <c r="BK12" s="397"/>
      <c r="BL12" s="407">
        <f ca="1">BL7/BL10</f>
        <v>9.25</v>
      </c>
      <c r="BM12" s="419"/>
      <c r="BN12" s="399" t="s">
        <v>37</v>
      </c>
      <c r="BO12" s="430">
        <f ca="1">BZ38</f>
        <v>13.333333333333334</v>
      </c>
      <c r="BP12" s="397" t="s">
        <v>37</v>
      </c>
      <c r="BQ12" s="463">
        <f ca="1">CB38</f>
        <v>0.69957472531049314</v>
      </c>
      <c r="BR12" s="397" t="s">
        <v>37</v>
      </c>
      <c r="BS12" s="432">
        <f ca="1">CD38</f>
        <v>0</v>
      </c>
      <c r="BT12" s="18"/>
      <c r="BU12" s="411" t="s">
        <v>33</v>
      </c>
      <c r="BV12" s="397"/>
      <c r="BW12" s="407">
        <f ca="1">BW7/BW10</f>
        <v>10.5</v>
      </c>
      <c r="BX12" s="419"/>
      <c r="BY12" s="399" t="s">
        <v>37</v>
      </c>
      <c r="BZ12" s="430">
        <f ca="1">BZ38</f>
        <v>13.333333333333334</v>
      </c>
      <c r="CA12" s="397" t="s">
        <v>37</v>
      </c>
      <c r="CB12" s="463">
        <f ca="1">CB38</f>
        <v>0.69957472531049314</v>
      </c>
      <c r="CC12" s="397" t="s">
        <v>37</v>
      </c>
      <c r="CD12" s="432">
        <f ca="1">CD38</f>
        <v>0</v>
      </c>
    </row>
    <row r="13" spans="1:82" ht="12" customHeight="1" thickBot="1">
      <c r="A13" s="490" cm="1">
        <f t="array" aca="1" ref="A13" ca="1">INDIRECT("'期'!"&amp;$A$32&amp;ROW())</f>
        <v>44575</v>
      </c>
      <c r="B13" s="491"/>
      <c r="C13" s="483">
        <f t="shared" ca="1" si="6"/>
        <v>10</v>
      </c>
      <c r="D13" s="484"/>
      <c r="E13" s="313">
        <f t="shared" ca="1" si="3"/>
        <v>10.208333333333334</v>
      </c>
      <c r="F13" s="254">
        <f t="shared" ca="1" si="0"/>
        <v>9</v>
      </c>
      <c r="G13" s="492">
        <f t="shared" ca="1" si="4"/>
        <v>0.67591836734693878</v>
      </c>
      <c r="H13" s="493"/>
      <c r="I13" s="489">
        <f t="shared" ca="1" si="1"/>
        <v>10.208333333333332</v>
      </c>
      <c r="J13" s="489"/>
      <c r="K13" s="513">
        <f t="shared" ca="1" si="2"/>
        <v>6.9</v>
      </c>
      <c r="L13" s="513"/>
      <c r="M13" s="501">
        <f ca="1">IF(C13="","",SUM(E$4:E13))</f>
        <v>102.08333333333333</v>
      </c>
      <c r="N13" s="502"/>
      <c r="O13" s="499">
        <f ca="1">IF(C13="","",SUM(F$4:F13))</f>
        <v>69</v>
      </c>
      <c r="P13" s="500"/>
      <c r="Q13" s="483">
        <f t="shared" ca="1" si="5"/>
        <v>176</v>
      </c>
      <c r="R13" s="484"/>
      <c r="S13" s="139"/>
      <c r="T13" s="273"/>
      <c r="U13" s="243"/>
      <c r="V13" s="146"/>
      <c r="W13" s="146"/>
      <c r="X13" s="146"/>
      <c r="Y13" s="146"/>
      <c r="Z13" s="27"/>
      <c r="AA13" s="27"/>
      <c r="AB13" s="146"/>
      <c r="AC13" s="146"/>
      <c r="AD13" s="146"/>
      <c r="AE13" s="146"/>
      <c r="AF13" s="146"/>
      <c r="AG13" s="146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BI13" s="6"/>
      <c r="BJ13" s="412"/>
      <c r="BK13" s="413"/>
      <c r="BL13" s="409"/>
      <c r="BM13" s="420"/>
      <c r="BN13" s="400"/>
      <c r="BO13" s="431"/>
      <c r="BP13" s="398"/>
      <c r="BQ13" s="515"/>
      <c r="BR13" s="398"/>
      <c r="BS13" s="433"/>
      <c r="BT13" s="18"/>
      <c r="BU13" s="412"/>
      <c r="BV13" s="413"/>
      <c r="BW13" s="409"/>
      <c r="BX13" s="420"/>
      <c r="BY13" s="400"/>
      <c r="BZ13" s="431"/>
      <c r="CA13" s="398"/>
      <c r="CB13" s="515"/>
      <c r="CC13" s="398"/>
      <c r="CD13" s="433"/>
    </row>
    <row r="14" spans="1:82" ht="12" customHeight="1">
      <c r="A14" s="490" cm="1">
        <f t="array" aca="1" ref="A14" ca="1">INDIRECT("'期'!"&amp;$A$32&amp;ROW())</f>
        <v>44576</v>
      </c>
      <c r="B14" s="491"/>
      <c r="C14" s="483">
        <f t="shared" ca="1" si="6"/>
        <v>11</v>
      </c>
      <c r="D14" s="484"/>
      <c r="E14" s="313">
        <f t="shared" ca="1" si="3"/>
        <v>10.208333333333334</v>
      </c>
      <c r="F14" s="254">
        <f t="shared" ca="1" si="0"/>
        <v>2</v>
      </c>
      <c r="G14" s="492">
        <f t="shared" ca="1" si="4"/>
        <v>0.63228200371057519</v>
      </c>
      <c r="H14" s="493"/>
      <c r="I14" s="489">
        <f t="shared" ca="1" si="1"/>
        <v>10.208333333333332</v>
      </c>
      <c r="J14" s="489"/>
      <c r="K14" s="489">
        <f t="shared" ca="1" si="2"/>
        <v>6.4545454545454541</v>
      </c>
      <c r="L14" s="489"/>
      <c r="M14" s="501">
        <f ca="1">IF(C14="","",SUM(E$4:E14))</f>
        <v>112.29166666666666</v>
      </c>
      <c r="N14" s="502"/>
      <c r="O14" s="499">
        <f ca="1">IF(C14="","",SUM(F$4:F14))</f>
        <v>71</v>
      </c>
      <c r="P14" s="500"/>
      <c r="Q14" s="483">
        <f t="shared" ca="1" si="5"/>
        <v>174</v>
      </c>
      <c r="R14" s="484"/>
      <c r="S14" s="139"/>
      <c r="T14" s="273"/>
      <c r="U14" s="243"/>
      <c r="V14" s="146"/>
      <c r="W14" s="146"/>
      <c r="X14" s="146"/>
      <c r="Y14" s="146"/>
      <c r="Z14" s="27"/>
      <c r="AA14" s="27"/>
      <c r="AB14" s="146"/>
      <c r="AC14" s="146"/>
      <c r="AD14" s="146"/>
      <c r="AE14" s="146"/>
      <c r="AF14" s="146"/>
      <c r="AG14" s="146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BI14" s="6"/>
      <c r="BJ14" s="406" t="s">
        <v>18</v>
      </c>
      <c r="BK14" s="405"/>
      <c r="BL14" s="405"/>
      <c r="BM14" s="512">
        <f ca="1">D1</f>
        <v>10.208333333333334</v>
      </c>
      <c r="BN14" s="414"/>
      <c r="BO14" s="514" t="s">
        <v>45</v>
      </c>
      <c r="BP14" s="414"/>
      <c r="BQ14" s="414"/>
      <c r="BR14" s="415">
        <v>1.66</v>
      </c>
      <c r="BS14" s="416"/>
      <c r="BT14" s="17"/>
      <c r="BU14" s="406" t="s">
        <v>18</v>
      </c>
      <c r="BV14" s="405"/>
      <c r="BW14" s="405"/>
      <c r="BX14" s="405">
        <f ca="1">BM14</f>
        <v>10.208333333333334</v>
      </c>
      <c r="BY14" s="414"/>
      <c r="BZ14" s="414" t="s">
        <v>19</v>
      </c>
      <c r="CA14" s="414"/>
      <c r="CB14" s="414"/>
      <c r="CC14" s="415">
        <v>1.66</v>
      </c>
      <c r="CD14" s="416"/>
    </row>
    <row r="15" spans="1:82" ht="12" customHeight="1">
      <c r="A15" s="490" cm="1">
        <f t="array" aca="1" ref="A15" ca="1">INDIRECT("'期'!"&amp;$A$32&amp;ROW())</f>
        <v>44578</v>
      </c>
      <c r="B15" s="491"/>
      <c r="C15" s="483">
        <f t="shared" ca="1" si="6"/>
        <v>12</v>
      </c>
      <c r="D15" s="484"/>
      <c r="E15" s="313">
        <f t="shared" ca="1" si="3"/>
        <v>10.208333333333334</v>
      </c>
      <c r="F15" s="254">
        <f t="shared" ca="1" si="0"/>
        <v>8</v>
      </c>
      <c r="G15" s="492">
        <f t="shared" ca="1" si="4"/>
        <v>0.64489795918367354</v>
      </c>
      <c r="H15" s="493"/>
      <c r="I15" s="489">
        <f t="shared" ca="1" si="1"/>
        <v>10.208333333333332</v>
      </c>
      <c r="J15" s="489"/>
      <c r="K15" s="489">
        <f t="shared" ca="1" si="2"/>
        <v>6.583333333333333</v>
      </c>
      <c r="L15" s="489"/>
      <c r="M15" s="501">
        <f ca="1">IF(C15="","",SUM(E$4:E15))</f>
        <v>122.49999999999999</v>
      </c>
      <c r="N15" s="502"/>
      <c r="O15" s="499">
        <f ca="1">IF(C15="","",SUM(F$4:F15))</f>
        <v>79</v>
      </c>
      <c r="P15" s="500"/>
      <c r="Q15" s="483">
        <f t="shared" ca="1" si="5"/>
        <v>166</v>
      </c>
      <c r="R15" s="484"/>
      <c r="S15" s="139"/>
      <c r="T15" s="273"/>
      <c r="U15" s="243"/>
      <c r="V15" s="146"/>
      <c r="W15" s="146"/>
      <c r="X15" s="146"/>
      <c r="Y15" s="146"/>
      <c r="Z15" s="27"/>
      <c r="AA15" s="27"/>
      <c r="AB15" s="13"/>
      <c r="AC15" s="13"/>
      <c r="AD15" s="13"/>
      <c r="AE15" s="13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BI15" s="6"/>
      <c r="BJ15" s="399"/>
      <c r="BK15" s="397"/>
      <c r="BL15" s="397"/>
      <c r="BM15" s="397"/>
      <c r="BN15" s="397"/>
      <c r="BO15" s="397"/>
      <c r="BP15" s="397"/>
      <c r="BQ15" s="397"/>
      <c r="BR15" s="417"/>
      <c r="BS15" s="418"/>
      <c r="BT15" s="17"/>
      <c r="BU15" s="399"/>
      <c r="BV15" s="397"/>
      <c r="BW15" s="397"/>
      <c r="BX15" s="397"/>
      <c r="BY15" s="397"/>
      <c r="BZ15" s="397"/>
      <c r="CA15" s="397"/>
      <c r="CB15" s="397"/>
      <c r="CC15" s="417"/>
      <c r="CD15" s="418"/>
    </row>
    <row r="16" spans="1:82" ht="12" customHeight="1">
      <c r="A16" s="490" cm="1">
        <f t="array" aca="1" ref="A16" ca="1">INDIRECT("'期'!"&amp;$A$32&amp;ROW())</f>
        <v>44579</v>
      </c>
      <c r="B16" s="491"/>
      <c r="C16" s="483">
        <f t="shared" ca="1" si="6"/>
        <v>13</v>
      </c>
      <c r="D16" s="484"/>
      <c r="E16" s="313">
        <f t="shared" ca="1" si="3"/>
        <v>10.208333333333334</v>
      </c>
      <c r="F16" s="254">
        <f t="shared" ca="1" si="0"/>
        <v>8</v>
      </c>
      <c r="G16" s="492">
        <f t="shared" ca="1" si="4"/>
        <v>0.65557299843014138</v>
      </c>
      <c r="H16" s="493"/>
      <c r="I16" s="489">
        <f t="shared" ca="1" si="1"/>
        <v>10.208333333333332</v>
      </c>
      <c r="J16" s="489"/>
      <c r="K16" s="489">
        <f t="shared" ca="1" si="2"/>
        <v>6.6923076923076925</v>
      </c>
      <c r="L16" s="489"/>
      <c r="M16" s="501">
        <f ca="1">IF(C16="","",SUM(E$4:E16))</f>
        <v>132.70833333333331</v>
      </c>
      <c r="N16" s="502"/>
      <c r="O16" s="499">
        <f ca="1">IF(C16="","",SUM(F$4:F16))</f>
        <v>87</v>
      </c>
      <c r="P16" s="500"/>
      <c r="Q16" s="483">
        <f t="shared" ca="1" si="5"/>
        <v>158</v>
      </c>
      <c r="R16" s="484"/>
      <c r="S16" s="139"/>
      <c r="T16" s="273"/>
      <c r="U16" s="243"/>
      <c r="V16" s="146"/>
      <c r="W16" s="146"/>
      <c r="X16" s="146"/>
      <c r="Y16" s="146"/>
      <c r="Z16" s="27"/>
      <c r="AA16" s="27"/>
      <c r="AB16" s="13"/>
      <c r="AC16" s="13"/>
      <c r="AD16" s="13"/>
      <c r="AE16" s="13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BI16" s="6"/>
      <c r="BJ16" s="399" t="s">
        <v>20</v>
      </c>
      <c r="BK16" s="397"/>
      <c r="BL16" s="397"/>
      <c r="BM16" s="423">
        <v>10</v>
      </c>
      <c r="BN16" s="423"/>
      <c r="BO16" s="511" t="s">
        <v>44</v>
      </c>
      <c r="BP16" s="397"/>
      <c r="BQ16" s="397"/>
      <c r="BR16" s="421" t="e">
        <f ca="1">BL5/12/AVERAGE(T4:U9)</f>
        <v>#DIV/0!</v>
      </c>
      <c r="BS16" s="422"/>
      <c r="BT16" s="19"/>
      <c r="BU16" s="399" t="s">
        <v>20</v>
      </c>
      <c r="BV16" s="397"/>
      <c r="BW16" s="397"/>
      <c r="BX16" s="423">
        <v>10.199999999999999</v>
      </c>
      <c r="BY16" s="423"/>
      <c r="BZ16" s="397" t="s">
        <v>21</v>
      </c>
      <c r="CA16" s="397"/>
      <c r="CB16" s="397"/>
      <c r="CC16" s="421" t="e">
        <f ca="1">BL5/12/AVERAGE(T9:U15)</f>
        <v>#DIV/0!</v>
      </c>
      <c r="CD16" s="422"/>
    </row>
    <row r="17" spans="1:82" ht="12" customHeight="1">
      <c r="A17" s="490" cm="1">
        <f t="array" aca="1" ref="A17" ca="1">INDIRECT("'期'!"&amp;$A$32&amp;ROW())</f>
        <v>44580</v>
      </c>
      <c r="B17" s="491"/>
      <c r="C17" s="483">
        <f t="shared" ca="1" si="6"/>
        <v>14</v>
      </c>
      <c r="D17" s="484"/>
      <c r="E17" s="313">
        <f t="shared" ca="1" si="3"/>
        <v>10.208333333333334</v>
      </c>
      <c r="F17" s="254">
        <f t="shared" ca="1" si="0"/>
        <v>9</v>
      </c>
      <c r="G17" s="492">
        <f t="shared" ca="1" si="4"/>
        <v>0.67172011661807585</v>
      </c>
      <c r="H17" s="493"/>
      <c r="I17" s="489">
        <f t="shared" ca="1" si="1"/>
        <v>10.208333333333332</v>
      </c>
      <c r="J17" s="489"/>
      <c r="K17" s="489">
        <f t="shared" ca="1" si="2"/>
        <v>6.8571428571428568</v>
      </c>
      <c r="L17" s="489"/>
      <c r="M17" s="501">
        <f ca="1">IF(C17="","",SUM(E$4:E17))</f>
        <v>142.91666666666666</v>
      </c>
      <c r="N17" s="502"/>
      <c r="O17" s="499">
        <f ca="1">IF(C17="","",SUM(F$4:F17))</f>
        <v>96</v>
      </c>
      <c r="P17" s="500"/>
      <c r="Q17" s="483">
        <f t="shared" ca="1" si="5"/>
        <v>149</v>
      </c>
      <c r="R17" s="484"/>
      <c r="S17" s="139"/>
      <c r="T17" s="273"/>
      <c r="U17" s="243"/>
      <c r="V17" s="146"/>
      <c r="W17" s="146"/>
      <c r="X17" s="146"/>
      <c r="Y17" s="146"/>
      <c r="Z17" s="27"/>
      <c r="AA17" s="27"/>
      <c r="AB17" s="13"/>
      <c r="AC17" s="13"/>
      <c r="AD17" s="13"/>
      <c r="AE17" s="13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BI17" s="6"/>
      <c r="BJ17" s="399"/>
      <c r="BK17" s="397"/>
      <c r="BL17" s="397"/>
      <c r="BM17" s="423"/>
      <c r="BN17" s="423"/>
      <c r="BO17" s="397"/>
      <c r="BP17" s="397"/>
      <c r="BQ17" s="397"/>
      <c r="BR17" s="421"/>
      <c r="BS17" s="422"/>
      <c r="BT17" s="19"/>
      <c r="BU17" s="399"/>
      <c r="BV17" s="397"/>
      <c r="BW17" s="397"/>
      <c r="BX17" s="423"/>
      <c r="BY17" s="423"/>
      <c r="BZ17" s="397"/>
      <c r="CA17" s="397"/>
      <c r="CB17" s="397"/>
      <c r="CC17" s="421"/>
      <c r="CD17" s="422"/>
    </row>
    <row r="18" spans="1:82" ht="12" customHeight="1">
      <c r="A18" s="490" cm="1">
        <f t="array" aca="1" ref="A18" ca="1">INDIRECT("'期'!"&amp;$A$32&amp;ROW())</f>
        <v>44581</v>
      </c>
      <c r="B18" s="491"/>
      <c r="C18" s="483">
        <f t="shared" ca="1" si="6"/>
        <v>15</v>
      </c>
      <c r="D18" s="484"/>
      <c r="E18" s="313">
        <f t="shared" ca="1" si="3"/>
        <v>10.208333333333334</v>
      </c>
      <c r="F18" s="254">
        <f t="shared" ca="1" si="0"/>
        <v>9</v>
      </c>
      <c r="G18" s="492">
        <f t="shared" ca="1" si="4"/>
        <v>0.68571428571428572</v>
      </c>
      <c r="H18" s="493"/>
      <c r="I18" s="489">
        <f t="shared" ca="1" si="1"/>
        <v>10.208333333333334</v>
      </c>
      <c r="J18" s="489"/>
      <c r="K18" s="489">
        <f t="shared" ca="1" si="2"/>
        <v>7</v>
      </c>
      <c r="L18" s="489"/>
      <c r="M18" s="501">
        <f ca="1">IF(C18="","",SUM(E$4:E18))</f>
        <v>153.125</v>
      </c>
      <c r="N18" s="502"/>
      <c r="O18" s="499">
        <f ca="1">IF(C18="","",SUM(F$4:F18))</f>
        <v>105</v>
      </c>
      <c r="P18" s="500"/>
      <c r="Q18" s="483">
        <f t="shared" ca="1" si="5"/>
        <v>140</v>
      </c>
      <c r="R18" s="484"/>
      <c r="S18" s="139"/>
      <c r="T18" s="273"/>
      <c r="U18" s="243"/>
      <c r="V18" s="146"/>
      <c r="W18" s="146"/>
      <c r="X18" s="146"/>
      <c r="Y18" s="146"/>
      <c r="Z18" s="27"/>
      <c r="AA18" s="241"/>
      <c r="AB18" s="13"/>
      <c r="AC18" s="13"/>
      <c r="AD18" s="13"/>
      <c r="AE18" s="13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BI18" s="6"/>
      <c r="BJ18" s="399" t="s">
        <v>41</v>
      </c>
      <c r="BK18" s="397"/>
      <c r="BL18" s="397"/>
      <c r="BM18" s="397">
        <f ca="1">BM16-BM14</f>
        <v>-0.20833333333333393</v>
      </c>
      <c r="BN18" s="397"/>
      <c r="BO18" s="397" t="s">
        <v>22</v>
      </c>
      <c r="BP18" s="397"/>
      <c r="BQ18" s="397"/>
      <c r="BR18" s="407" t="e">
        <f ca="1">BR16-BR14</f>
        <v>#DIV/0!</v>
      </c>
      <c r="BS18" s="408"/>
      <c r="BT18" s="17"/>
      <c r="BU18" s="399" t="s">
        <v>41</v>
      </c>
      <c r="BV18" s="397"/>
      <c r="BW18" s="397"/>
      <c r="BX18" s="397">
        <f ca="1">BX16-BX14</f>
        <v>-8.333333333334636E-3</v>
      </c>
      <c r="BY18" s="397"/>
      <c r="BZ18" s="397" t="s">
        <v>22</v>
      </c>
      <c r="CA18" s="397"/>
      <c r="CB18" s="397"/>
      <c r="CC18" s="509" t="e">
        <f ca="1">CC16-CC14</f>
        <v>#DIV/0!</v>
      </c>
      <c r="CD18" s="510"/>
    </row>
    <row r="19" spans="1:82" ht="12" customHeight="1">
      <c r="A19" s="490" cm="1">
        <f t="array" aca="1" ref="A19" ca="1">INDIRECT("'期'!"&amp;$A$32&amp;ROW())</f>
        <v>44582</v>
      </c>
      <c r="B19" s="491"/>
      <c r="C19" s="483">
        <f t="shared" ca="1" si="6"/>
        <v>16</v>
      </c>
      <c r="D19" s="484"/>
      <c r="E19" s="313">
        <f t="shared" ca="1" si="3"/>
        <v>10.208333333333334</v>
      </c>
      <c r="F19" s="254">
        <f t="shared" ca="1" si="0"/>
        <v>11</v>
      </c>
      <c r="G19" s="492">
        <f t="shared" ca="1" si="4"/>
        <v>0.71020408163265303</v>
      </c>
      <c r="H19" s="493"/>
      <c r="I19" s="489">
        <f t="shared" ca="1" si="1"/>
        <v>10.208333333333334</v>
      </c>
      <c r="J19" s="489"/>
      <c r="K19" s="489">
        <f t="shared" ca="1" si="2"/>
        <v>7.25</v>
      </c>
      <c r="L19" s="489"/>
      <c r="M19" s="501">
        <f ca="1">IF(C19="","",SUM(E$4:E19))</f>
        <v>163.33333333333334</v>
      </c>
      <c r="N19" s="502"/>
      <c r="O19" s="499">
        <f ca="1">IF(C19="","",SUM(F$4:F19))</f>
        <v>116</v>
      </c>
      <c r="P19" s="500"/>
      <c r="Q19" s="483">
        <f t="shared" ca="1" si="5"/>
        <v>129</v>
      </c>
      <c r="R19" s="484"/>
      <c r="S19" s="139"/>
      <c r="T19" s="273"/>
      <c r="U19" s="243"/>
      <c r="V19" s="146"/>
      <c r="W19" s="146"/>
      <c r="X19" s="146"/>
      <c r="Y19" s="146"/>
      <c r="Z19" s="27"/>
      <c r="AA19" s="27"/>
      <c r="AB19" s="13"/>
      <c r="AC19" s="13"/>
      <c r="AD19" s="13"/>
      <c r="AE19" s="13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BI19" s="7"/>
      <c r="BJ19" s="399"/>
      <c r="BK19" s="397"/>
      <c r="BL19" s="397"/>
      <c r="BM19" s="397"/>
      <c r="BN19" s="397"/>
      <c r="BO19" s="397"/>
      <c r="BP19" s="397"/>
      <c r="BQ19" s="397"/>
      <c r="BR19" s="407"/>
      <c r="BS19" s="408"/>
      <c r="BT19" s="17"/>
      <c r="BU19" s="399"/>
      <c r="BV19" s="397"/>
      <c r="BW19" s="397"/>
      <c r="BX19" s="397"/>
      <c r="BY19" s="397"/>
      <c r="BZ19" s="397"/>
      <c r="CA19" s="397"/>
      <c r="CB19" s="397"/>
      <c r="CC19" s="397"/>
      <c r="CD19" s="510"/>
    </row>
    <row r="20" spans="1:82" ht="12" customHeight="1">
      <c r="A20" s="490" cm="1">
        <f t="array" aca="1" ref="A20" ca="1">INDIRECT("'期'!"&amp;$A$32&amp;ROW())</f>
        <v>44583</v>
      </c>
      <c r="B20" s="491"/>
      <c r="C20" s="483">
        <f t="shared" ca="1" si="6"/>
        <v>17</v>
      </c>
      <c r="D20" s="484"/>
      <c r="E20" s="313">
        <f t="shared" ca="1" si="3"/>
        <v>10.208333333333334</v>
      </c>
      <c r="F20" s="254">
        <f t="shared" ca="1" si="0"/>
        <v>5</v>
      </c>
      <c r="G20" s="492">
        <f t="shared" ca="1" si="4"/>
        <v>0.69723889555822316</v>
      </c>
      <c r="H20" s="493"/>
      <c r="I20" s="489">
        <f t="shared" ca="1" si="1"/>
        <v>10.208333333333334</v>
      </c>
      <c r="J20" s="489"/>
      <c r="K20" s="489">
        <f t="shared" ca="1" si="2"/>
        <v>7.117647058823529</v>
      </c>
      <c r="L20" s="489"/>
      <c r="M20" s="501">
        <f ca="1">IF(C20="","",SUM(E$4:E20))</f>
        <v>173.54166666666669</v>
      </c>
      <c r="N20" s="502"/>
      <c r="O20" s="499">
        <f ca="1">IF(C20="","",SUM(F$4:F20))</f>
        <v>121</v>
      </c>
      <c r="P20" s="500"/>
      <c r="Q20" s="483">
        <f t="shared" ca="1" si="5"/>
        <v>124</v>
      </c>
      <c r="R20" s="484"/>
      <c r="S20" s="139"/>
      <c r="T20" s="273"/>
      <c r="U20" s="243"/>
      <c r="V20" s="146"/>
      <c r="W20" s="146"/>
      <c r="X20" s="146"/>
      <c r="Y20" s="146"/>
      <c r="Z20" s="27"/>
      <c r="AA20" s="27"/>
      <c r="AB20" s="13"/>
      <c r="AC20" s="13"/>
      <c r="AD20" s="13"/>
      <c r="AE20" s="13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BI20" s="8"/>
      <c r="BJ20" s="411" t="s">
        <v>23</v>
      </c>
      <c r="BK20" s="397"/>
      <c r="BL20" s="397"/>
      <c r="BM20" s="397">
        <f ca="1">(BM16*BM22)-BL3</f>
        <v>-5</v>
      </c>
      <c r="BN20" s="397"/>
      <c r="BO20" s="397" t="s">
        <v>24</v>
      </c>
      <c r="BP20" s="397"/>
      <c r="BQ20" s="397"/>
      <c r="BR20" s="407" t="e">
        <f ca="1">BL5/AVERAGE(T4:U8)</f>
        <v>#DIV/0!</v>
      </c>
      <c r="BS20" s="408"/>
      <c r="BT20" s="20"/>
      <c r="BU20" s="411" t="s">
        <v>23</v>
      </c>
      <c r="BV20" s="397"/>
      <c r="BW20" s="397"/>
      <c r="BX20" s="397">
        <f ca="1">(BX16*BX22)-BW3</f>
        <v>-0.20000000000001705</v>
      </c>
      <c r="BY20" s="397"/>
      <c r="BZ20" s="397" t="s">
        <v>24</v>
      </c>
      <c r="CA20" s="397"/>
      <c r="CB20" s="397"/>
      <c r="CC20" s="407" t="e">
        <f ca="1">BW5/CC16</f>
        <v>#DIV/0!</v>
      </c>
      <c r="CD20" s="408"/>
    </row>
    <row r="21" spans="1:82" ht="12" customHeight="1" thickBot="1">
      <c r="A21" s="490" cm="1">
        <f t="array" aca="1" ref="A21" ca="1">INDIRECT("'期'!"&amp;$A$32&amp;ROW())</f>
        <v>44585</v>
      </c>
      <c r="B21" s="491"/>
      <c r="C21" s="483">
        <f t="shared" ca="1" si="6"/>
        <v>18</v>
      </c>
      <c r="D21" s="484"/>
      <c r="E21" s="313">
        <f t="shared" ca="1" si="3"/>
        <v>10.208333333333334</v>
      </c>
      <c r="F21" s="254">
        <f t="shared" ca="1" si="0"/>
        <v>9</v>
      </c>
      <c r="G21" s="507">
        <f t="shared" ca="1" si="4"/>
        <v>0.70748299319727881</v>
      </c>
      <c r="H21" s="508"/>
      <c r="I21" s="489">
        <f t="shared" ca="1" si="1"/>
        <v>10.208333333333336</v>
      </c>
      <c r="J21" s="489"/>
      <c r="K21" s="489">
        <f t="shared" ca="1" si="2"/>
        <v>7.2222222222222223</v>
      </c>
      <c r="L21" s="489"/>
      <c r="M21" s="501">
        <f ca="1">IF(C21="","",SUM(E$4:E21))</f>
        <v>183.75000000000003</v>
      </c>
      <c r="N21" s="502"/>
      <c r="O21" s="499">
        <f ca="1">IF(C21="","",SUM(F$4:F21))</f>
        <v>130</v>
      </c>
      <c r="P21" s="500"/>
      <c r="Q21" s="483">
        <f t="shared" ca="1" si="5"/>
        <v>115</v>
      </c>
      <c r="R21" s="484"/>
      <c r="S21" s="139"/>
      <c r="T21" s="273"/>
      <c r="U21" s="243"/>
      <c r="V21" s="146"/>
      <c r="W21" s="146"/>
      <c r="X21" s="146"/>
      <c r="Y21" s="146"/>
      <c r="Z21" s="27"/>
      <c r="AA21" s="27"/>
      <c r="AB21" s="13"/>
      <c r="AC21" s="13"/>
      <c r="AD21" s="13"/>
      <c r="AE21" s="13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BI21" s="9"/>
      <c r="BJ21" s="412"/>
      <c r="BK21" s="413"/>
      <c r="BL21" s="413"/>
      <c r="BM21" s="413"/>
      <c r="BN21" s="413"/>
      <c r="BO21" s="413"/>
      <c r="BP21" s="413"/>
      <c r="BQ21" s="413"/>
      <c r="BR21" s="409"/>
      <c r="BS21" s="410"/>
      <c r="BT21" s="20"/>
      <c r="BU21" s="412"/>
      <c r="BV21" s="413"/>
      <c r="BW21" s="413"/>
      <c r="BX21" s="413"/>
      <c r="BY21" s="413"/>
      <c r="BZ21" s="413"/>
      <c r="CA21" s="413"/>
      <c r="CB21" s="413"/>
      <c r="CC21" s="409"/>
      <c r="CD21" s="410"/>
    </row>
    <row r="22" spans="1:82" ht="12" customHeight="1">
      <c r="A22" s="490" cm="1">
        <f t="array" aca="1" ref="A22" ca="1">INDIRECT("'期'!"&amp;$A$32&amp;ROW())</f>
        <v>44586</v>
      </c>
      <c r="B22" s="491"/>
      <c r="C22" s="483">
        <f t="shared" ca="1" si="6"/>
        <v>19</v>
      </c>
      <c r="D22" s="484"/>
      <c r="E22" s="313">
        <f t="shared" ca="1" si="3"/>
        <v>10.208333333333334</v>
      </c>
      <c r="F22" s="254">
        <f t="shared" ca="1" si="0"/>
        <v>4</v>
      </c>
      <c r="G22" s="492">
        <f t="shared" ca="1" si="4"/>
        <v>0.69087003222341559</v>
      </c>
      <c r="H22" s="493"/>
      <c r="I22" s="489">
        <f t="shared" ca="1" si="1"/>
        <v>10.208333333333336</v>
      </c>
      <c r="J22" s="489"/>
      <c r="K22" s="489">
        <f t="shared" ca="1" si="2"/>
        <v>7.0526315789473681</v>
      </c>
      <c r="L22" s="489"/>
      <c r="M22" s="501">
        <f ca="1">IF(C22="","",SUM(E$4:E22))</f>
        <v>193.95833333333337</v>
      </c>
      <c r="N22" s="502"/>
      <c r="O22" s="499">
        <f ca="1">IF(C22="","",SUM(F$4:F22))</f>
        <v>134</v>
      </c>
      <c r="P22" s="500"/>
      <c r="Q22" s="483">
        <f t="shared" ca="1" si="5"/>
        <v>111</v>
      </c>
      <c r="R22" s="484"/>
      <c r="S22" s="139"/>
      <c r="T22" s="273"/>
      <c r="U22" s="243"/>
      <c r="V22" s="146"/>
      <c r="W22" s="146"/>
      <c r="X22" s="146"/>
      <c r="Y22" s="146"/>
      <c r="Z22" s="27"/>
      <c r="AA22" s="27"/>
      <c r="AB22" s="13"/>
      <c r="AC22" s="13"/>
      <c r="AD22" s="13"/>
      <c r="AE22" s="13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BI22" s="10"/>
      <c r="BJ22" s="406" t="s">
        <v>25</v>
      </c>
      <c r="BK22" s="405"/>
      <c r="BL22" s="405"/>
      <c r="BM22" s="405">
        <f ca="1">C31</f>
        <v>24</v>
      </c>
      <c r="BN22" s="405"/>
      <c r="BO22" s="405" t="s">
        <v>26</v>
      </c>
      <c r="BP22" s="405"/>
      <c r="BQ22" s="405"/>
      <c r="BR22" s="403">
        <f ca="1">BM14*BM22*BM24*1.015</f>
        <v>3569729.6249999995</v>
      </c>
      <c r="BS22" s="404"/>
      <c r="BT22" s="21"/>
      <c r="BU22" s="406" t="s">
        <v>25</v>
      </c>
      <c r="BV22" s="405"/>
      <c r="BW22" s="405"/>
      <c r="BX22" s="405">
        <f ca="1">C31</f>
        <v>24</v>
      </c>
      <c r="BY22" s="405"/>
      <c r="BZ22" s="405" t="s">
        <v>26</v>
      </c>
      <c r="CA22" s="405"/>
      <c r="CB22" s="405"/>
      <c r="CC22" s="403">
        <f ca="1">BX14*BX22*BX24*1.015</f>
        <v>2611833.5249999999</v>
      </c>
      <c r="CD22" s="404"/>
    </row>
    <row r="23" spans="1:82" ht="12" customHeight="1">
      <c r="A23" s="490" cm="1">
        <f t="array" aca="1" ref="A23" ca="1">INDIRECT("'期'!"&amp;$A$32&amp;ROW())</f>
        <v>44587</v>
      </c>
      <c r="B23" s="491"/>
      <c r="C23" s="483">
        <f t="shared" ca="1" si="6"/>
        <v>20</v>
      </c>
      <c r="D23" s="484"/>
      <c r="E23" s="313">
        <f t="shared" ca="1" si="3"/>
        <v>10.208333333333334</v>
      </c>
      <c r="F23" s="254">
        <f t="shared" ca="1" si="0"/>
        <v>10</v>
      </c>
      <c r="G23" s="492">
        <f t="shared" ca="1" si="4"/>
        <v>0.70530612244897939</v>
      </c>
      <c r="H23" s="493"/>
      <c r="I23" s="489">
        <f t="shared" ca="1" si="1"/>
        <v>10.208333333333336</v>
      </c>
      <c r="J23" s="489"/>
      <c r="K23" s="489">
        <f t="shared" ca="1" si="2"/>
        <v>7.2</v>
      </c>
      <c r="L23" s="489"/>
      <c r="M23" s="501">
        <f ca="1">IF(C23="","",SUM(E$4:E23))</f>
        <v>204.16666666666671</v>
      </c>
      <c r="N23" s="502"/>
      <c r="O23" s="499">
        <f ca="1">IF(C23="","",SUM(F$4:F23))</f>
        <v>144</v>
      </c>
      <c r="P23" s="500"/>
      <c r="Q23" s="483">
        <f t="shared" ca="1" si="5"/>
        <v>101</v>
      </c>
      <c r="R23" s="484"/>
      <c r="S23" s="139"/>
      <c r="T23" s="273"/>
      <c r="U23" s="243"/>
      <c r="V23" s="146"/>
      <c r="W23" s="146"/>
      <c r="X23" s="146"/>
      <c r="Y23" s="146"/>
      <c r="Z23" s="27"/>
      <c r="AA23" s="27"/>
      <c r="AB23" s="13"/>
      <c r="AC23" s="13"/>
      <c r="AD23" s="13"/>
      <c r="AE23" s="13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BI23" s="10"/>
      <c r="BJ23" s="399"/>
      <c r="BK23" s="397"/>
      <c r="BL23" s="397"/>
      <c r="BM23" s="397"/>
      <c r="BN23" s="397"/>
      <c r="BO23" s="397"/>
      <c r="BP23" s="397"/>
      <c r="BQ23" s="397"/>
      <c r="BR23" s="401"/>
      <c r="BS23" s="402"/>
      <c r="BT23" s="21"/>
      <c r="BU23" s="399"/>
      <c r="BV23" s="397"/>
      <c r="BW23" s="397"/>
      <c r="BX23" s="397"/>
      <c r="BY23" s="397"/>
      <c r="BZ23" s="397"/>
      <c r="CA23" s="397"/>
      <c r="CB23" s="397"/>
      <c r="CC23" s="401"/>
      <c r="CD23" s="402"/>
    </row>
    <row r="24" spans="1:82" ht="12" customHeight="1">
      <c r="A24" s="490" cm="1">
        <f t="array" aca="1" ref="A24" ca="1">INDIRECT("'期'!"&amp;$A$32&amp;ROW())</f>
        <v>44588</v>
      </c>
      <c r="B24" s="491"/>
      <c r="C24" s="483">
        <f t="shared" ca="1" si="6"/>
        <v>21</v>
      </c>
      <c r="D24" s="484"/>
      <c r="E24" s="313">
        <f t="shared" ca="1" si="3"/>
        <v>10.208333333333334</v>
      </c>
      <c r="F24" s="254">
        <f t="shared" ca="1" si="0"/>
        <v>9</v>
      </c>
      <c r="G24" s="492">
        <f t="shared" ca="1" si="4"/>
        <v>0.71370262390670536</v>
      </c>
      <c r="H24" s="493"/>
      <c r="I24" s="489">
        <f t="shared" ca="1" si="1"/>
        <v>10.208333333333336</v>
      </c>
      <c r="J24" s="489"/>
      <c r="K24" s="489">
        <f t="shared" ca="1" si="2"/>
        <v>7.2857142857142856</v>
      </c>
      <c r="L24" s="489"/>
      <c r="M24" s="501">
        <f ca="1">IF(C24="","",SUM(E$4:E24))</f>
        <v>214.37500000000006</v>
      </c>
      <c r="N24" s="502"/>
      <c r="O24" s="499">
        <f ca="1">IF(C24="","",SUM(F$4:F24))</f>
        <v>153</v>
      </c>
      <c r="P24" s="500"/>
      <c r="Q24" s="483">
        <f t="shared" ca="1" si="5"/>
        <v>92</v>
      </c>
      <c r="R24" s="484"/>
      <c r="S24" s="139"/>
      <c r="T24" s="273"/>
      <c r="U24" s="243"/>
      <c r="V24" s="146"/>
      <c r="W24" s="146"/>
      <c r="X24" s="146"/>
      <c r="Y24" s="146"/>
      <c r="Z24" s="27"/>
      <c r="AA24" s="27"/>
      <c r="AB24" s="13"/>
      <c r="AC24" s="13"/>
      <c r="AD24" s="13"/>
      <c r="AE24" s="13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BI24" s="10"/>
      <c r="BJ24" s="399" t="s">
        <v>27</v>
      </c>
      <c r="BK24" s="397"/>
      <c r="BL24" s="397"/>
      <c r="BM24" s="395">
        <v>14355</v>
      </c>
      <c r="BN24" s="395"/>
      <c r="BO24" s="397" t="s">
        <v>43</v>
      </c>
      <c r="BP24" s="397"/>
      <c r="BQ24" s="397"/>
      <c r="BR24" s="401">
        <f ca="1">BM16*BM22*BM26</f>
        <v>3445200</v>
      </c>
      <c r="BS24" s="402"/>
      <c r="BT24" s="21"/>
      <c r="BU24" s="399" t="s">
        <v>27</v>
      </c>
      <c r="BV24" s="397"/>
      <c r="BW24" s="397"/>
      <c r="BX24" s="395">
        <v>10503</v>
      </c>
      <c r="BY24" s="395"/>
      <c r="BZ24" s="397" t="s">
        <v>43</v>
      </c>
      <c r="CA24" s="397"/>
      <c r="CB24" s="397"/>
      <c r="CC24" s="401">
        <f ca="1">BX16*BX22*BX26</f>
        <v>3514103.9999999995</v>
      </c>
      <c r="CD24" s="402"/>
    </row>
    <row r="25" spans="1:82" ht="12" customHeight="1">
      <c r="A25" s="490" cm="1">
        <f t="array" aca="1" ref="A25" ca="1">INDIRECT("'期'!"&amp;$A$32&amp;ROW())</f>
        <v>44589</v>
      </c>
      <c r="B25" s="491"/>
      <c r="C25" s="483">
        <f t="shared" ca="1" si="6"/>
        <v>22</v>
      </c>
      <c r="D25" s="484"/>
      <c r="E25" s="313">
        <f t="shared" ca="1" si="3"/>
        <v>10.208333333333334</v>
      </c>
      <c r="F25" s="254">
        <f t="shared" ca="1" si="0"/>
        <v>6</v>
      </c>
      <c r="G25" s="492">
        <f t="shared" ca="1" si="4"/>
        <v>0.70797773654916496</v>
      </c>
      <c r="H25" s="493"/>
      <c r="I25" s="489">
        <f t="shared" ca="1" si="1"/>
        <v>10.208333333333336</v>
      </c>
      <c r="J25" s="489"/>
      <c r="K25" s="489">
        <f t="shared" ca="1" si="2"/>
        <v>7.2272727272727275</v>
      </c>
      <c r="L25" s="489"/>
      <c r="M25" s="501">
        <f ca="1">IF(C25="","",SUM(E$4:E25))</f>
        <v>224.5833333333334</v>
      </c>
      <c r="N25" s="502"/>
      <c r="O25" s="499">
        <f ca="1">IF(C25="","",SUM(F$4:F25))</f>
        <v>159</v>
      </c>
      <c r="P25" s="500"/>
      <c r="Q25" s="483">
        <f t="shared" ca="1" si="5"/>
        <v>86</v>
      </c>
      <c r="R25" s="484"/>
      <c r="S25" s="139"/>
      <c r="T25" s="273"/>
      <c r="U25" s="243"/>
      <c r="V25" s="146"/>
      <c r="W25" s="146"/>
      <c r="X25" s="146"/>
      <c r="Y25" s="146"/>
      <c r="Z25" s="27"/>
      <c r="AA25" s="27"/>
      <c r="AB25" s="13"/>
      <c r="AC25" s="13"/>
      <c r="AD25" s="13"/>
      <c r="AE25" s="13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BI25" s="10"/>
      <c r="BJ25" s="399"/>
      <c r="BK25" s="397"/>
      <c r="BL25" s="397"/>
      <c r="BM25" s="395"/>
      <c r="BN25" s="395"/>
      <c r="BO25" s="397"/>
      <c r="BP25" s="397"/>
      <c r="BQ25" s="397"/>
      <c r="BR25" s="401"/>
      <c r="BS25" s="402"/>
      <c r="BT25" s="21"/>
      <c r="BU25" s="399"/>
      <c r="BV25" s="397"/>
      <c r="BW25" s="397"/>
      <c r="BX25" s="395"/>
      <c r="BY25" s="395"/>
      <c r="BZ25" s="397"/>
      <c r="CA25" s="397"/>
      <c r="CB25" s="397"/>
      <c r="CC25" s="401"/>
      <c r="CD25" s="402"/>
    </row>
    <row r="26" spans="1:82" ht="12" customHeight="1">
      <c r="A26" s="490" cm="1">
        <f t="array" aca="1" ref="A26" ca="1">INDIRECT("'期'!"&amp;$A$32&amp;ROW())</f>
        <v>44590</v>
      </c>
      <c r="B26" s="491"/>
      <c r="C26" s="483">
        <f t="shared" ca="1" si="6"/>
        <v>23</v>
      </c>
      <c r="D26" s="484"/>
      <c r="E26" s="313">
        <f t="shared" ca="1" si="3"/>
        <v>10.208333333333334</v>
      </c>
      <c r="F26" s="254">
        <f t="shared" ca="1" si="0"/>
        <v>2</v>
      </c>
      <c r="G26" s="492">
        <f t="shared" ca="1" si="4"/>
        <v>0.6857142857142855</v>
      </c>
      <c r="H26" s="493"/>
      <c r="I26" s="489">
        <f t="shared" ca="1" si="1"/>
        <v>10.208333333333337</v>
      </c>
      <c r="J26" s="489"/>
      <c r="K26" s="489">
        <f t="shared" ca="1" si="2"/>
        <v>7</v>
      </c>
      <c r="L26" s="489"/>
      <c r="M26" s="501">
        <f ca="1">IF(C26="","",SUM(E$4:E26))</f>
        <v>234.79166666666674</v>
      </c>
      <c r="N26" s="502"/>
      <c r="O26" s="499">
        <f ca="1">IF(C26="","",SUM(F$4:F26))</f>
        <v>161</v>
      </c>
      <c r="P26" s="500"/>
      <c r="Q26" s="483">
        <f t="shared" ca="1" si="5"/>
        <v>84</v>
      </c>
      <c r="R26" s="484"/>
      <c r="S26" s="139"/>
      <c r="T26" s="273"/>
      <c r="U26" s="243"/>
      <c r="V26" s="146"/>
      <c r="W26" s="146"/>
      <c r="X26" s="146"/>
      <c r="Y26" s="146"/>
      <c r="Z26" s="27"/>
      <c r="AA26" s="27"/>
      <c r="AB26" s="13"/>
      <c r="AC26" s="13"/>
      <c r="AD26" s="13"/>
      <c r="AE26" s="13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BI26" s="10"/>
      <c r="BJ26" s="399" t="s">
        <v>28</v>
      </c>
      <c r="BK26" s="397"/>
      <c r="BL26" s="397"/>
      <c r="BM26" s="505">
        <v>14355</v>
      </c>
      <c r="BN26" s="505"/>
      <c r="BO26" s="397" t="s">
        <v>42</v>
      </c>
      <c r="BP26" s="397"/>
      <c r="BQ26" s="397"/>
      <c r="BR26" s="391">
        <f ca="1">BR24-BR22</f>
        <v>-124529.62499999953</v>
      </c>
      <c r="BS26" s="392"/>
      <c r="BT26" s="21"/>
      <c r="BU26" s="399" t="s">
        <v>28</v>
      </c>
      <c r="BV26" s="397"/>
      <c r="BW26" s="397"/>
      <c r="BX26" s="395">
        <f>BM26</f>
        <v>14355</v>
      </c>
      <c r="BY26" s="395"/>
      <c r="BZ26" s="397" t="s">
        <v>42</v>
      </c>
      <c r="CA26" s="397"/>
      <c r="CB26" s="397"/>
      <c r="CC26" s="391">
        <f ca="1">CC24-CC22</f>
        <v>902270.47499999963</v>
      </c>
      <c r="CD26" s="392"/>
    </row>
    <row r="27" spans="1:82" ht="12" customHeight="1" thickBot="1">
      <c r="A27" s="490" cm="1">
        <f t="array" aca="1" ref="A27" ca="1">INDIRECT("'期'!"&amp;$A$32&amp;ROW())</f>
        <v>44592</v>
      </c>
      <c r="B27" s="491"/>
      <c r="C27" s="483">
        <f t="shared" ca="1" si="6"/>
        <v>24</v>
      </c>
      <c r="D27" s="484"/>
      <c r="E27" s="313">
        <f t="shared" ca="1" si="3"/>
        <v>10.208333333333334</v>
      </c>
      <c r="F27" s="254">
        <f t="shared" ca="1" si="0"/>
        <v>9</v>
      </c>
      <c r="G27" s="492">
        <f t="shared" ca="1" si="4"/>
        <v>0.69387755102040793</v>
      </c>
      <c r="H27" s="493"/>
      <c r="I27" s="489">
        <f t="shared" ca="1" si="1"/>
        <v>10.208333333333337</v>
      </c>
      <c r="J27" s="489"/>
      <c r="K27" s="489">
        <f t="shared" ca="1" si="2"/>
        <v>7.083333333333333</v>
      </c>
      <c r="L27" s="489"/>
      <c r="M27" s="501">
        <f ca="1">IF(C27="","",SUM(E$4:E27))</f>
        <v>245.00000000000009</v>
      </c>
      <c r="N27" s="502"/>
      <c r="O27" s="499">
        <f ca="1">IF(C27="","",SUM(F$4:F27))</f>
        <v>170</v>
      </c>
      <c r="P27" s="500"/>
      <c r="Q27" s="483">
        <f t="shared" ca="1" si="5"/>
        <v>75</v>
      </c>
      <c r="R27" s="484"/>
      <c r="S27" s="139"/>
      <c r="T27" s="139"/>
      <c r="U27" s="243"/>
      <c r="V27" s="146"/>
      <c r="W27" s="146"/>
      <c r="X27" s="146"/>
      <c r="Y27" s="146"/>
      <c r="Z27" s="27"/>
      <c r="AA27" s="27"/>
      <c r="AB27" s="13"/>
      <c r="AC27" s="13"/>
      <c r="AD27" s="13"/>
      <c r="AE27" s="13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BI27" s="10"/>
      <c r="BJ27" s="400"/>
      <c r="BK27" s="398"/>
      <c r="BL27" s="398"/>
      <c r="BM27" s="506"/>
      <c r="BN27" s="506"/>
      <c r="BO27" s="398"/>
      <c r="BP27" s="398"/>
      <c r="BQ27" s="398"/>
      <c r="BR27" s="393"/>
      <c r="BS27" s="394"/>
      <c r="BT27" s="21"/>
      <c r="BU27" s="400"/>
      <c r="BV27" s="398"/>
      <c r="BW27" s="398"/>
      <c r="BX27" s="396"/>
      <c r="BY27" s="396"/>
      <c r="BZ27" s="398"/>
      <c r="CA27" s="398"/>
      <c r="CB27" s="398"/>
      <c r="CC27" s="393"/>
      <c r="CD27" s="394"/>
    </row>
    <row r="28" spans="1:82" ht="12" customHeight="1">
      <c r="A28" s="490" t="str" cm="1">
        <f t="array" aca="1" ref="A28" ca="1">INDIRECT("'期'!"&amp;$A$32&amp;ROW())</f>
        <v/>
      </c>
      <c r="B28" s="491"/>
      <c r="C28" s="483" t="str">
        <f t="shared" ca="1" si="6"/>
        <v/>
      </c>
      <c r="D28" s="484"/>
      <c r="E28" s="313" t="str">
        <f t="shared" ca="1" si="3"/>
        <v/>
      </c>
      <c r="F28" s="254" t="str">
        <f t="shared" ca="1" si="0"/>
        <v/>
      </c>
      <c r="G28" s="492" t="str">
        <f t="shared" ca="1" si="4"/>
        <v/>
      </c>
      <c r="H28" s="493"/>
      <c r="I28" s="489" t="str">
        <f t="shared" ca="1" si="1"/>
        <v/>
      </c>
      <c r="J28" s="489"/>
      <c r="K28" s="489" t="str">
        <f t="shared" ca="1" si="2"/>
        <v/>
      </c>
      <c r="L28" s="489"/>
      <c r="M28" s="501" t="str">
        <f ca="1">IF(C28="","",SUM(E$4:E28))</f>
        <v/>
      </c>
      <c r="N28" s="502"/>
      <c r="O28" s="499" t="str">
        <f ca="1">IF(C28="","",SUM(F$4:F28))</f>
        <v/>
      </c>
      <c r="P28" s="500"/>
      <c r="Q28" s="483" t="str">
        <f t="shared" ca="1" si="5"/>
        <v/>
      </c>
      <c r="R28" s="484"/>
      <c r="S28" s="139"/>
      <c r="T28" s="274"/>
      <c r="U28" s="245"/>
      <c r="V28" s="146"/>
      <c r="W28" s="146"/>
      <c r="X28" s="146"/>
      <c r="Y28" s="146"/>
      <c r="Z28" s="27"/>
      <c r="AA28" s="27"/>
      <c r="AB28" s="13"/>
      <c r="AC28" s="13"/>
      <c r="AD28" s="13"/>
      <c r="AE28" s="13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BI28" s="10"/>
      <c r="BJ28" s="487" t="s">
        <v>32</v>
      </c>
      <c r="BK28" s="487"/>
      <c r="BL28" s="22"/>
      <c r="BM28" s="23"/>
      <c r="BN28" s="23"/>
      <c r="BO28" s="17"/>
      <c r="BP28" s="17"/>
      <c r="BQ28" s="17"/>
      <c r="BR28" s="21"/>
      <c r="BS28" s="21"/>
      <c r="BT28" s="21"/>
      <c r="BU28" s="487" t="s">
        <v>31</v>
      </c>
      <c r="BV28" s="487"/>
      <c r="BW28" s="22"/>
      <c r="BX28" s="23"/>
      <c r="BY28" s="23"/>
      <c r="BZ28" s="17"/>
      <c r="CA28" s="17"/>
      <c r="CB28" s="17"/>
      <c r="CC28" s="21"/>
      <c r="CD28" s="21"/>
    </row>
    <row r="29" spans="1:82" ht="12" customHeight="1" thickBot="1">
      <c r="A29" s="490" t="str" cm="1">
        <f t="array" aca="1" ref="A29" ca="1">INDIRECT("'期'!"&amp;$A$32&amp;ROW())</f>
        <v/>
      </c>
      <c r="B29" s="491"/>
      <c r="C29" s="483" t="str">
        <f t="shared" ca="1" si="6"/>
        <v/>
      </c>
      <c r="D29" s="484"/>
      <c r="E29" s="313" t="str">
        <f t="shared" ca="1" si="3"/>
        <v/>
      </c>
      <c r="F29" s="254" t="str">
        <f t="shared" ca="1" si="0"/>
        <v/>
      </c>
      <c r="G29" s="492" t="str">
        <f t="shared" ca="1" si="4"/>
        <v/>
      </c>
      <c r="H29" s="493"/>
      <c r="I29" s="489" t="str">
        <f t="shared" ca="1" si="1"/>
        <v/>
      </c>
      <c r="J29" s="489"/>
      <c r="K29" s="489" t="str">
        <f t="shared" ca="1" si="2"/>
        <v/>
      </c>
      <c r="L29" s="489"/>
      <c r="M29" s="501" t="str">
        <f ca="1">IF(C29="","",SUM(E$4:E29))</f>
        <v/>
      </c>
      <c r="N29" s="502"/>
      <c r="O29" s="499" t="str">
        <f ca="1">IF(C29="","",SUM(F$4:F29))</f>
        <v/>
      </c>
      <c r="P29" s="500"/>
      <c r="Q29" s="483" t="str">
        <f t="shared" ca="1" si="5"/>
        <v/>
      </c>
      <c r="R29" s="484"/>
      <c r="S29" s="139"/>
      <c r="T29" s="274"/>
      <c r="U29" s="245"/>
      <c r="V29" s="146"/>
      <c r="W29" s="146"/>
      <c r="X29" s="146"/>
      <c r="Y29" s="146"/>
      <c r="Z29" s="27"/>
      <c r="AA29" s="27"/>
      <c r="AB29" s="13"/>
      <c r="AC29" s="13"/>
      <c r="AD29" s="13"/>
      <c r="AE29" s="13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BI29" s="10"/>
      <c r="BJ29" s="488"/>
      <c r="BK29" s="488"/>
      <c r="BL29" s="25"/>
      <c r="BM29" s="23"/>
      <c r="BN29" s="23"/>
      <c r="BO29" s="17"/>
      <c r="BP29" s="17"/>
      <c r="BQ29" s="17"/>
      <c r="BR29" s="21"/>
      <c r="BS29" s="21"/>
      <c r="BT29" s="21"/>
      <c r="BU29" s="488"/>
      <c r="BV29" s="488"/>
      <c r="BW29" s="25"/>
      <c r="BX29" s="23"/>
      <c r="BY29" s="23"/>
      <c r="BZ29" s="17"/>
      <c r="CA29" s="17"/>
      <c r="CB29" s="17"/>
      <c r="CC29" s="21"/>
      <c r="CD29" s="21"/>
    </row>
    <row r="30" spans="1:82" ht="12" customHeight="1">
      <c r="A30" s="494" t="str" cm="1">
        <f t="array" aca="1" ref="A30" ca="1">INDIRECT("'期'!"&amp;$A$32&amp;ROW())</f>
        <v/>
      </c>
      <c r="B30" s="495"/>
      <c r="C30" s="496" t="str">
        <f t="shared" ca="1" si="6"/>
        <v/>
      </c>
      <c r="D30" s="497"/>
      <c r="E30" s="314" t="str">
        <f t="shared" ca="1" si="3"/>
        <v/>
      </c>
      <c r="F30" s="255" t="str">
        <f t="shared" ca="1" si="0"/>
        <v/>
      </c>
      <c r="G30" s="452" t="str">
        <f t="shared" ca="1" si="4"/>
        <v/>
      </c>
      <c r="H30" s="453"/>
      <c r="I30" s="498" t="str">
        <f t="shared" ca="1" si="1"/>
        <v/>
      </c>
      <c r="J30" s="498"/>
      <c r="K30" s="498" t="str">
        <f t="shared" ca="1" si="2"/>
        <v/>
      </c>
      <c r="L30" s="498"/>
      <c r="M30" s="501" t="str">
        <f ca="1">IF(C30="","",SUM(E$4:E30))</f>
        <v/>
      </c>
      <c r="N30" s="502"/>
      <c r="O30" s="503" t="str">
        <f ca="1">IF(C30="","",SUM(F$4:F30))</f>
        <v/>
      </c>
      <c r="P30" s="504"/>
      <c r="Q30" s="496" t="str">
        <f t="shared" ca="1" si="5"/>
        <v/>
      </c>
      <c r="R30" s="497"/>
      <c r="S30" s="139"/>
      <c r="T30" s="274"/>
      <c r="U30" s="245"/>
      <c r="V30" s="146"/>
      <c r="W30" s="146"/>
      <c r="X30" s="146"/>
      <c r="Y30" s="146"/>
      <c r="Z30" s="27"/>
      <c r="AA30" s="27"/>
      <c r="AB30" s="13"/>
      <c r="AC30" s="13"/>
      <c r="AD30" s="13"/>
      <c r="AE30" s="13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BI30" s="10"/>
      <c r="BJ30" s="406" t="s">
        <v>11</v>
      </c>
      <c r="BK30" s="405"/>
      <c r="BL30" s="405">
        <f ca="1">BM40*BM48</f>
        <v>245</v>
      </c>
      <c r="BM30" s="485"/>
      <c r="BN30" s="474" t="s">
        <v>12</v>
      </c>
      <c r="BO30" s="475"/>
      <c r="BP30" s="476" t="s">
        <v>13</v>
      </c>
      <c r="BQ30" s="475"/>
      <c r="BR30" s="476" t="s">
        <v>14</v>
      </c>
      <c r="BS30" s="477"/>
      <c r="BT30" s="17"/>
      <c r="BU30" s="406" t="s">
        <v>11</v>
      </c>
      <c r="BV30" s="405"/>
      <c r="BW30" s="405">
        <f ca="1">BX40*BX48</f>
        <v>245</v>
      </c>
      <c r="BX30" s="485"/>
      <c r="BY30" s="474" t="s">
        <v>12</v>
      </c>
      <c r="BZ30" s="475"/>
      <c r="CA30" s="476" t="s">
        <v>13</v>
      </c>
      <c r="CB30" s="475"/>
      <c r="CC30" s="476" t="s">
        <v>14</v>
      </c>
      <c r="CD30" s="477"/>
    </row>
    <row r="31" spans="1:82" ht="12" customHeight="1">
      <c r="A31" s="450" t="s">
        <v>8</v>
      </c>
      <c r="B31" s="450"/>
      <c r="C31" s="451">
        <f ca="1">MAX(C4:D30)</f>
        <v>24</v>
      </c>
      <c r="D31" s="451"/>
      <c r="E31" s="315">
        <f ca="1">SUM(E4:E30)</f>
        <v>245.00000000000009</v>
      </c>
      <c r="F31" s="315">
        <f ca="1">SUM(F4:F30)</f>
        <v>170</v>
      </c>
      <c r="G31" s="452">
        <f ca="1">IFERROR(F31/E31,0)</f>
        <v>0.69387755102040793</v>
      </c>
      <c r="H31" s="453"/>
      <c r="I31" s="454">
        <f ca="1">E31-F31</f>
        <v>75.000000000000085</v>
      </c>
      <c r="J31" s="455"/>
      <c r="K31" s="456">
        <f ca="1">F31/C31</f>
        <v>7.083333333333333</v>
      </c>
      <c r="L31" s="457"/>
      <c r="M31" s="3" t="s">
        <v>10</v>
      </c>
      <c r="N31" s="3"/>
      <c r="O31" s="3"/>
      <c r="P31" s="3"/>
      <c r="Q31" s="3"/>
      <c r="R31" s="3"/>
      <c r="S31" s="139"/>
      <c r="T31" s="274"/>
      <c r="U31" s="246"/>
      <c r="V31" s="139"/>
      <c r="W31" s="139"/>
      <c r="X31" s="240"/>
      <c r="Y31" s="240"/>
      <c r="Z31" s="13"/>
      <c r="AA31" s="13"/>
      <c r="AB31" s="13"/>
      <c r="AC31" s="13"/>
      <c r="AD31" s="13"/>
      <c r="AE31" s="13"/>
      <c r="AF31" s="138"/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BI31" s="10"/>
      <c r="BJ31" s="399"/>
      <c r="BK31" s="397"/>
      <c r="BL31" s="397"/>
      <c r="BM31" s="486"/>
      <c r="BN31" s="470"/>
      <c r="BO31" s="471"/>
      <c r="BP31" s="460"/>
      <c r="BQ31" s="471"/>
      <c r="BR31" s="460"/>
      <c r="BS31" s="478"/>
      <c r="BT31" s="18"/>
      <c r="BU31" s="399"/>
      <c r="BV31" s="397"/>
      <c r="BW31" s="397"/>
      <c r="BX31" s="486"/>
      <c r="BY31" s="470"/>
      <c r="BZ31" s="471"/>
      <c r="CA31" s="460"/>
      <c r="CB31" s="471"/>
      <c r="CC31" s="460"/>
      <c r="CD31" s="478"/>
    </row>
    <row r="32" spans="1:82" ht="12" customHeight="1">
      <c r="A32" s="84" t="str">
        <f ca="1">VLOOKUP(B32,支援効果集計!$D$4:$N$15,11,FALSE)</f>
        <v>AP</v>
      </c>
      <c r="B32" s="84" t="str">
        <f ca="1">RIGHT(CELL("filename",A1),LEN(CELL("filename",A1))-FIND("]",CELL("filename",A1)))</f>
        <v>R4.1</v>
      </c>
      <c r="S32" s="145"/>
      <c r="T32" s="145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BI32" s="10"/>
      <c r="BJ32" s="468" t="s">
        <v>15</v>
      </c>
      <c r="BK32" s="469"/>
      <c r="BL32" s="436">
        <f ca="1">SUM(F16:F21)</f>
        <v>51</v>
      </c>
      <c r="BM32" s="472"/>
      <c r="BN32" s="412" t="s">
        <v>34</v>
      </c>
      <c r="BO32" s="482">
        <f ca="1">BO5</f>
        <v>7.666666666666667</v>
      </c>
      <c r="BP32" s="413" t="s">
        <v>34</v>
      </c>
      <c r="BQ32" s="464">
        <f ca="1">BQ5</f>
        <v>0.3746938775510204</v>
      </c>
      <c r="BR32" s="413" t="s">
        <v>34</v>
      </c>
      <c r="BS32" s="466">
        <f>AQ31</f>
        <v>0</v>
      </c>
      <c r="BT32" s="18"/>
      <c r="BU32" s="468" t="s">
        <v>15</v>
      </c>
      <c r="BV32" s="469"/>
      <c r="BW32" s="436">
        <f ca="1">SUM(F22:F28)</f>
        <v>40</v>
      </c>
      <c r="BX32" s="472"/>
      <c r="BY32" s="412" t="s">
        <v>34</v>
      </c>
      <c r="BZ32" s="480">
        <f ca="1">BO32</f>
        <v>7.666666666666667</v>
      </c>
      <c r="CA32" s="413" t="s">
        <v>34</v>
      </c>
      <c r="CB32" s="480">
        <f ca="1">BQ32</f>
        <v>0.3746938775510204</v>
      </c>
      <c r="CC32" s="413" t="s">
        <v>34</v>
      </c>
      <c r="CD32" s="466">
        <f>BS32</f>
        <v>0</v>
      </c>
    </row>
    <row r="33" spans="1:83" ht="12" customHeight="1" thickBot="1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30"/>
      <c r="R33" s="30"/>
      <c r="T33" s="250"/>
      <c r="U33" s="139"/>
      <c r="V33" s="149"/>
      <c r="W33" s="27"/>
      <c r="X33" s="27"/>
      <c r="Y33" s="27"/>
      <c r="Z33" s="27"/>
      <c r="AA33" s="27"/>
      <c r="AB33" s="27"/>
      <c r="AC33" s="27"/>
      <c r="AD33" s="27"/>
      <c r="AE33" s="148"/>
      <c r="AF33" s="139"/>
      <c r="AG33" s="149"/>
      <c r="AH33" s="27"/>
      <c r="AI33" s="27"/>
      <c r="AJ33" s="27"/>
      <c r="AK33" s="4"/>
      <c r="AL33" s="4"/>
      <c r="AM33" s="4"/>
      <c r="AN33" s="4"/>
      <c r="AO33" s="4"/>
      <c r="AP33" s="27"/>
      <c r="AQ33" s="27"/>
      <c r="BI33" s="10"/>
      <c r="BJ33" s="470"/>
      <c r="BK33" s="471"/>
      <c r="BL33" s="438"/>
      <c r="BM33" s="473"/>
      <c r="BN33" s="479"/>
      <c r="BO33" s="465"/>
      <c r="BP33" s="414"/>
      <c r="BQ33" s="465"/>
      <c r="BR33" s="414"/>
      <c r="BS33" s="467"/>
      <c r="BT33" s="18"/>
      <c r="BU33" s="470"/>
      <c r="BV33" s="471"/>
      <c r="BW33" s="438"/>
      <c r="BX33" s="473"/>
      <c r="BY33" s="479"/>
      <c r="BZ33" s="465"/>
      <c r="CA33" s="414"/>
      <c r="CB33" s="465"/>
      <c r="CC33" s="414"/>
      <c r="CD33" s="467"/>
    </row>
    <row r="34" spans="1:83" ht="15" customHeight="1">
      <c r="A34" s="261">
        <f ca="1">HLOOKUP(B32,年間予定!$B$1:$M$2,2,FALSE)</f>
        <v>11</v>
      </c>
      <c r="B34" s="262"/>
      <c r="C34" s="271"/>
      <c r="D34" s="269">
        <f ca="1">$A$4</f>
        <v>44565</v>
      </c>
      <c r="E34" s="264"/>
      <c r="F34" s="263">
        <f ca="1">$A$5</f>
        <v>44566</v>
      </c>
      <c r="G34" s="264"/>
      <c r="H34" s="263">
        <f ca="1">$A$6</f>
        <v>44567</v>
      </c>
      <c r="I34" s="264"/>
      <c r="J34" s="263">
        <f ca="1">$A$7</f>
        <v>44568</v>
      </c>
      <c r="K34" s="264"/>
      <c r="L34" s="263">
        <f ca="1">$A$8</f>
        <v>44569</v>
      </c>
      <c r="M34" s="264"/>
      <c r="N34" s="263">
        <f ca="1">$A$9</f>
        <v>44571</v>
      </c>
      <c r="O34" s="264"/>
      <c r="P34" s="263">
        <f ca="1">$A$10</f>
        <v>44572</v>
      </c>
      <c r="Q34" s="264"/>
      <c r="R34" s="263">
        <f ca="1">$A$11</f>
        <v>44573</v>
      </c>
      <c r="S34" s="264"/>
      <c r="T34" s="263">
        <f ca="1">$A$12</f>
        <v>44574</v>
      </c>
      <c r="U34" s="264"/>
      <c r="V34" s="263">
        <f ca="1">$A$13</f>
        <v>44575</v>
      </c>
      <c r="W34" s="264"/>
      <c r="X34" s="263">
        <f ca="1">$A$14</f>
        <v>44576</v>
      </c>
      <c r="Y34" s="264"/>
      <c r="Z34" s="263">
        <f ca="1">$A$15</f>
        <v>44578</v>
      </c>
      <c r="AA34" s="264"/>
      <c r="AB34" s="263">
        <f ca="1">$A$16</f>
        <v>44579</v>
      </c>
      <c r="AC34" s="264"/>
      <c r="AD34" s="263">
        <f ca="1">$A$17</f>
        <v>44580</v>
      </c>
      <c r="AE34" s="264"/>
      <c r="AF34" s="263">
        <f ca="1">$A$18</f>
        <v>44581</v>
      </c>
      <c r="AG34" s="264"/>
      <c r="AH34" s="263">
        <f ca="1">$A$19</f>
        <v>44582</v>
      </c>
      <c r="AI34" s="264"/>
      <c r="AJ34" s="263">
        <f ca="1">$A$20</f>
        <v>44583</v>
      </c>
      <c r="AK34" s="264"/>
      <c r="AL34" s="263">
        <f ca="1">$A$21</f>
        <v>44585</v>
      </c>
      <c r="AM34" s="264"/>
      <c r="AN34" s="263">
        <f ca="1">$A$22</f>
        <v>44586</v>
      </c>
      <c r="AO34" s="264"/>
      <c r="AP34" s="263">
        <f ca="1">$A$23</f>
        <v>44587</v>
      </c>
      <c r="AQ34" s="264"/>
      <c r="AR34" s="263">
        <f ca="1">$A$24</f>
        <v>44588</v>
      </c>
      <c r="AS34" s="264"/>
      <c r="AT34" s="263">
        <f ca="1">$A$25</f>
        <v>44589</v>
      </c>
      <c r="AU34" s="264"/>
      <c r="AV34" s="263">
        <f ca="1">$A$26</f>
        <v>44590</v>
      </c>
      <c r="AW34" s="264"/>
      <c r="AX34" s="263">
        <f ca="1">$A$27</f>
        <v>44592</v>
      </c>
      <c r="AY34" s="264"/>
      <c r="AZ34" s="263" t="str">
        <f ca="1">$A$28</f>
        <v/>
      </c>
      <c r="BA34" s="264"/>
      <c r="BB34" s="263" t="str">
        <f ca="1">$A$29</f>
        <v/>
      </c>
      <c r="BC34" s="264"/>
      <c r="BD34" s="263" t="str">
        <f ca="1">$A$30</f>
        <v/>
      </c>
      <c r="BE34" s="284"/>
      <c r="BF34" s="289" t="s">
        <v>143</v>
      </c>
      <c r="BG34" s="290"/>
      <c r="BH34" s="27"/>
      <c r="BI34" s="10"/>
      <c r="BJ34" s="399" t="s">
        <v>16</v>
      </c>
      <c r="BK34" s="397"/>
      <c r="BL34" s="458">
        <f ca="1">BL30-BL32</f>
        <v>194</v>
      </c>
      <c r="BM34" s="459"/>
      <c r="BN34" s="399" t="s">
        <v>35</v>
      </c>
      <c r="BO34" s="462">
        <f ca="1">BZ7</f>
        <v>18.666666666666668</v>
      </c>
      <c r="BP34" s="397" t="s">
        <v>35</v>
      </c>
      <c r="BQ34" s="463">
        <f ca="1">CB7</f>
        <v>0.59616750596342427</v>
      </c>
      <c r="BR34" s="397" t="s">
        <v>35</v>
      </c>
      <c r="BS34" s="432">
        <f ca="1">CD7</f>
        <v>0</v>
      </c>
      <c r="BT34" s="18"/>
      <c r="BU34" s="399" t="s">
        <v>16</v>
      </c>
      <c r="BV34" s="397"/>
      <c r="BW34" s="458">
        <f ca="1">BW30-BW32</f>
        <v>205</v>
      </c>
      <c r="BX34" s="459"/>
      <c r="BY34" s="399" t="s">
        <v>35</v>
      </c>
      <c r="BZ34" s="462">
        <f ca="1">BZ7</f>
        <v>18.666666666666668</v>
      </c>
      <c r="CA34" s="397" t="s">
        <v>35</v>
      </c>
      <c r="CB34" s="481">
        <f ca="1">CB7</f>
        <v>0.59616750596342427</v>
      </c>
      <c r="CC34" s="397" t="s">
        <v>35</v>
      </c>
      <c r="CD34" s="432">
        <f ca="1">CD7</f>
        <v>0</v>
      </c>
    </row>
    <row r="35" spans="1:83" s="260" customFormat="1" ht="15" customHeight="1">
      <c r="A35" s="267"/>
      <c r="B35" s="268"/>
      <c r="C35" s="272" t="s">
        <v>51</v>
      </c>
      <c r="D35" s="270" t="s">
        <v>117</v>
      </c>
      <c r="E35" s="266" t="s">
        <v>118</v>
      </c>
      <c r="F35" s="265" t="s">
        <v>117</v>
      </c>
      <c r="G35" s="266" t="s">
        <v>118</v>
      </c>
      <c r="H35" s="265" t="s">
        <v>117</v>
      </c>
      <c r="I35" s="266" t="s">
        <v>118</v>
      </c>
      <c r="J35" s="265" t="s">
        <v>117</v>
      </c>
      <c r="K35" s="266" t="s">
        <v>118</v>
      </c>
      <c r="L35" s="265" t="s">
        <v>117</v>
      </c>
      <c r="M35" s="266" t="s">
        <v>118</v>
      </c>
      <c r="N35" s="265" t="s">
        <v>117</v>
      </c>
      <c r="O35" s="266" t="s">
        <v>118</v>
      </c>
      <c r="P35" s="265" t="s">
        <v>117</v>
      </c>
      <c r="Q35" s="266" t="s">
        <v>118</v>
      </c>
      <c r="R35" s="265" t="s">
        <v>117</v>
      </c>
      <c r="S35" s="324" t="s">
        <v>160</v>
      </c>
      <c r="T35" s="265" t="s">
        <v>117</v>
      </c>
      <c r="U35" s="324" t="s">
        <v>160</v>
      </c>
      <c r="V35" s="265" t="s">
        <v>117</v>
      </c>
      <c r="W35" s="266" t="s">
        <v>118</v>
      </c>
      <c r="X35" s="265" t="s">
        <v>117</v>
      </c>
      <c r="Y35" s="266" t="s">
        <v>118</v>
      </c>
      <c r="Z35" s="265" t="s">
        <v>117</v>
      </c>
      <c r="AA35" s="266" t="s">
        <v>118</v>
      </c>
      <c r="AB35" s="265" t="s">
        <v>117</v>
      </c>
      <c r="AC35" s="266" t="s">
        <v>118</v>
      </c>
      <c r="AD35" s="265" t="s">
        <v>117</v>
      </c>
      <c r="AE35" s="266" t="s">
        <v>118</v>
      </c>
      <c r="AF35" s="265" t="s">
        <v>117</v>
      </c>
      <c r="AG35" s="266" t="s">
        <v>118</v>
      </c>
      <c r="AH35" s="265" t="s">
        <v>117</v>
      </c>
      <c r="AI35" s="266" t="s">
        <v>118</v>
      </c>
      <c r="AJ35" s="265" t="s">
        <v>117</v>
      </c>
      <c r="AK35" s="266" t="s">
        <v>118</v>
      </c>
      <c r="AL35" s="265" t="s">
        <v>117</v>
      </c>
      <c r="AM35" s="266" t="s">
        <v>118</v>
      </c>
      <c r="AN35" s="265" t="s">
        <v>117</v>
      </c>
      <c r="AO35" s="266" t="s">
        <v>118</v>
      </c>
      <c r="AP35" s="265" t="s">
        <v>117</v>
      </c>
      <c r="AQ35" s="266" t="s">
        <v>118</v>
      </c>
      <c r="AR35" s="265" t="s">
        <v>117</v>
      </c>
      <c r="AS35" s="266" t="s">
        <v>160</v>
      </c>
      <c r="AT35" s="265" t="s">
        <v>117</v>
      </c>
      <c r="AU35" s="266" t="s">
        <v>118</v>
      </c>
      <c r="AV35" s="265" t="s">
        <v>117</v>
      </c>
      <c r="AW35" s="266" t="s">
        <v>118</v>
      </c>
      <c r="AX35" s="265" t="s">
        <v>117</v>
      </c>
      <c r="AY35" s="266" t="s">
        <v>118</v>
      </c>
      <c r="AZ35" s="265" t="s">
        <v>117</v>
      </c>
      <c r="BA35" s="266" t="s">
        <v>118</v>
      </c>
      <c r="BB35" s="265" t="s">
        <v>117</v>
      </c>
      <c r="BC35" s="266" t="s">
        <v>118</v>
      </c>
      <c r="BD35" s="265" t="s">
        <v>117</v>
      </c>
      <c r="BE35" s="285" t="s">
        <v>118</v>
      </c>
      <c r="BF35" s="291" t="s">
        <v>117</v>
      </c>
      <c r="BG35" s="292" t="s">
        <v>160</v>
      </c>
      <c r="BH35" s="27"/>
      <c r="BI35" s="10"/>
      <c r="BJ35" s="399"/>
      <c r="BK35" s="397"/>
      <c r="BL35" s="460"/>
      <c r="BM35" s="461"/>
      <c r="BN35" s="399"/>
      <c r="BO35" s="462"/>
      <c r="BP35" s="397"/>
      <c r="BQ35" s="463"/>
      <c r="BR35" s="397"/>
      <c r="BS35" s="432"/>
      <c r="BT35" s="17"/>
      <c r="BU35" s="399"/>
      <c r="BV35" s="397"/>
      <c r="BW35" s="460"/>
      <c r="BX35" s="461"/>
      <c r="BY35" s="399"/>
      <c r="BZ35" s="462"/>
      <c r="CA35" s="397"/>
      <c r="CB35" s="481"/>
      <c r="CC35" s="397"/>
      <c r="CD35" s="432"/>
    </row>
    <row r="36" spans="1:83" ht="15" customHeight="1">
      <c r="A36" s="543" t="s">
        <v>131</v>
      </c>
      <c r="B36" s="544"/>
      <c r="C36" s="275">
        <f ca="1">IFERROR(VLOOKUP(A36,年間予定!$A$3:$M$17,$A$34,FALSE),"")</f>
        <v>44</v>
      </c>
      <c r="D36" s="276"/>
      <c r="E36" s="277"/>
      <c r="F36" s="278">
        <v>1</v>
      </c>
      <c r="G36" s="277"/>
      <c r="H36" s="278">
        <v>1</v>
      </c>
      <c r="I36" s="277"/>
      <c r="J36" s="278">
        <v>4</v>
      </c>
      <c r="K36" s="277"/>
      <c r="L36" s="278"/>
      <c r="M36" s="277"/>
      <c r="N36" s="278"/>
      <c r="O36" s="277"/>
      <c r="P36" s="278">
        <v>2</v>
      </c>
      <c r="Q36" s="277"/>
      <c r="R36" s="278">
        <v>3</v>
      </c>
      <c r="S36" s="277">
        <v>2</v>
      </c>
      <c r="T36" s="278">
        <v>3</v>
      </c>
      <c r="U36" s="277">
        <v>1</v>
      </c>
      <c r="V36" s="278">
        <v>3</v>
      </c>
      <c r="W36" s="277"/>
      <c r="X36" s="278">
        <v>2</v>
      </c>
      <c r="Y36" s="277"/>
      <c r="Z36" s="278">
        <v>5</v>
      </c>
      <c r="AA36" s="277"/>
      <c r="AB36" s="278">
        <v>3</v>
      </c>
      <c r="AC36" s="277">
        <v>1</v>
      </c>
      <c r="AD36" s="278">
        <v>3</v>
      </c>
      <c r="AE36" s="277">
        <v>1</v>
      </c>
      <c r="AF36" s="278">
        <v>3</v>
      </c>
      <c r="AG36" s="277">
        <v>2</v>
      </c>
      <c r="AH36" s="278">
        <v>5</v>
      </c>
      <c r="AI36" s="277"/>
      <c r="AJ36" s="278">
        <v>2</v>
      </c>
      <c r="AK36" s="277"/>
      <c r="AL36" s="278">
        <v>5</v>
      </c>
      <c r="AM36" s="277"/>
      <c r="AN36" s="278">
        <v>1</v>
      </c>
      <c r="AO36" s="277"/>
      <c r="AP36" s="278">
        <v>4</v>
      </c>
      <c r="AQ36" s="277"/>
      <c r="AR36" s="278">
        <v>2</v>
      </c>
      <c r="AS36" s="277">
        <v>3</v>
      </c>
      <c r="AT36" s="278">
        <v>1</v>
      </c>
      <c r="AU36" s="277"/>
      <c r="AV36" s="278"/>
      <c r="AW36" s="277"/>
      <c r="AX36" s="278">
        <v>4</v>
      </c>
      <c r="AY36" s="277"/>
      <c r="AZ36" s="278"/>
      <c r="BA36" s="277"/>
      <c r="BB36" s="278"/>
      <c r="BC36" s="277"/>
      <c r="BD36" s="278"/>
      <c r="BE36" s="286"/>
      <c r="BF36" s="293">
        <f>SUMIF($D$35:$BE$35,$BF$35,$D36:$BE36)</f>
        <v>57</v>
      </c>
      <c r="BG36" s="294">
        <v>10</v>
      </c>
      <c r="BI36" s="10"/>
      <c r="BJ36" s="399" t="s">
        <v>17</v>
      </c>
      <c r="BK36" s="397"/>
      <c r="BL36" s="436">
        <f ca="1">C31-12</f>
        <v>12</v>
      </c>
      <c r="BM36" s="437"/>
      <c r="BN36" s="399" t="s">
        <v>36</v>
      </c>
      <c r="BO36" s="426">
        <f ca="1">AVERAGE(F16:F21)*2</f>
        <v>17</v>
      </c>
      <c r="BP36" s="397" t="s">
        <v>36</v>
      </c>
      <c r="BQ36" s="448">
        <f ca="1">AVERAGE(G16:H21)</f>
        <v>0.68798889519177642</v>
      </c>
      <c r="BR36" s="397" t="s">
        <v>36</v>
      </c>
      <c r="BS36" s="424">
        <f ca="1">SUM(S16:S21)/BL32</f>
        <v>0</v>
      </c>
      <c r="BT36" s="18"/>
      <c r="BU36" s="399" t="s">
        <v>17</v>
      </c>
      <c r="BV36" s="397"/>
      <c r="BW36" s="436">
        <f ca="1">C31-18</f>
        <v>6</v>
      </c>
      <c r="BX36" s="437"/>
      <c r="BY36" s="440" t="s">
        <v>38</v>
      </c>
      <c r="BZ36" s="442">
        <f ca="1">BO36</f>
        <v>17</v>
      </c>
      <c r="CA36" s="444" t="s">
        <v>38</v>
      </c>
      <c r="CB36" s="446">
        <f ca="1">BQ36</f>
        <v>0.68798889519177642</v>
      </c>
      <c r="CC36" s="444" t="s">
        <v>38</v>
      </c>
      <c r="CD36" s="434">
        <f ca="1">BS36</f>
        <v>0</v>
      </c>
    </row>
    <row r="37" spans="1:83" ht="15" customHeight="1">
      <c r="A37" s="545" t="s">
        <v>132</v>
      </c>
      <c r="B37" s="546"/>
      <c r="C37" s="279">
        <f ca="1">IFERROR(VLOOKUP(A37,年間予定!$A$3:$M$17,$A$34,FALSE),"")</f>
        <v>25</v>
      </c>
      <c r="D37" s="280"/>
      <c r="E37" s="281"/>
      <c r="F37" s="282"/>
      <c r="G37" s="281"/>
      <c r="H37" s="282">
        <v>1</v>
      </c>
      <c r="I37" s="281">
        <v>1</v>
      </c>
      <c r="J37" s="282"/>
      <c r="K37" s="281"/>
      <c r="L37" s="282"/>
      <c r="M37" s="281"/>
      <c r="N37" s="282">
        <v>1</v>
      </c>
      <c r="O37" s="281"/>
      <c r="P37" s="282"/>
      <c r="Q37" s="281"/>
      <c r="R37" s="282">
        <v>2</v>
      </c>
      <c r="S37" s="281"/>
      <c r="T37" s="282">
        <v>2</v>
      </c>
      <c r="U37" s="281"/>
      <c r="V37" s="282">
        <v>3</v>
      </c>
      <c r="W37" s="281"/>
      <c r="X37" s="282"/>
      <c r="Y37" s="281"/>
      <c r="Z37" s="282">
        <v>2</v>
      </c>
      <c r="AA37" s="281"/>
      <c r="AB37" s="282">
        <v>4</v>
      </c>
      <c r="AC37" s="281"/>
      <c r="AD37" s="282">
        <v>2</v>
      </c>
      <c r="AE37" s="281">
        <v>1</v>
      </c>
      <c r="AF37" s="282"/>
      <c r="AG37" s="281"/>
      <c r="AH37" s="282">
        <v>2</v>
      </c>
      <c r="AI37" s="281"/>
      <c r="AJ37" s="282">
        <v>1</v>
      </c>
      <c r="AK37" s="281"/>
      <c r="AL37" s="282">
        <v>1</v>
      </c>
      <c r="AM37" s="281"/>
      <c r="AN37" s="282">
        <v>2</v>
      </c>
      <c r="AO37" s="281"/>
      <c r="AP37" s="282">
        <v>4</v>
      </c>
      <c r="AQ37" s="281"/>
      <c r="AR37" s="282">
        <v>1</v>
      </c>
      <c r="AS37" s="281"/>
      <c r="AT37" s="282">
        <v>2</v>
      </c>
      <c r="AU37" s="281"/>
      <c r="AV37" s="282"/>
      <c r="AW37" s="281"/>
      <c r="AX37" s="282">
        <v>1</v>
      </c>
      <c r="AY37" s="281"/>
      <c r="AZ37" s="282"/>
      <c r="BA37" s="281"/>
      <c r="BB37" s="282"/>
      <c r="BC37" s="281"/>
      <c r="BD37" s="282"/>
      <c r="BE37" s="287"/>
      <c r="BF37" s="295">
        <v>31</v>
      </c>
      <c r="BG37" s="296">
        <v>2</v>
      </c>
      <c r="BI37" s="11"/>
      <c r="BJ37" s="399"/>
      <c r="BK37" s="397"/>
      <c r="BL37" s="438"/>
      <c r="BM37" s="439"/>
      <c r="BN37" s="399"/>
      <c r="BO37" s="426"/>
      <c r="BP37" s="397"/>
      <c r="BQ37" s="449"/>
      <c r="BR37" s="397"/>
      <c r="BS37" s="424"/>
      <c r="BT37" s="18"/>
      <c r="BU37" s="399"/>
      <c r="BV37" s="397"/>
      <c r="BW37" s="438"/>
      <c r="BX37" s="439"/>
      <c r="BY37" s="441"/>
      <c r="BZ37" s="443"/>
      <c r="CA37" s="445"/>
      <c r="CB37" s="447"/>
      <c r="CC37" s="445"/>
      <c r="CD37" s="435"/>
    </row>
    <row r="38" spans="1:83" ht="15" customHeight="1">
      <c r="A38" s="543" t="s">
        <v>133</v>
      </c>
      <c r="B38" s="544"/>
      <c r="C38" s="275">
        <f ca="1">IFERROR(VLOOKUP(A38,年間予定!$A$3:$M$17,$A$34,FALSE),"")</f>
        <v>15</v>
      </c>
      <c r="D38" s="276"/>
      <c r="E38" s="277"/>
      <c r="F38" s="278"/>
      <c r="G38" s="277"/>
      <c r="H38" s="278"/>
      <c r="I38" s="277"/>
      <c r="J38" s="278"/>
      <c r="K38" s="277"/>
      <c r="L38" s="278"/>
      <c r="M38" s="277"/>
      <c r="N38" s="278">
        <v>1</v>
      </c>
      <c r="O38" s="277"/>
      <c r="P38" s="278">
        <v>1</v>
      </c>
      <c r="Q38" s="277"/>
      <c r="R38" s="278"/>
      <c r="S38" s="277"/>
      <c r="T38" s="278">
        <v>1</v>
      </c>
      <c r="U38" s="277"/>
      <c r="V38" s="278"/>
      <c r="W38" s="277"/>
      <c r="X38" s="278"/>
      <c r="Y38" s="277"/>
      <c r="Z38" s="278"/>
      <c r="AA38" s="277"/>
      <c r="AB38" s="278"/>
      <c r="AC38" s="277"/>
      <c r="AD38" s="278"/>
      <c r="AE38" s="277"/>
      <c r="AF38" s="278">
        <v>2</v>
      </c>
      <c r="AG38" s="277"/>
      <c r="AH38" s="278">
        <v>1</v>
      </c>
      <c r="AI38" s="277"/>
      <c r="AJ38" s="278">
        <v>1</v>
      </c>
      <c r="AK38" s="277"/>
      <c r="AL38" s="278"/>
      <c r="AM38" s="277"/>
      <c r="AN38" s="278"/>
      <c r="AO38" s="277"/>
      <c r="AP38" s="278"/>
      <c r="AQ38" s="277"/>
      <c r="AR38" s="278"/>
      <c r="AS38" s="277"/>
      <c r="AT38" s="278"/>
      <c r="AU38" s="277"/>
      <c r="AV38" s="278">
        <v>1</v>
      </c>
      <c r="AW38" s="277"/>
      <c r="AX38" s="278"/>
      <c r="AY38" s="277"/>
      <c r="AZ38" s="278"/>
      <c r="BA38" s="277"/>
      <c r="BB38" s="278"/>
      <c r="BC38" s="277"/>
      <c r="BD38" s="278"/>
      <c r="BE38" s="286"/>
      <c r="BF38" s="293">
        <f t="shared" ref="BF38:BF49" si="7">SUMIF($D$35:$BE$35,$BF$35,$D38:$BE38)</f>
        <v>8</v>
      </c>
      <c r="BG38" s="294">
        <f t="shared" ref="BG38:BG49" si="8">SUMIF($D$35:$BE$35,$BG$35,$D38:$BE38)</f>
        <v>0</v>
      </c>
      <c r="BH38" s="146"/>
      <c r="BI38" s="26"/>
      <c r="BJ38" s="411" t="s">
        <v>33</v>
      </c>
      <c r="BK38" s="397"/>
      <c r="BL38" s="407">
        <f ca="1">BL34/BL36</f>
        <v>16.166666666666668</v>
      </c>
      <c r="BM38" s="419"/>
      <c r="BN38" s="399" t="s">
        <v>37</v>
      </c>
      <c r="BO38" s="430">
        <f ca="1">BZ38</f>
        <v>13.333333333333334</v>
      </c>
      <c r="BP38" s="397" t="s">
        <v>37</v>
      </c>
      <c r="BQ38" s="430">
        <f ca="1">CB38</f>
        <v>0.69957472531049314</v>
      </c>
      <c r="BR38" s="397" t="s">
        <v>37</v>
      </c>
      <c r="BS38" s="432">
        <f ca="1">CD38</f>
        <v>0</v>
      </c>
      <c r="BT38" s="18"/>
      <c r="BU38" s="411" t="s">
        <v>33</v>
      </c>
      <c r="BV38" s="397"/>
      <c r="BW38" s="407">
        <f ca="1">BW34/BW36</f>
        <v>34.166666666666664</v>
      </c>
      <c r="BX38" s="419"/>
      <c r="BY38" s="399" t="s">
        <v>37</v>
      </c>
      <c r="BZ38" s="426">
        <f ca="1">AVERAGE(F22:F28)*2</f>
        <v>13.333333333333334</v>
      </c>
      <c r="CA38" s="397" t="s">
        <v>37</v>
      </c>
      <c r="CB38" s="428">
        <f ca="1">AVERAGE(G22:H28)</f>
        <v>0.69957472531049314</v>
      </c>
      <c r="CC38" s="397" t="s">
        <v>37</v>
      </c>
      <c r="CD38" s="424">
        <f ca="1">SUM(S22:S28)/BW32</f>
        <v>0</v>
      </c>
    </row>
    <row r="39" spans="1:83" ht="15" customHeight="1" thickBot="1">
      <c r="A39" s="545" t="s">
        <v>134</v>
      </c>
      <c r="B39" s="546"/>
      <c r="C39" s="279">
        <f ca="1">IFERROR(VLOOKUP(A39,年間予定!$A$3:$M$17,$A$34,FALSE),"")</f>
        <v>9</v>
      </c>
      <c r="D39" s="280"/>
      <c r="E39" s="281"/>
      <c r="F39" s="282"/>
      <c r="G39" s="281"/>
      <c r="H39" s="282"/>
      <c r="I39" s="281"/>
      <c r="J39" s="282"/>
      <c r="K39" s="281"/>
      <c r="L39" s="282"/>
      <c r="M39" s="281"/>
      <c r="N39" s="282"/>
      <c r="O39" s="281"/>
      <c r="P39" s="282"/>
      <c r="Q39" s="281"/>
      <c r="R39" s="282"/>
      <c r="S39" s="281"/>
      <c r="T39" s="282"/>
      <c r="U39" s="281"/>
      <c r="V39" s="282"/>
      <c r="W39" s="281"/>
      <c r="X39" s="282"/>
      <c r="Y39" s="281"/>
      <c r="Z39" s="282"/>
      <c r="AA39" s="281"/>
      <c r="AB39" s="282"/>
      <c r="AC39" s="281"/>
      <c r="AD39" s="282"/>
      <c r="AE39" s="281"/>
      <c r="AF39" s="282"/>
      <c r="AG39" s="281"/>
      <c r="AH39" s="282"/>
      <c r="AI39" s="281"/>
      <c r="AJ39" s="282"/>
      <c r="AK39" s="281"/>
      <c r="AL39" s="282"/>
      <c r="AM39" s="281"/>
      <c r="AN39" s="282"/>
      <c r="AO39" s="281"/>
      <c r="AP39" s="282"/>
      <c r="AQ39" s="281"/>
      <c r="AR39" s="282"/>
      <c r="AS39" s="281"/>
      <c r="AT39" s="282"/>
      <c r="AU39" s="281"/>
      <c r="AV39" s="282"/>
      <c r="AW39" s="281"/>
      <c r="AX39" s="282"/>
      <c r="AY39" s="281"/>
      <c r="AZ39" s="282"/>
      <c r="BA39" s="281"/>
      <c r="BB39" s="282"/>
      <c r="BC39" s="281"/>
      <c r="BD39" s="282"/>
      <c r="BE39" s="287"/>
      <c r="BF39" s="295">
        <f t="shared" si="7"/>
        <v>0</v>
      </c>
      <c r="BG39" s="296">
        <f t="shared" si="8"/>
        <v>0</v>
      </c>
      <c r="BH39" s="146"/>
      <c r="BI39" s="26"/>
      <c r="BJ39" s="412"/>
      <c r="BK39" s="413"/>
      <c r="BL39" s="409"/>
      <c r="BM39" s="420"/>
      <c r="BN39" s="400"/>
      <c r="BO39" s="431"/>
      <c r="BP39" s="398"/>
      <c r="BQ39" s="431"/>
      <c r="BR39" s="398"/>
      <c r="BS39" s="433"/>
      <c r="BT39" s="18"/>
      <c r="BU39" s="412"/>
      <c r="BV39" s="413"/>
      <c r="BW39" s="409"/>
      <c r="BX39" s="420"/>
      <c r="BY39" s="400"/>
      <c r="BZ39" s="427"/>
      <c r="CA39" s="398"/>
      <c r="CB39" s="429"/>
      <c r="CC39" s="398"/>
      <c r="CD39" s="425"/>
    </row>
    <row r="40" spans="1:83" ht="15" customHeight="1">
      <c r="A40" s="543" t="s">
        <v>135</v>
      </c>
      <c r="B40" s="544"/>
      <c r="C40" s="275">
        <f ca="1">IFERROR(VLOOKUP(A40,年間予定!$A$3:$M$17,$A$34,FALSE),"")</f>
        <v>44</v>
      </c>
      <c r="D40" s="276">
        <v>1</v>
      </c>
      <c r="E40" s="277"/>
      <c r="F40" s="278">
        <v>4</v>
      </c>
      <c r="G40" s="277"/>
      <c r="H40" s="278">
        <v>2</v>
      </c>
      <c r="I40" s="277"/>
      <c r="J40" s="278">
        <v>1</v>
      </c>
      <c r="K40" s="277"/>
      <c r="L40" s="278"/>
      <c r="M40" s="277"/>
      <c r="N40" s="278"/>
      <c r="O40" s="277"/>
      <c r="P40" s="278">
        <v>3</v>
      </c>
      <c r="Q40" s="277"/>
      <c r="R40" s="278">
        <v>4</v>
      </c>
      <c r="S40" s="277"/>
      <c r="T40" s="278">
        <v>5</v>
      </c>
      <c r="U40" s="277"/>
      <c r="V40" s="278">
        <v>1</v>
      </c>
      <c r="W40" s="277"/>
      <c r="X40" s="278"/>
      <c r="Y40" s="277"/>
      <c r="Z40" s="278"/>
      <c r="AA40" s="277"/>
      <c r="AB40" s="278"/>
      <c r="AC40" s="277"/>
      <c r="AD40" s="278"/>
      <c r="AE40" s="277"/>
      <c r="AF40" s="278"/>
      <c r="AG40" s="277"/>
      <c r="AH40" s="278"/>
      <c r="AI40" s="277"/>
      <c r="AJ40" s="278"/>
      <c r="AK40" s="277"/>
      <c r="AL40" s="278"/>
      <c r="AM40" s="277"/>
      <c r="AN40" s="278"/>
      <c r="AO40" s="277"/>
      <c r="AP40" s="278"/>
      <c r="AQ40" s="277"/>
      <c r="AR40" s="278"/>
      <c r="AS40" s="277"/>
      <c r="AT40" s="278">
        <v>1</v>
      </c>
      <c r="AU40" s="277"/>
      <c r="AV40" s="278">
        <v>1</v>
      </c>
      <c r="AW40" s="277"/>
      <c r="AX40" s="278">
        <v>1</v>
      </c>
      <c r="AY40" s="277"/>
      <c r="AZ40" s="278"/>
      <c r="BA40" s="277"/>
      <c r="BB40" s="278"/>
      <c r="BC40" s="277"/>
      <c r="BD40" s="278"/>
      <c r="BE40" s="286"/>
      <c r="BF40" s="293">
        <f t="shared" si="7"/>
        <v>24</v>
      </c>
      <c r="BG40" s="294">
        <f t="shared" si="8"/>
        <v>0</v>
      </c>
      <c r="BH40" s="146"/>
      <c r="BI40" s="26"/>
      <c r="BJ40" s="406" t="s">
        <v>18</v>
      </c>
      <c r="BK40" s="405"/>
      <c r="BL40" s="405"/>
      <c r="BM40" s="405">
        <f ca="1">BM14</f>
        <v>10.208333333333334</v>
      </c>
      <c r="BN40" s="414"/>
      <c r="BO40" s="414" t="s">
        <v>19</v>
      </c>
      <c r="BP40" s="414"/>
      <c r="BQ40" s="414"/>
      <c r="BR40" s="415">
        <v>1.66</v>
      </c>
      <c r="BS40" s="416"/>
      <c r="BT40" s="17"/>
      <c r="BU40" s="406" t="s">
        <v>18</v>
      </c>
      <c r="BV40" s="405"/>
      <c r="BW40" s="405"/>
      <c r="BX40" s="405">
        <f ca="1">BM14</f>
        <v>10.208333333333334</v>
      </c>
      <c r="BY40" s="414"/>
      <c r="BZ40" s="414" t="s">
        <v>19</v>
      </c>
      <c r="CA40" s="414"/>
      <c r="CB40" s="414"/>
      <c r="CC40" s="415">
        <v>1.66</v>
      </c>
      <c r="CD40" s="416"/>
    </row>
    <row r="41" spans="1:83" ht="15" customHeight="1">
      <c r="A41" s="545" t="s">
        <v>136</v>
      </c>
      <c r="B41" s="546"/>
      <c r="C41" s="279">
        <f ca="1">IFERROR(VLOOKUP(A41,年間予定!$A$3:$M$17,$A$34,FALSE),"")</f>
        <v>15</v>
      </c>
      <c r="D41" s="280"/>
      <c r="E41" s="281"/>
      <c r="F41" s="282"/>
      <c r="G41" s="281"/>
      <c r="H41" s="282"/>
      <c r="I41" s="281"/>
      <c r="J41" s="282"/>
      <c r="K41" s="281"/>
      <c r="L41" s="282"/>
      <c r="M41" s="281"/>
      <c r="N41" s="282"/>
      <c r="O41" s="281"/>
      <c r="P41" s="282"/>
      <c r="Q41" s="281"/>
      <c r="R41" s="282"/>
      <c r="S41" s="281"/>
      <c r="T41" s="282"/>
      <c r="U41" s="281"/>
      <c r="V41" s="282"/>
      <c r="W41" s="281"/>
      <c r="X41" s="282"/>
      <c r="Y41" s="281"/>
      <c r="Z41" s="282"/>
      <c r="AA41" s="281"/>
      <c r="AB41" s="282"/>
      <c r="AC41" s="281"/>
      <c r="AD41" s="282"/>
      <c r="AE41" s="281"/>
      <c r="AF41" s="282"/>
      <c r="AG41" s="281"/>
      <c r="AH41" s="282"/>
      <c r="AI41" s="281"/>
      <c r="AJ41" s="282"/>
      <c r="AK41" s="281"/>
      <c r="AL41" s="282"/>
      <c r="AM41" s="281"/>
      <c r="AN41" s="282"/>
      <c r="AO41" s="281"/>
      <c r="AP41" s="282"/>
      <c r="AQ41" s="281"/>
      <c r="AR41" s="282"/>
      <c r="AS41" s="281"/>
      <c r="AT41" s="282"/>
      <c r="AU41" s="281"/>
      <c r="AV41" s="282"/>
      <c r="AW41" s="281"/>
      <c r="AX41" s="282"/>
      <c r="AY41" s="281"/>
      <c r="AZ41" s="282"/>
      <c r="BA41" s="281"/>
      <c r="BB41" s="282"/>
      <c r="BC41" s="281"/>
      <c r="BD41" s="282"/>
      <c r="BE41" s="287"/>
      <c r="BF41" s="295">
        <f t="shared" si="7"/>
        <v>0</v>
      </c>
      <c r="BG41" s="296">
        <f t="shared" si="8"/>
        <v>0</v>
      </c>
      <c r="BH41" s="146"/>
      <c r="BI41" s="26"/>
      <c r="BJ41" s="399"/>
      <c r="BK41" s="397"/>
      <c r="BL41" s="397"/>
      <c r="BM41" s="397"/>
      <c r="BN41" s="397"/>
      <c r="BO41" s="397"/>
      <c r="BP41" s="397"/>
      <c r="BQ41" s="397"/>
      <c r="BR41" s="417"/>
      <c r="BS41" s="418"/>
      <c r="BT41" s="17"/>
      <c r="BU41" s="399"/>
      <c r="BV41" s="397"/>
      <c r="BW41" s="397"/>
      <c r="BX41" s="397"/>
      <c r="BY41" s="397"/>
      <c r="BZ41" s="397"/>
      <c r="CA41" s="397"/>
      <c r="CB41" s="397"/>
      <c r="CC41" s="417"/>
      <c r="CD41" s="418"/>
    </row>
    <row r="42" spans="1:83" ht="15" customHeight="1">
      <c r="A42" s="543" t="s">
        <v>137</v>
      </c>
      <c r="B42" s="544"/>
      <c r="C42" s="275">
        <f ca="1">IFERROR(VLOOKUP(A42,年間予定!$A$3:$M$17,$A$34,FALSE),"")</f>
        <v>6</v>
      </c>
      <c r="D42" s="276"/>
      <c r="E42" s="277"/>
      <c r="F42" s="278"/>
      <c r="G42" s="277"/>
      <c r="H42" s="278"/>
      <c r="I42" s="277"/>
      <c r="J42" s="278"/>
      <c r="K42" s="277"/>
      <c r="L42" s="278"/>
      <c r="M42" s="277"/>
      <c r="N42" s="278"/>
      <c r="O42" s="277"/>
      <c r="P42" s="278"/>
      <c r="Q42" s="277"/>
      <c r="R42" s="278">
        <v>2</v>
      </c>
      <c r="S42" s="277"/>
      <c r="T42" s="278">
        <v>2</v>
      </c>
      <c r="U42" s="277"/>
      <c r="V42" s="278"/>
      <c r="W42" s="277"/>
      <c r="X42" s="278"/>
      <c r="Y42" s="277"/>
      <c r="Z42" s="278"/>
      <c r="AA42" s="277"/>
      <c r="AB42" s="278"/>
      <c r="AC42" s="277"/>
      <c r="AD42" s="278"/>
      <c r="AE42" s="277"/>
      <c r="AF42" s="278"/>
      <c r="AG42" s="277"/>
      <c r="AH42" s="278"/>
      <c r="AI42" s="277"/>
      <c r="AJ42" s="278"/>
      <c r="AK42" s="277"/>
      <c r="AL42" s="278"/>
      <c r="AM42" s="277"/>
      <c r="AN42" s="278"/>
      <c r="AO42" s="277"/>
      <c r="AP42" s="278"/>
      <c r="AQ42" s="277"/>
      <c r="AR42" s="278"/>
      <c r="AS42" s="277"/>
      <c r="AT42" s="278"/>
      <c r="AU42" s="277"/>
      <c r="AV42" s="278"/>
      <c r="AW42" s="277"/>
      <c r="AX42" s="278">
        <v>2</v>
      </c>
      <c r="AY42" s="277"/>
      <c r="AZ42" s="278"/>
      <c r="BA42" s="277"/>
      <c r="BB42" s="278"/>
      <c r="BC42" s="277"/>
      <c r="BD42" s="278"/>
      <c r="BE42" s="286"/>
      <c r="BF42" s="293">
        <f t="shared" si="7"/>
        <v>6</v>
      </c>
      <c r="BG42" s="294">
        <f t="shared" si="8"/>
        <v>0</v>
      </c>
      <c r="BH42" s="146"/>
      <c r="BI42" s="26"/>
      <c r="BJ42" s="399" t="s">
        <v>20</v>
      </c>
      <c r="BK42" s="397"/>
      <c r="BL42" s="397"/>
      <c r="BM42" s="423">
        <v>10</v>
      </c>
      <c r="BN42" s="423"/>
      <c r="BO42" s="397" t="s">
        <v>21</v>
      </c>
      <c r="BP42" s="397"/>
      <c r="BQ42" s="397"/>
      <c r="BR42" s="421" t="e">
        <f ca="1">BL32/12/AVERAGE(T16:U21)</f>
        <v>#DIV/0!</v>
      </c>
      <c r="BS42" s="422"/>
      <c r="BT42" s="19"/>
      <c r="BU42" s="399" t="s">
        <v>20</v>
      </c>
      <c r="BV42" s="397"/>
      <c r="BW42" s="397"/>
      <c r="BX42" s="423">
        <v>10</v>
      </c>
      <c r="BY42" s="423"/>
      <c r="BZ42" s="397" t="s">
        <v>21</v>
      </c>
      <c r="CA42" s="397"/>
      <c r="CB42" s="397"/>
      <c r="CC42" s="421" t="e">
        <f ca="1">BW32/12/AVERAGE(T22:U28)</f>
        <v>#DIV/0!</v>
      </c>
      <c r="CD42" s="422"/>
    </row>
    <row r="43" spans="1:83" ht="15" customHeight="1">
      <c r="A43" s="545" t="s">
        <v>138</v>
      </c>
      <c r="B43" s="546"/>
      <c r="C43" s="279">
        <f ca="1">IFERROR(VLOOKUP(A43,年間予定!$A$3:$M$17,$A$34,FALSE),"")</f>
        <v>22</v>
      </c>
      <c r="D43" s="280"/>
      <c r="E43" s="281"/>
      <c r="F43" s="282">
        <v>1</v>
      </c>
      <c r="G43" s="281"/>
      <c r="H43" s="282"/>
      <c r="I43" s="281"/>
      <c r="J43" s="282">
        <v>1</v>
      </c>
      <c r="K43" s="281"/>
      <c r="L43" s="282"/>
      <c r="M43" s="281"/>
      <c r="N43" s="282"/>
      <c r="O43" s="281"/>
      <c r="P43" s="282"/>
      <c r="Q43" s="281"/>
      <c r="R43" s="282">
        <v>1</v>
      </c>
      <c r="S43" s="281"/>
      <c r="T43" s="282"/>
      <c r="U43" s="281"/>
      <c r="V43" s="282">
        <v>1</v>
      </c>
      <c r="W43" s="281"/>
      <c r="X43" s="282"/>
      <c r="Y43" s="281"/>
      <c r="Z43" s="282"/>
      <c r="AA43" s="281"/>
      <c r="AB43" s="282"/>
      <c r="AC43" s="281"/>
      <c r="AD43" s="282"/>
      <c r="AE43" s="281"/>
      <c r="AF43" s="282"/>
      <c r="AG43" s="281"/>
      <c r="AH43" s="282">
        <v>1</v>
      </c>
      <c r="AI43" s="281"/>
      <c r="AJ43" s="282"/>
      <c r="AK43" s="281"/>
      <c r="AL43" s="282">
        <v>1</v>
      </c>
      <c r="AM43" s="281"/>
      <c r="AN43" s="282">
        <v>1</v>
      </c>
      <c r="AO43" s="281"/>
      <c r="AP43" s="282"/>
      <c r="AQ43" s="281"/>
      <c r="AR43" s="282">
        <v>1</v>
      </c>
      <c r="AS43" s="281"/>
      <c r="AT43" s="282">
        <v>1</v>
      </c>
      <c r="AU43" s="281"/>
      <c r="AV43" s="282"/>
      <c r="AW43" s="281"/>
      <c r="AX43" s="282"/>
      <c r="AY43" s="281"/>
      <c r="AZ43" s="282"/>
      <c r="BA43" s="281"/>
      <c r="BB43" s="282"/>
      <c r="BC43" s="281"/>
      <c r="BD43" s="282"/>
      <c r="BE43" s="287"/>
      <c r="BF43" s="295">
        <f t="shared" si="7"/>
        <v>9</v>
      </c>
      <c r="BG43" s="296">
        <f t="shared" si="8"/>
        <v>0</v>
      </c>
      <c r="BH43" s="146"/>
      <c r="BI43" s="26"/>
      <c r="BJ43" s="399"/>
      <c r="BK43" s="397"/>
      <c r="BL43" s="397"/>
      <c r="BM43" s="423"/>
      <c r="BN43" s="423"/>
      <c r="BO43" s="397"/>
      <c r="BP43" s="397"/>
      <c r="BQ43" s="397"/>
      <c r="BR43" s="421"/>
      <c r="BS43" s="422"/>
      <c r="BT43" s="19"/>
      <c r="BU43" s="399"/>
      <c r="BV43" s="397"/>
      <c r="BW43" s="397"/>
      <c r="BX43" s="423"/>
      <c r="BY43" s="423"/>
      <c r="BZ43" s="397"/>
      <c r="CA43" s="397"/>
      <c r="CB43" s="397"/>
      <c r="CC43" s="421"/>
      <c r="CD43" s="422"/>
    </row>
    <row r="44" spans="1:83" ht="15" customHeight="1">
      <c r="A44" s="543" t="s">
        <v>139</v>
      </c>
      <c r="B44" s="544"/>
      <c r="C44" s="275">
        <f ca="1">IFERROR(VLOOKUP(A44,年間予定!$A$3:$M$17,$A$34,FALSE),"")</f>
        <v>44</v>
      </c>
      <c r="D44" s="276"/>
      <c r="E44" s="277"/>
      <c r="F44" s="278">
        <v>1</v>
      </c>
      <c r="G44" s="277"/>
      <c r="H44" s="278">
        <v>1</v>
      </c>
      <c r="I44" s="277"/>
      <c r="J44" s="278">
        <v>1</v>
      </c>
      <c r="K44" s="277"/>
      <c r="L44" s="278"/>
      <c r="M44" s="277"/>
      <c r="N44" s="278"/>
      <c r="O44" s="277"/>
      <c r="P44" s="278">
        <v>1</v>
      </c>
      <c r="Q44" s="277"/>
      <c r="R44" s="278">
        <v>1</v>
      </c>
      <c r="S44" s="277"/>
      <c r="T44" s="278">
        <v>1</v>
      </c>
      <c r="U44" s="277"/>
      <c r="V44" s="278">
        <v>1</v>
      </c>
      <c r="W44" s="277"/>
      <c r="X44" s="278"/>
      <c r="Y44" s="277"/>
      <c r="Z44" s="278">
        <v>1</v>
      </c>
      <c r="AA44" s="277"/>
      <c r="AB44" s="278"/>
      <c r="AC44" s="277"/>
      <c r="AD44" s="278">
        <v>2</v>
      </c>
      <c r="AE44" s="277"/>
      <c r="AF44" s="278">
        <v>1</v>
      </c>
      <c r="AG44" s="277"/>
      <c r="AH44" s="278">
        <v>2</v>
      </c>
      <c r="AI44" s="277"/>
      <c r="AJ44" s="278">
        <v>1</v>
      </c>
      <c r="AK44" s="277"/>
      <c r="AL44" s="278">
        <v>2</v>
      </c>
      <c r="AM44" s="277"/>
      <c r="AN44" s="278"/>
      <c r="AO44" s="277"/>
      <c r="AP44" s="278">
        <v>2</v>
      </c>
      <c r="AQ44" s="277"/>
      <c r="AR44" s="278">
        <v>2</v>
      </c>
      <c r="AS44" s="277"/>
      <c r="AT44" s="278">
        <v>1</v>
      </c>
      <c r="AU44" s="277"/>
      <c r="AV44" s="278"/>
      <c r="AW44" s="277"/>
      <c r="AX44" s="278">
        <v>1</v>
      </c>
      <c r="AY44" s="277"/>
      <c r="AZ44" s="278"/>
      <c r="BA44" s="277"/>
      <c r="BB44" s="278"/>
      <c r="BC44" s="277"/>
      <c r="BD44" s="278"/>
      <c r="BE44" s="286"/>
      <c r="BF44" s="293">
        <f t="shared" si="7"/>
        <v>22</v>
      </c>
      <c r="BG44" s="294">
        <f t="shared" si="8"/>
        <v>0</v>
      </c>
      <c r="BH44" s="146"/>
      <c r="BI44" s="26"/>
      <c r="BJ44" s="399" t="s">
        <v>41</v>
      </c>
      <c r="BK44" s="397"/>
      <c r="BL44" s="397"/>
      <c r="BM44" s="397">
        <f ca="1">BM42-BM40</f>
        <v>-0.20833333333333393</v>
      </c>
      <c r="BN44" s="397"/>
      <c r="BO44" s="397" t="s">
        <v>22</v>
      </c>
      <c r="BP44" s="397"/>
      <c r="BQ44" s="397"/>
      <c r="BR44" s="407" t="e">
        <f ca="1">BR42-BR40</f>
        <v>#DIV/0!</v>
      </c>
      <c r="BS44" s="408"/>
      <c r="BT44" s="17"/>
      <c r="BU44" s="399" t="s">
        <v>41</v>
      </c>
      <c r="BV44" s="397"/>
      <c r="BW44" s="397"/>
      <c r="BX44" s="397">
        <f ca="1">BX42-BX40</f>
        <v>-0.20833333333333393</v>
      </c>
      <c r="BY44" s="397"/>
      <c r="BZ44" s="397" t="s">
        <v>22</v>
      </c>
      <c r="CA44" s="397"/>
      <c r="CB44" s="397"/>
      <c r="CC44" s="407" t="e">
        <f ca="1">CC42-CC40</f>
        <v>#DIV/0!</v>
      </c>
      <c r="CD44" s="408"/>
    </row>
    <row r="45" spans="1:83" ht="15" customHeight="1">
      <c r="A45" s="545" t="s">
        <v>140</v>
      </c>
      <c r="B45" s="546"/>
      <c r="C45" s="279">
        <f ca="1">IFERROR(VLOOKUP(A45,年間予定!$A$3:$M$17,$A$34,FALSE),"")</f>
        <v>6</v>
      </c>
      <c r="D45" s="280"/>
      <c r="E45" s="281"/>
      <c r="F45" s="282"/>
      <c r="G45" s="281"/>
      <c r="H45" s="282"/>
      <c r="I45" s="281"/>
      <c r="J45" s="282"/>
      <c r="K45" s="281"/>
      <c r="L45" s="282"/>
      <c r="M45" s="281"/>
      <c r="N45" s="282"/>
      <c r="O45" s="281"/>
      <c r="P45" s="282"/>
      <c r="Q45" s="281"/>
      <c r="R45" s="282"/>
      <c r="S45" s="281"/>
      <c r="T45" s="282"/>
      <c r="U45" s="281"/>
      <c r="V45" s="282"/>
      <c r="W45" s="281"/>
      <c r="X45" s="282"/>
      <c r="Y45" s="281"/>
      <c r="Z45" s="282"/>
      <c r="AA45" s="281"/>
      <c r="AB45" s="282"/>
      <c r="AC45" s="281"/>
      <c r="AD45" s="282"/>
      <c r="AE45" s="281"/>
      <c r="AF45" s="282">
        <v>1</v>
      </c>
      <c r="AG45" s="281"/>
      <c r="AH45" s="282"/>
      <c r="AI45" s="281"/>
      <c r="AJ45" s="282"/>
      <c r="AK45" s="281"/>
      <c r="AL45" s="282"/>
      <c r="AM45" s="281"/>
      <c r="AN45" s="282"/>
      <c r="AO45" s="281"/>
      <c r="AP45" s="282"/>
      <c r="AQ45" s="281"/>
      <c r="AR45" s="282"/>
      <c r="AS45" s="281"/>
      <c r="AT45" s="282"/>
      <c r="AU45" s="281"/>
      <c r="AV45" s="282"/>
      <c r="AW45" s="281"/>
      <c r="AX45" s="282"/>
      <c r="AY45" s="281"/>
      <c r="AZ45" s="282"/>
      <c r="BA45" s="281"/>
      <c r="BB45" s="282"/>
      <c r="BC45" s="281"/>
      <c r="BD45" s="282"/>
      <c r="BE45" s="287"/>
      <c r="BF45" s="295">
        <f t="shared" si="7"/>
        <v>1</v>
      </c>
      <c r="BG45" s="296">
        <f t="shared" si="8"/>
        <v>0</v>
      </c>
      <c r="BH45" s="146"/>
      <c r="BI45" s="26"/>
      <c r="BJ45" s="399"/>
      <c r="BK45" s="397"/>
      <c r="BL45" s="397"/>
      <c r="BM45" s="397"/>
      <c r="BN45" s="397"/>
      <c r="BO45" s="397"/>
      <c r="BP45" s="397"/>
      <c r="BQ45" s="397"/>
      <c r="BR45" s="407"/>
      <c r="BS45" s="408"/>
      <c r="BT45" s="17"/>
      <c r="BU45" s="399"/>
      <c r="BV45" s="397"/>
      <c r="BW45" s="397"/>
      <c r="BX45" s="397"/>
      <c r="BY45" s="397"/>
      <c r="BZ45" s="397"/>
      <c r="CA45" s="397"/>
      <c r="CB45" s="397"/>
      <c r="CC45" s="407"/>
      <c r="CD45" s="408"/>
    </row>
    <row r="46" spans="1:83" s="11" customFormat="1" ht="15" customHeight="1">
      <c r="A46" s="543" t="s">
        <v>141</v>
      </c>
      <c r="B46" s="544"/>
      <c r="C46" s="275">
        <f ca="1">IFERROR(VLOOKUP(A46,年間予定!$A$3:$M$17,$A$34,FALSE),"")</f>
        <v>0</v>
      </c>
      <c r="D46" s="276"/>
      <c r="E46" s="283"/>
      <c r="F46" s="278"/>
      <c r="G46" s="283"/>
      <c r="H46" s="278"/>
      <c r="I46" s="283"/>
      <c r="J46" s="278"/>
      <c r="K46" s="283"/>
      <c r="L46" s="278"/>
      <c r="M46" s="283"/>
      <c r="N46" s="278"/>
      <c r="O46" s="283"/>
      <c r="P46" s="278"/>
      <c r="Q46" s="283"/>
      <c r="R46" s="278">
        <v>1</v>
      </c>
      <c r="S46" s="283"/>
      <c r="T46" s="278"/>
      <c r="U46" s="283"/>
      <c r="V46" s="278"/>
      <c r="W46" s="283"/>
      <c r="X46" s="278"/>
      <c r="Y46" s="283"/>
      <c r="Z46" s="278"/>
      <c r="AA46" s="283"/>
      <c r="AB46" s="278"/>
      <c r="AC46" s="283"/>
      <c r="AD46" s="278">
        <v>1</v>
      </c>
      <c r="AE46" s="283"/>
      <c r="AF46" s="278">
        <v>1</v>
      </c>
      <c r="AG46" s="283"/>
      <c r="AH46" s="278"/>
      <c r="AI46" s="283"/>
      <c r="AJ46" s="278"/>
      <c r="AK46" s="283"/>
      <c r="AL46" s="278"/>
      <c r="AM46" s="283"/>
      <c r="AN46" s="278"/>
      <c r="AO46" s="283"/>
      <c r="AP46" s="278"/>
      <c r="AQ46" s="283"/>
      <c r="AR46" s="278">
        <v>1</v>
      </c>
      <c r="AS46" s="283"/>
      <c r="AT46" s="278"/>
      <c r="AU46" s="283"/>
      <c r="AV46" s="278"/>
      <c r="AW46" s="283"/>
      <c r="AX46" s="278"/>
      <c r="AY46" s="283"/>
      <c r="AZ46" s="278"/>
      <c r="BA46" s="283"/>
      <c r="BB46" s="278"/>
      <c r="BC46" s="283"/>
      <c r="BD46" s="278"/>
      <c r="BE46" s="288"/>
      <c r="BF46" s="293">
        <f t="shared" si="7"/>
        <v>4</v>
      </c>
      <c r="BG46" s="297">
        <f t="shared" si="8"/>
        <v>0</v>
      </c>
      <c r="BH46" s="146"/>
      <c r="BI46" s="26"/>
      <c r="BJ46" s="411" t="s">
        <v>23</v>
      </c>
      <c r="BK46" s="397"/>
      <c r="BL46" s="397"/>
      <c r="BM46" s="397">
        <f ca="1">(BM42*BM48)-BL30</f>
        <v>-5</v>
      </c>
      <c r="BN46" s="397"/>
      <c r="BO46" s="397" t="s">
        <v>24</v>
      </c>
      <c r="BP46" s="397"/>
      <c r="BQ46" s="397"/>
      <c r="BR46" s="407" t="e">
        <f ca="1">BL32/BR42</f>
        <v>#DIV/0!</v>
      </c>
      <c r="BS46" s="408"/>
      <c r="BT46" s="20"/>
      <c r="BU46" s="411" t="s">
        <v>23</v>
      </c>
      <c r="BV46" s="397"/>
      <c r="BW46" s="397"/>
      <c r="BX46" s="397">
        <f ca="1">(BX42*BX48)-BW30</f>
        <v>-5</v>
      </c>
      <c r="BY46" s="397"/>
      <c r="BZ46" s="397" t="s">
        <v>24</v>
      </c>
      <c r="CA46" s="397"/>
      <c r="CB46" s="397"/>
      <c r="CC46" s="407" t="e">
        <f ca="1">BW32/CC42</f>
        <v>#DIV/0!</v>
      </c>
      <c r="CD46" s="408"/>
      <c r="CE46" s="14"/>
    </row>
    <row r="47" spans="1:83" s="11" customFormat="1" ht="15" customHeight="1" thickBot="1">
      <c r="A47" s="545" t="s">
        <v>158</v>
      </c>
      <c r="B47" s="546"/>
      <c r="C47" s="279">
        <f ca="1">IFERROR(VLOOKUP(A47,年間予定!$A$3:$M$17,$A$34,FALSE),"")</f>
        <v>0</v>
      </c>
      <c r="D47" s="280"/>
      <c r="E47" s="281"/>
      <c r="F47" s="282"/>
      <c r="G47" s="281"/>
      <c r="H47" s="282"/>
      <c r="I47" s="281"/>
      <c r="J47" s="282"/>
      <c r="K47" s="281"/>
      <c r="L47" s="282"/>
      <c r="M47" s="281"/>
      <c r="N47" s="282"/>
      <c r="O47" s="281"/>
      <c r="P47" s="282"/>
      <c r="Q47" s="281"/>
      <c r="R47" s="282">
        <v>1</v>
      </c>
      <c r="S47" s="281"/>
      <c r="T47" s="282"/>
      <c r="U47" s="281"/>
      <c r="V47" s="282"/>
      <c r="W47" s="281"/>
      <c r="X47" s="282"/>
      <c r="Y47" s="281"/>
      <c r="Z47" s="282"/>
      <c r="AA47" s="281"/>
      <c r="AB47" s="282">
        <v>1</v>
      </c>
      <c r="AC47" s="281"/>
      <c r="AD47" s="282"/>
      <c r="AE47" s="281"/>
      <c r="AF47" s="282"/>
      <c r="AG47" s="281"/>
      <c r="AH47" s="282"/>
      <c r="AI47" s="281"/>
      <c r="AJ47" s="282"/>
      <c r="AK47" s="281"/>
      <c r="AL47" s="282"/>
      <c r="AM47" s="281"/>
      <c r="AN47" s="282"/>
      <c r="AO47" s="281"/>
      <c r="AP47" s="282"/>
      <c r="AQ47" s="281"/>
      <c r="AR47" s="282">
        <v>1</v>
      </c>
      <c r="AS47" s="281"/>
      <c r="AT47" s="282"/>
      <c r="AU47" s="281"/>
      <c r="AV47" s="282"/>
      <c r="AW47" s="281"/>
      <c r="AX47" s="282"/>
      <c r="AY47" s="281"/>
      <c r="AZ47" s="282"/>
      <c r="BA47" s="281"/>
      <c r="BB47" s="282"/>
      <c r="BC47" s="281"/>
      <c r="BD47" s="282"/>
      <c r="BE47" s="287"/>
      <c r="BF47" s="295">
        <f t="shared" si="7"/>
        <v>3</v>
      </c>
      <c r="BG47" s="296">
        <f t="shared" si="8"/>
        <v>0</v>
      </c>
      <c r="BH47" s="146"/>
      <c r="BI47" s="26"/>
      <c r="BJ47" s="412"/>
      <c r="BK47" s="413"/>
      <c r="BL47" s="413"/>
      <c r="BM47" s="413"/>
      <c r="BN47" s="413"/>
      <c r="BO47" s="413"/>
      <c r="BP47" s="413"/>
      <c r="BQ47" s="413"/>
      <c r="BR47" s="409"/>
      <c r="BS47" s="410"/>
      <c r="BT47" s="20"/>
      <c r="BU47" s="412"/>
      <c r="BV47" s="413"/>
      <c r="BW47" s="413"/>
      <c r="BX47" s="413"/>
      <c r="BY47" s="413"/>
      <c r="BZ47" s="413"/>
      <c r="CA47" s="413"/>
      <c r="CB47" s="413"/>
      <c r="CC47" s="409"/>
      <c r="CD47" s="410"/>
      <c r="CE47" s="14"/>
    </row>
    <row r="48" spans="1:83" ht="15" customHeight="1">
      <c r="A48" s="543" t="s">
        <v>157</v>
      </c>
      <c r="B48" s="544"/>
      <c r="C48" s="275">
        <f ca="1">IFERROR(VLOOKUP(A48,年間予定!$A$3:$M$17,$A$34,FALSE),"")</f>
        <v>0</v>
      </c>
      <c r="D48" s="276"/>
      <c r="E48" s="283"/>
      <c r="F48" s="278"/>
      <c r="G48" s="283"/>
      <c r="H48" s="278"/>
      <c r="I48" s="283"/>
      <c r="J48" s="278"/>
      <c r="K48" s="283"/>
      <c r="L48" s="278"/>
      <c r="M48" s="283"/>
      <c r="N48" s="278"/>
      <c r="O48" s="283"/>
      <c r="P48" s="278"/>
      <c r="Q48" s="283"/>
      <c r="R48" s="278"/>
      <c r="S48" s="283"/>
      <c r="T48" s="278">
        <v>1</v>
      </c>
      <c r="U48" s="283"/>
      <c r="V48" s="278"/>
      <c r="W48" s="283"/>
      <c r="X48" s="278"/>
      <c r="Y48" s="283"/>
      <c r="Z48" s="278"/>
      <c r="AA48" s="283"/>
      <c r="AB48" s="278"/>
      <c r="AC48" s="283"/>
      <c r="AD48" s="278"/>
      <c r="AE48" s="283"/>
      <c r="AF48" s="278">
        <v>1</v>
      </c>
      <c r="AG48" s="283"/>
      <c r="AH48" s="278"/>
      <c r="AI48" s="283"/>
      <c r="AJ48" s="278"/>
      <c r="AK48" s="283"/>
      <c r="AL48" s="278"/>
      <c r="AM48" s="283"/>
      <c r="AN48" s="278"/>
      <c r="AO48" s="283"/>
      <c r="AP48" s="278"/>
      <c r="AQ48" s="283"/>
      <c r="AR48" s="278">
        <v>1</v>
      </c>
      <c r="AS48" s="283"/>
      <c r="AT48" s="278"/>
      <c r="AU48" s="283"/>
      <c r="AV48" s="278"/>
      <c r="AW48" s="283"/>
      <c r="AX48" s="278"/>
      <c r="AY48" s="283"/>
      <c r="AZ48" s="278"/>
      <c r="BA48" s="283"/>
      <c r="BB48" s="278"/>
      <c r="BC48" s="283"/>
      <c r="BD48" s="278"/>
      <c r="BE48" s="288"/>
      <c r="BF48" s="293">
        <f t="shared" si="7"/>
        <v>3</v>
      </c>
      <c r="BG48" s="297">
        <f t="shared" si="8"/>
        <v>0</v>
      </c>
      <c r="BH48" s="146"/>
      <c r="BI48" s="26"/>
      <c r="BJ48" s="406" t="s">
        <v>25</v>
      </c>
      <c r="BK48" s="405"/>
      <c r="BL48" s="405"/>
      <c r="BM48" s="405">
        <f ca="1">C31</f>
        <v>24</v>
      </c>
      <c r="BN48" s="405"/>
      <c r="BO48" s="405" t="s">
        <v>26</v>
      </c>
      <c r="BP48" s="405"/>
      <c r="BQ48" s="405"/>
      <c r="BR48" s="403">
        <f ca="1">BM40*BM48*BM50*1.015</f>
        <v>3569729.6249999995</v>
      </c>
      <c r="BS48" s="404"/>
      <c r="BT48" s="21"/>
      <c r="BU48" s="406" t="s">
        <v>25</v>
      </c>
      <c r="BV48" s="405"/>
      <c r="BW48" s="405"/>
      <c r="BX48" s="405">
        <f ca="1">C31</f>
        <v>24</v>
      </c>
      <c r="BY48" s="405"/>
      <c r="BZ48" s="405" t="s">
        <v>26</v>
      </c>
      <c r="CA48" s="405"/>
      <c r="CB48" s="405"/>
      <c r="CC48" s="403">
        <f ca="1">BX40*BX48*BX50*1.015</f>
        <v>3569729.6249999995</v>
      </c>
      <c r="CD48" s="404"/>
    </row>
    <row r="49" spans="1:82" ht="15" customHeight="1" thickBot="1">
      <c r="A49" s="545" t="s">
        <v>159</v>
      </c>
      <c r="B49" s="546"/>
      <c r="C49" s="298">
        <f ca="1">IFERROR(VLOOKUP(A49,年間予定!$A$3:$M$17,$A$34,FALSE),"")</f>
        <v>0</v>
      </c>
      <c r="D49" s="299"/>
      <c r="E49" s="300"/>
      <c r="F49" s="301"/>
      <c r="G49" s="300"/>
      <c r="H49" s="301">
        <v>1</v>
      </c>
      <c r="I49" s="300"/>
      <c r="J49" s="301"/>
      <c r="K49" s="300"/>
      <c r="L49" s="301"/>
      <c r="M49" s="300"/>
      <c r="N49" s="301"/>
      <c r="O49" s="300"/>
      <c r="P49" s="301"/>
      <c r="Q49" s="300"/>
      <c r="R49" s="301"/>
      <c r="S49" s="300"/>
      <c r="T49" s="301"/>
      <c r="U49" s="300"/>
      <c r="V49" s="301"/>
      <c r="W49" s="300"/>
      <c r="X49" s="301"/>
      <c r="Y49" s="300"/>
      <c r="Z49" s="301"/>
      <c r="AA49" s="300"/>
      <c r="AB49" s="301"/>
      <c r="AC49" s="300"/>
      <c r="AD49" s="301">
        <v>1</v>
      </c>
      <c r="AE49" s="300"/>
      <c r="AF49" s="301"/>
      <c r="AG49" s="300"/>
      <c r="AH49" s="301"/>
      <c r="AI49" s="300"/>
      <c r="AJ49" s="301"/>
      <c r="AK49" s="300"/>
      <c r="AL49" s="301"/>
      <c r="AM49" s="300"/>
      <c r="AN49" s="301"/>
      <c r="AO49" s="300"/>
      <c r="AP49" s="301"/>
      <c r="AQ49" s="300"/>
      <c r="AR49" s="301"/>
      <c r="AS49" s="300"/>
      <c r="AT49" s="301"/>
      <c r="AU49" s="300"/>
      <c r="AV49" s="301"/>
      <c r="AW49" s="300"/>
      <c r="AX49" s="301"/>
      <c r="AY49" s="300"/>
      <c r="AZ49" s="301"/>
      <c r="BA49" s="300"/>
      <c r="BB49" s="301"/>
      <c r="BC49" s="300"/>
      <c r="BD49" s="301"/>
      <c r="BE49" s="302"/>
      <c r="BF49" s="303">
        <f t="shared" si="7"/>
        <v>2</v>
      </c>
      <c r="BG49" s="304">
        <f t="shared" si="8"/>
        <v>0</v>
      </c>
      <c r="BH49" s="146"/>
      <c r="BI49" s="26"/>
      <c r="BJ49" s="399"/>
      <c r="BK49" s="397"/>
      <c r="BL49" s="397"/>
      <c r="BM49" s="397"/>
      <c r="BN49" s="397"/>
      <c r="BO49" s="397"/>
      <c r="BP49" s="397"/>
      <c r="BQ49" s="397"/>
      <c r="BR49" s="401"/>
      <c r="BS49" s="402"/>
      <c r="BT49" s="21"/>
      <c r="BU49" s="399"/>
      <c r="BV49" s="397"/>
      <c r="BW49" s="397"/>
      <c r="BX49" s="397"/>
      <c r="BY49" s="397"/>
      <c r="BZ49" s="397"/>
      <c r="CA49" s="397"/>
      <c r="CB49" s="397"/>
      <c r="CC49" s="401"/>
      <c r="CD49" s="402"/>
    </row>
    <row r="50" spans="1:82" ht="15" customHeight="1" thickBot="1">
      <c r="A50" s="28">
        <f>ROW()-33</f>
        <v>17</v>
      </c>
      <c r="B50" s="29"/>
      <c r="C50" s="305">
        <f t="shared" ref="C50:AH50" ca="1" si="9">SUM(C36:C49)</f>
        <v>230</v>
      </c>
      <c r="D50" s="306">
        <f t="shared" si="9"/>
        <v>1</v>
      </c>
      <c r="E50" s="307">
        <f t="shared" si="9"/>
        <v>0</v>
      </c>
      <c r="F50" s="308">
        <f t="shared" si="9"/>
        <v>7</v>
      </c>
      <c r="G50" s="307">
        <f t="shared" si="9"/>
        <v>0</v>
      </c>
      <c r="H50" s="308">
        <f t="shared" si="9"/>
        <v>6</v>
      </c>
      <c r="I50" s="307">
        <f t="shared" si="9"/>
        <v>1</v>
      </c>
      <c r="J50" s="308">
        <f t="shared" si="9"/>
        <v>7</v>
      </c>
      <c r="K50" s="307">
        <f t="shared" si="9"/>
        <v>0</v>
      </c>
      <c r="L50" s="308">
        <f t="shared" si="9"/>
        <v>0</v>
      </c>
      <c r="M50" s="307">
        <f t="shared" si="9"/>
        <v>0</v>
      </c>
      <c r="N50" s="308">
        <f t="shared" si="9"/>
        <v>2</v>
      </c>
      <c r="O50" s="307">
        <f t="shared" si="9"/>
        <v>0</v>
      </c>
      <c r="P50" s="308">
        <f t="shared" si="9"/>
        <v>7</v>
      </c>
      <c r="Q50" s="307">
        <f t="shared" si="9"/>
        <v>0</v>
      </c>
      <c r="R50" s="308">
        <f t="shared" si="9"/>
        <v>15</v>
      </c>
      <c r="S50" s="307">
        <f t="shared" si="9"/>
        <v>2</v>
      </c>
      <c r="T50" s="308">
        <f t="shared" si="9"/>
        <v>15</v>
      </c>
      <c r="U50" s="307">
        <f t="shared" si="9"/>
        <v>1</v>
      </c>
      <c r="V50" s="308">
        <f t="shared" si="9"/>
        <v>9</v>
      </c>
      <c r="W50" s="307">
        <f t="shared" si="9"/>
        <v>0</v>
      </c>
      <c r="X50" s="308">
        <f t="shared" si="9"/>
        <v>2</v>
      </c>
      <c r="Y50" s="307">
        <f t="shared" si="9"/>
        <v>0</v>
      </c>
      <c r="Z50" s="308">
        <f t="shared" si="9"/>
        <v>8</v>
      </c>
      <c r="AA50" s="307">
        <f t="shared" si="9"/>
        <v>0</v>
      </c>
      <c r="AB50" s="308">
        <f t="shared" si="9"/>
        <v>8</v>
      </c>
      <c r="AC50" s="307">
        <f t="shared" si="9"/>
        <v>1</v>
      </c>
      <c r="AD50" s="308">
        <f t="shared" si="9"/>
        <v>9</v>
      </c>
      <c r="AE50" s="307">
        <f t="shared" si="9"/>
        <v>2</v>
      </c>
      <c r="AF50" s="308">
        <f t="shared" si="9"/>
        <v>9</v>
      </c>
      <c r="AG50" s="307">
        <f t="shared" si="9"/>
        <v>2</v>
      </c>
      <c r="AH50" s="308">
        <f t="shared" si="9"/>
        <v>11</v>
      </c>
      <c r="AI50" s="307">
        <f t="shared" ref="AI50:BG50" si="10">SUM(AI36:AI49)</f>
        <v>0</v>
      </c>
      <c r="AJ50" s="308">
        <f t="shared" si="10"/>
        <v>5</v>
      </c>
      <c r="AK50" s="307">
        <f t="shared" si="10"/>
        <v>0</v>
      </c>
      <c r="AL50" s="308">
        <f t="shared" si="10"/>
        <v>9</v>
      </c>
      <c r="AM50" s="307">
        <f t="shared" si="10"/>
        <v>0</v>
      </c>
      <c r="AN50" s="308">
        <f t="shared" si="10"/>
        <v>4</v>
      </c>
      <c r="AO50" s="307">
        <f t="shared" si="10"/>
        <v>0</v>
      </c>
      <c r="AP50" s="308">
        <f t="shared" si="10"/>
        <v>10</v>
      </c>
      <c r="AQ50" s="307">
        <f t="shared" si="10"/>
        <v>0</v>
      </c>
      <c r="AR50" s="308">
        <f t="shared" si="10"/>
        <v>9</v>
      </c>
      <c r="AS50" s="307">
        <f t="shared" si="10"/>
        <v>3</v>
      </c>
      <c r="AT50" s="308">
        <f t="shared" si="10"/>
        <v>6</v>
      </c>
      <c r="AU50" s="307">
        <f t="shared" si="10"/>
        <v>0</v>
      </c>
      <c r="AV50" s="308">
        <f t="shared" si="10"/>
        <v>2</v>
      </c>
      <c r="AW50" s="307">
        <f t="shared" si="10"/>
        <v>0</v>
      </c>
      <c r="AX50" s="308">
        <f t="shared" si="10"/>
        <v>9</v>
      </c>
      <c r="AY50" s="307">
        <f t="shared" si="10"/>
        <v>0</v>
      </c>
      <c r="AZ50" s="308">
        <f t="shared" si="10"/>
        <v>0</v>
      </c>
      <c r="BA50" s="307">
        <f t="shared" si="10"/>
        <v>0</v>
      </c>
      <c r="BB50" s="308">
        <f t="shared" si="10"/>
        <v>0</v>
      </c>
      <c r="BC50" s="307">
        <f t="shared" si="10"/>
        <v>0</v>
      </c>
      <c r="BD50" s="308">
        <f t="shared" si="10"/>
        <v>0</v>
      </c>
      <c r="BE50" s="309">
        <f t="shared" si="10"/>
        <v>0</v>
      </c>
      <c r="BF50" s="310">
        <f t="shared" si="10"/>
        <v>170</v>
      </c>
      <c r="BG50" s="311">
        <f t="shared" si="10"/>
        <v>12</v>
      </c>
      <c r="BH50" s="146"/>
      <c r="BI50" s="9"/>
      <c r="BJ50" s="399" t="s">
        <v>27</v>
      </c>
      <c r="BK50" s="397"/>
      <c r="BL50" s="397"/>
      <c r="BM50" s="395">
        <v>14355</v>
      </c>
      <c r="BN50" s="395"/>
      <c r="BO50" s="397" t="s">
        <v>43</v>
      </c>
      <c r="BP50" s="397"/>
      <c r="BQ50" s="397"/>
      <c r="BR50" s="401">
        <f ca="1">BM42*BM48*BM52</f>
        <v>3445200</v>
      </c>
      <c r="BS50" s="402"/>
      <c r="BT50" s="21"/>
      <c r="BU50" s="399" t="s">
        <v>27</v>
      </c>
      <c r="BV50" s="397"/>
      <c r="BW50" s="397"/>
      <c r="BX50" s="395">
        <v>14355</v>
      </c>
      <c r="BY50" s="395"/>
      <c r="BZ50" s="397" t="s">
        <v>43</v>
      </c>
      <c r="CA50" s="397"/>
      <c r="CB50" s="397"/>
      <c r="CC50" s="401">
        <f ca="1">BX42*BX48*BX52</f>
        <v>3445200</v>
      </c>
      <c r="CD50" s="402"/>
    </row>
    <row r="51" spans="1:82" ht="12" customHeight="1">
      <c r="A51" s="28"/>
      <c r="B51" s="29"/>
      <c r="C51" s="29"/>
      <c r="D51" s="25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30"/>
      <c r="R51" s="30"/>
      <c r="S51" s="256"/>
      <c r="T51" s="257"/>
      <c r="U51" s="28"/>
      <c r="V51" s="148"/>
      <c r="W51" s="139"/>
      <c r="X51" s="149"/>
      <c r="Y51" s="27"/>
      <c r="Z51" s="27"/>
      <c r="AA51" s="27"/>
      <c r="AB51" s="27"/>
      <c r="AC51" s="27"/>
      <c r="AD51" s="27"/>
      <c r="AE51" s="27"/>
      <c r="AF51" s="27"/>
      <c r="AG51" s="148"/>
      <c r="AH51" s="139"/>
      <c r="AI51" s="149"/>
      <c r="AJ51" s="27"/>
      <c r="AK51" s="4"/>
      <c r="AL51" s="4"/>
      <c r="AM51" s="4"/>
      <c r="AN51" s="4"/>
      <c r="AO51" s="4"/>
      <c r="AP51" s="4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  <c r="BI51" s="9"/>
      <c r="BJ51" s="399"/>
      <c r="BK51" s="397"/>
      <c r="BL51" s="397"/>
      <c r="BM51" s="395"/>
      <c r="BN51" s="395"/>
      <c r="BO51" s="397"/>
      <c r="BP51" s="397"/>
      <c r="BQ51" s="397"/>
      <c r="BR51" s="401"/>
      <c r="BS51" s="402"/>
      <c r="BT51" s="21"/>
      <c r="BU51" s="399"/>
      <c r="BV51" s="397"/>
      <c r="BW51" s="397"/>
      <c r="BX51" s="395"/>
      <c r="BY51" s="395"/>
      <c r="BZ51" s="397"/>
      <c r="CA51" s="397"/>
      <c r="CB51" s="397"/>
      <c r="CC51" s="401"/>
      <c r="CD51" s="402"/>
    </row>
    <row r="52" spans="1:82" ht="12" customHeight="1">
      <c r="A52" s="28"/>
      <c r="B52" s="29"/>
      <c r="C52" s="29"/>
      <c r="D52" s="25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30"/>
      <c r="R52" s="30"/>
      <c r="S52" s="256"/>
      <c r="T52" s="257"/>
      <c r="U52" s="28"/>
      <c r="V52" s="148"/>
      <c r="W52" s="139"/>
      <c r="X52" s="149"/>
      <c r="Y52" s="27"/>
      <c r="Z52" s="27"/>
      <c r="AA52" s="27"/>
      <c r="AB52" s="27"/>
      <c r="AC52" s="27"/>
      <c r="AD52" s="27"/>
      <c r="AE52" s="27"/>
      <c r="AF52" s="27"/>
      <c r="AG52" s="148"/>
      <c r="AH52" s="139"/>
      <c r="AI52" s="149"/>
      <c r="AJ52" s="27"/>
      <c r="AK52" s="4"/>
      <c r="AL52" s="4"/>
      <c r="AM52" s="4"/>
      <c r="AN52" s="4"/>
      <c r="AO52" s="4"/>
      <c r="AP52" s="4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  <c r="BI52" s="9"/>
      <c r="BJ52" s="399" t="s">
        <v>28</v>
      </c>
      <c r="BK52" s="397"/>
      <c r="BL52" s="397"/>
      <c r="BM52" s="395">
        <f>BM26</f>
        <v>14355</v>
      </c>
      <c r="BN52" s="395"/>
      <c r="BO52" s="397" t="s">
        <v>42</v>
      </c>
      <c r="BP52" s="397"/>
      <c r="BQ52" s="397"/>
      <c r="BR52" s="391">
        <f ca="1">BR50-BR48</f>
        <v>-124529.62499999953</v>
      </c>
      <c r="BS52" s="392"/>
      <c r="BT52" s="21"/>
      <c r="BU52" s="399" t="s">
        <v>28</v>
      </c>
      <c r="BV52" s="397"/>
      <c r="BW52" s="397"/>
      <c r="BX52" s="395">
        <f>BM26</f>
        <v>14355</v>
      </c>
      <c r="BY52" s="395"/>
      <c r="BZ52" s="397" t="s">
        <v>42</v>
      </c>
      <c r="CA52" s="397"/>
      <c r="CB52" s="397"/>
      <c r="CC52" s="391">
        <f ca="1">CC50-CC48</f>
        <v>-124529.62499999953</v>
      </c>
      <c r="CD52" s="392"/>
    </row>
    <row r="53" spans="1:82" ht="12" customHeight="1" thickBot="1">
      <c r="A53" s="28"/>
      <c r="B53" s="29"/>
      <c r="C53" s="29"/>
      <c r="D53" s="25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30"/>
      <c r="R53" s="30"/>
      <c r="S53" s="256"/>
      <c r="T53" s="257"/>
      <c r="U53" s="28"/>
      <c r="V53" s="148"/>
      <c r="W53" s="139"/>
      <c r="X53" s="149"/>
      <c r="Y53" s="27"/>
      <c r="Z53" s="27"/>
      <c r="AA53" s="27"/>
      <c r="AB53" s="27"/>
      <c r="AC53" s="27"/>
      <c r="AD53" s="27"/>
      <c r="AE53" s="27"/>
      <c r="AF53" s="27"/>
      <c r="AG53" s="148"/>
      <c r="AH53" s="139"/>
      <c r="AI53" s="149"/>
      <c r="AJ53" s="27"/>
      <c r="AK53" s="4"/>
      <c r="AL53" s="4"/>
      <c r="AM53" s="4"/>
      <c r="AN53" s="4"/>
      <c r="AO53" s="4"/>
      <c r="AP53" s="4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7"/>
      <c r="BI53" s="9"/>
      <c r="BJ53" s="400"/>
      <c r="BK53" s="398"/>
      <c r="BL53" s="398"/>
      <c r="BM53" s="396"/>
      <c r="BN53" s="396"/>
      <c r="BO53" s="398"/>
      <c r="BP53" s="398"/>
      <c r="BQ53" s="398"/>
      <c r="BR53" s="393"/>
      <c r="BS53" s="394"/>
      <c r="BT53" s="21"/>
      <c r="BU53" s="400"/>
      <c r="BV53" s="398"/>
      <c r="BW53" s="398"/>
      <c r="BX53" s="396"/>
      <c r="BY53" s="396"/>
      <c r="BZ53" s="398"/>
      <c r="CA53" s="398"/>
      <c r="CB53" s="398"/>
      <c r="CC53" s="393"/>
      <c r="CD53" s="394"/>
    </row>
    <row r="54" spans="1:82" ht="12" customHeight="1">
      <c r="A54" s="28"/>
      <c r="B54" s="29"/>
      <c r="C54" s="29"/>
      <c r="D54" s="25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30"/>
      <c r="R54" s="30"/>
      <c r="S54" s="256"/>
      <c r="T54" s="257"/>
      <c r="U54" s="28"/>
      <c r="V54" s="148"/>
      <c r="W54" s="139"/>
      <c r="X54" s="149"/>
      <c r="Y54" s="27"/>
      <c r="Z54" s="27"/>
      <c r="AA54" s="27"/>
      <c r="AB54" s="27"/>
      <c r="AC54" s="27"/>
      <c r="AD54" s="27"/>
      <c r="AE54" s="27"/>
      <c r="AF54" s="27"/>
      <c r="AG54" s="148"/>
      <c r="AH54" s="139"/>
      <c r="AI54" s="149"/>
      <c r="AJ54" s="27"/>
      <c r="AK54" s="4"/>
      <c r="AL54" s="4"/>
      <c r="AM54" s="4"/>
      <c r="AN54" s="4"/>
      <c r="AO54" s="4"/>
      <c r="AP54" s="4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7"/>
      <c r="BI54" s="27"/>
      <c r="BJ54" s="237"/>
      <c r="BK54" s="237"/>
      <c r="BL54" s="22"/>
      <c r="BM54" s="23"/>
      <c r="BN54" s="23"/>
      <c r="BO54" s="17"/>
      <c r="BP54" s="17"/>
      <c r="BQ54" s="17"/>
      <c r="BR54" s="21"/>
      <c r="BS54" s="21"/>
      <c r="BT54" s="31"/>
    </row>
    <row r="55" spans="1:82" ht="12" customHeight="1">
      <c r="A55" s="28"/>
      <c r="B55" s="29"/>
      <c r="C55" s="29"/>
      <c r="D55" s="25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30"/>
      <c r="R55" s="30"/>
      <c r="S55" s="256"/>
      <c r="T55" s="257"/>
      <c r="U55" s="28"/>
      <c r="V55" s="148"/>
      <c r="W55" s="139"/>
      <c r="X55" s="149"/>
      <c r="Y55" s="27"/>
      <c r="Z55" s="27"/>
      <c r="AA55" s="27"/>
      <c r="AB55" s="27"/>
      <c r="AC55" s="27"/>
      <c r="AD55" s="27"/>
      <c r="AE55" s="27"/>
      <c r="AF55" s="27"/>
      <c r="AG55" s="148"/>
      <c r="AH55" s="139"/>
      <c r="AI55" s="149"/>
      <c r="AJ55" s="27"/>
      <c r="AK55" s="4"/>
      <c r="AL55" s="4"/>
      <c r="AM55" s="4"/>
      <c r="AN55" s="4"/>
      <c r="AO55" s="4"/>
      <c r="AP55" s="4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27"/>
    </row>
    <row r="56" spans="1:82" ht="12" customHeight="1">
      <c r="A56" s="28"/>
      <c r="D56" s="25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30"/>
      <c r="R56" s="30"/>
      <c r="S56" s="256"/>
      <c r="T56" s="257"/>
      <c r="U56" s="28"/>
      <c r="V56" s="148"/>
      <c r="W56" s="139"/>
      <c r="X56" s="149"/>
      <c r="Y56" s="27"/>
      <c r="Z56" s="27"/>
      <c r="AA56" s="27"/>
      <c r="AB56" s="27"/>
      <c r="AC56" s="27"/>
      <c r="AD56" s="27"/>
      <c r="AE56" s="27"/>
      <c r="AF56" s="27"/>
      <c r="AG56" s="148"/>
      <c r="AH56" s="139"/>
      <c r="AI56" s="149"/>
      <c r="AJ56" s="27"/>
      <c r="AK56" s="4"/>
      <c r="AL56" s="4"/>
      <c r="AM56" s="4"/>
      <c r="AN56" s="4"/>
      <c r="AO56" s="4"/>
      <c r="AP56" s="4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4"/>
    </row>
    <row r="57" spans="1:82" ht="12" customHeight="1">
      <c r="A57" s="28"/>
      <c r="D57" s="25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30"/>
      <c r="R57" s="30"/>
      <c r="S57" s="30"/>
      <c r="T57" s="258"/>
      <c r="U57" s="28"/>
      <c r="V57" s="148"/>
      <c r="W57" s="139"/>
      <c r="X57" s="149"/>
      <c r="Y57" s="27"/>
      <c r="Z57" s="27"/>
      <c r="AA57" s="27"/>
      <c r="AB57" s="27"/>
      <c r="AC57" s="27"/>
      <c r="AD57" s="27"/>
      <c r="AE57" s="27"/>
      <c r="AF57" s="27"/>
      <c r="AG57" s="148"/>
      <c r="AH57" s="139"/>
      <c r="AI57" s="149"/>
      <c r="AJ57" s="27"/>
      <c r="AK57" s="4"/>
      <c r="AL57" s="4"/>
      <c r="AM57" s="4"/>
      <c r="AN57" s="4"/>
      <c r="AO57" s="4"/>
      <c r="AP57" s="4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4"/>
    </row>
    <row r="58" spans="1:82" ht="12" customHeight="1">
      <c r="A58" s="28"/>
      <c r="D58" s="25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30"/>
      <c r="R58" s="30"/>
      <c r="S58" s="30"/>
      <c r="T58" s="30"/>
      <c r="U58" s="28"/>
      <c r="V58" s="148"/>
      <c r="W58" s="139"/>
      <c r="X58" s="149"/>
      <c r="Y58" s="27"/>
      <c r="Z58" s="27"/>
      <c r="AA58" s="27"/>
      <c r="AB58" s="27"/>
      <c r="AC58" s="27"/>
      <c r="AD58" s="27"/>
      <c r="AE58" s="27"/>
      <c r="AF58" s="27"/>
      <c r="AG58" s="148"/>
      <c r="AH58" s="139"/>
      <c r="AI58" s="149"/>
      <c r="AJ58" s="27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</row>
    <row r="59" spans="1:82" ht="12" customHeight="1">
      <c r="A59" s="28"/>
      <c r="D59" s="25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30"/>
      <c r="R59" s="30"/>
      <c r="S59" s="30"/>
      <c r="T59" s="30"/>
      <c r="U59" s="28"/>
      <c r="V59" s="148"/>
      <c r="W59" s="139"/>
      <c r="X59" s="149"/>
      <c r="Y59" s="27"/>
      <c r="Z59" s="27"/>
      <c r="AA59" s="27"/>
      <c r="AB59" s="27"/>
      <c r="AC59" s="27"/>
      <c r="AD59" s="27"/>
      <c r="AE59" s="27"/>
      <c r="AF59" s="27"/>
      <c r="AG59" s="148"/>
      <c r="AH59" s="139"/>
      <c r="AI59" s="149"/>
      <c r="AJ59" s="27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</row>
    <row r="60" spans="1:82" ht="12" customHeight="1">
      <c r="A60" s="28"/>
      <c r="D60" s="25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30"/>
      <c r="R60" s="30"/>
      <c r="S60" s="30"/>
      <c r="T60" s="30"/>
      <c r="U60" s="28"/>
      <c r="V60" s="148"/>
      <c r="W60" s="139"/>
      <c r="X60" s="149"/>
      <c r="Y60" s="27"/>
      <c r="Z60" s="27"/>
      <c r="AA60" s="27"/>
      <c r="AB60" s="27"/>
      <c r="AC60" s="27"/>
      <c r="AD60" s="27"/>
      <c r="AE60" s="27"/>
      <c r="AF60" s="27"/>
      <c r="AG60" s="148"/>
      <c r="AH60" s="139"/>
      <c r="AI60" s="149"/>
      <c r="AJ60" s="27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</row>
    <row r="61" spans="1:82" ht="12" customHeight="1">
      <c r="A61" s="28"/>
      <c r="D61" s="25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30"/>
      <c r="R61" s="30"/>
      <c r="S61" s="251"/>
      <c r="T61" s="251"/>
      <c r="U61" s="28"/>
      <c r="V61" s="148"/>
      <c r="W61" s="139"/>
      <c r="X61" s="149"/>
      <c r="Y61" s="27"/>
      <c r="Z61" s="27"/>
      <c r="AA61" s="27"/>
      <c r="AB61" s="27"/>
      <c r="AC61" s="27"/>
      <c r="AD61" s="27"/>
      <c r="AE61" s="27"/>
      <c r="AF61" s="27"/>
      <c r="AG61" s="148"/>
      <c r="AH61" s="139"/>
      <c r="AI61" s="149"/>
      <c r="AJ61" s="27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</row>
    <row r="62" spans="1:82" ht="12" customHeight="1">
      <c r="A62" s="28"/>
      <c r="D62" s="25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30"/>
      <c r="R62" s="30"/>
      <c r="S62" s="251"/>
      <c r="T62" s="251"/>
      <c r="U62" s="28"/>
      <c r="V62" s="148"/>
      <c r="W62" s="139"/>
      <c r="X62" s="149"/>
      <c r="Y62" s="27"/>
      <c r="Z62" s="27"/>
      <c r="AA62" s="27"/>
      <c r="AB62" s="27"/>
      <c r="AC62" s="27"/>
      <c r="AD62" s="27"/>
      <c r="AE62" s="27"/>
      <c r="AF62" s="27"/>
      <c r="AG62" s="148"/>
      <c r="AH62" s="139"/>
      <c r="AI62" s="149"/>
      <c r="AJ62" s="27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</row>
    <row r="63" spans="1:82" ht="12" customHeight="1">
      <c r="A63" s="28"/>
      <c r="D63" s="25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30"/>
      <c r="R63" s="30"/>
      <c r="S63" s="251"/>
      <c r="T63" s="251"/>
      <c r="U63" s="28"/>
      <c r="V63" s="148"/>
      <c r="W63" s="139"/>
      <c r="X63" s="149"/>
      <c r="Y63" s="27"/>
      <c r="Z63" s="27"/>
      <c r="AA63" s="27"/>
      <c r="AB63" s="27"/>
      <c r="AC63" s="27"/>
      <c r="AD63" s="27"/>
      <c r="AE63" s="27"/>
      <c r="AF63" s="27"/>
      <c r="AG63" s="148"/>
      <c r="AH63" s="139"/>
      <c r="AI63" s="149"/>
      <c r="AJ63" s="27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</row>
    <row r="64" spans="1:82" ht="12" customHeight="1">
      <c r="A64" s="28"/>
      <c r="D64" s="25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30"/>
      <c r="R64" s="30"/>
      <c r="S64" s="251"/>
      <c r="T64" s="251"/>
      <c r="U64" s="28"/>
      <c r="V64" s="148"/>
      <c r="W64" s="139"/>
      <c r="X64" s="149"/>
      <c r="Y64" s="27"/>
      <c r="Z64" s="27"/>
      <c r="AA64" s="27"/>
      <c r="AB64" s="27"/>
      <c r="AC64" s="27"/>
      <c r="AD64" s="27"/>
      <c r="AE64" s="27"/>
      <c r="AF64" s="27"/>
      <c r="AG64" s="148"/>
      <c r="AH64" s="139"/>
      <c r="AI64" s="149"/>
      <c r="AJ64" s="27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</row>
    <row r="65" spans="1:83" ht="12" customHeight="1">
      <c r="A65" s="28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30"/>
      <c r="R65" s="30"/>
      <c r="S65" s="251"/>
      <c r="T65" s="251"/>
      <c r="U65" s="28"/>
      <c r="V65" s="148"/>
      <c r="W65" s="139"/>
      <c r="X65" s="149"/>
      <c r="Y65" s="27"/>
      <c r="Z65" s="27"/>
      <c r="AA65" s="27"/>
      <c r="AB65" s="27"/>
      <c r="AC65" s="27"/>
      <c r="AD65" s="27"/>
      <c r="AE65" s="27"/>
      <c r="AF65" s="27"/>
      <c r="AG65" s="148"/>
      <c r="AH65" s="139"/>
      <c r="AI65" s="149"/>
      <c r="AJ65" s="27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</row>
    <row r="66" spans="1:83" ht="12" customHeight="1">
      <c r="A66" s="28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30"/>
      <c r="R66" s="30"/>
      <c r="S66" s="251"/>
      <c r="T66" s="251"/>
      <c r="U66" s="28"/>
      <c r="V66" s="148"/>
      <c r="W66" s="139"/>
      <c r="X66" s="149"/>
      <c r="Y66" s="27"/>
      <c r="Z66" s="27"/>
      <c r="AA66" s="27"/>
      <c r="AB66" s="27"/>
      <c r="AC66" s="27"/>
      <c r="AD66" s="27"/>
      <c r="AE66" s="27"/>
      <c r="AF66" s="27"/>
      <c r="AG66" s="148"/>
      <c r="AH66" s="139"/>
      <c r="AI66" s="149"/>
      <c r="AJ66" s="27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</row>
    <row r="67" spans="1:83" ht="12" customHeight="1">
      <c r="A67" s="28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30"/>
      <c r="R67" s="30"/>
      <c r="S67" s="251"/>
      <c r="T67" s="251"/>
      <c r="U67" s="28"/>
      <c r="V67" s="148"/>
      <c r="W67" s="139"/>
      <c r="X67" s="149"/>
      <c r="Y67" s="27"/>
      <c r="Z67" s="27"/>
      <c r="AA67" s="27"/>
      <c r="AB67" s="27"/>
      <c r="AC67" s="27"/>
      <c r="AD67" s="27"/>
      <c r="AE67" s="27"/>
      <c r="AF67" s="27"/>
      <c r="AG67" s="148"/>
      <c r="AH67" s="139"/>
      <c r="AI67" s="149"/>
      <c r="AJ67" s="27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CE67" s="24"/>
    </row>
    <row r="68" spans="1:83" ht="12" customHeight="1">
      <c r="A68" s="28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30"/>
      <c r="R68" s="30"/>
      <c r="S68" s="251"/>
      <c r="T68" s="251"/>
      <c r="U68" s="28"/>
      <c r="V68" s="148"/>
      <c r="W68" s="139"/>
      <c r="X68" s="149"/>
      <c r="Y68" s="27"/>
      <c r="Z68" s="27"/>
      <c r="AA68" s="27"/>
      <c r="AB68" s="27"/>
      <c r="AC68" s="27"/>
      <c r="AD68" s="27"/>
      <c r="AE68" s="27"/>
      <c r="AF68" s="27"/>
      <c r="AG68" s="148"/>
      <c r="AH68" s="139"/>
      <c r="AI68" s="149"/>
      <c r="AJ68" s="27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CE68" s="24"/>
    </row>
    <row r="69" spans="1:83" ht="12" customHeight="1">
      <c r="A69" s="28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30"/>
      <c r="R69" s="30"/>
      <c r="S69" s="251"/>
      <c r="T69" s="251"/>
      <c r="U69" s="28"/>
      <c r="V69" s="148"/>
      <c r="W69" s="139"/>
      <c r="X69" s="149"/>
      <c r="Y69" s="27"/>
      <c r="Z69" s="27"/>
      <c r="AA69" s="27"/>
      <c r="AB69" s="27"/>
      <c r="AC69" s="27"/>
      <c r="AD69" s="27"/>
      <c r="AE69" s="27"/>
      <c r="AF69" s="27"/>
      <c r="AG69" s="148"/>
      <c r="AH69" s="139"/>
      <c r="AI69" s="149"/>
      <c r="AJ69" s="27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</row>
    <row r="70" spans="1:83" ht="12" customHeight="1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30"/>
      <c r="R70" s="30"/>
      <c r="S70" s="251"/>
      <c r="T70" s="251"/>
      <c r="U70" s="28"/>
      <c r="V70" s="148"/>
      <c r="W70" s="139"/>
      <c r="X70" s="149"/>
      <c r="Y70" s="27"/>
      <c r="Z70" s="27"/>
      <c r="AA70" s="27"/>
      <c r="AB70" s="27"/>
      <c r="AC70" s="27"/>
      <c r="AD70" s="27"/>
      <c r="AE70" s="27"/>
      <c r="AF70" s="27"/>
      <c r="AG70" s="148"/>
      <c r="AH70" s="139"/>
      <c r="AI70" s="149"/>
      <c r="AJ70" s="27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</row>
    <row r="71" spans="1:83" ht="12" customHeight="1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30"/>
      <c r="R71" s="30"/>
      <c r="S71" s="251"/>
      <c r="T71" s="251"/>
      <c r="U71" s="28"/>
      <c r="V71" s="148"/>
      <c r="W71" s="139"/>
      <c r="X71" s="149"/>
      <c r="Y71" s="27"/>
      <c r="Z71" s="27"/>
      <c r="AA71" s="27"/>
      <c r="AB71" s="27"/>
      <c r="AC71" s="27"/>
      <c r="AD71" s="27"/>
      <c r="AE71" s="27"/>
      <c r="AF71" s="27"/>
      <c r="AG71" s="148"/>
      <c r="AH71" s="139"/>
      <c r="AI71" s="149"/>
      <c r="AJ71" s="27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</row>
    <row r="72" spans="1:83" ht="12" customHeight="1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30"/>
      <c r="R72" s="30"/>
      <c r="S72" s="251"/>
      <c r="T72" s="251"/>
      <c r="U72" s="28"/>
      <c r="V72" s="148"/>
      <c r="W72" s="139"/>
      <c r="X72" s="149"/>
      <c r="Y72" s="27"/>
      <c r="Z72" s="27"/>
      <c r="AA72" s="27"/>
      <c r="AB72" s="27"/>
      <c r="AC72" s="27"/>
      <c r="AD72" s="27"/>
      <c r="AE72" s="27"/>
      <c r="AF72" s="27"/>
      <c r="AG72" s="148"/>
      <c r="AH72" s="139"/>
      <c r="AI72" s="149"/>
      <c r="AJ72" s="27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</row>
    <row r="73" spans="1:83" ht="12" customHeight="1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30"/>
      <c r="R73" s="30"/>
      <c r="S73" s="251"/>
      <c r="T73" s="251"/>
      <c r="U73" s="28"/>
      <c r="V73" s="148"/>
      <c r="W73" s="139"/>
      <c r="X73" s="149"/>
      <c r="Y73" s="27"/>
      <c r="Z73" s="27"/>
      <c r="AA73" s="27"/>
      <c r="AB73" s="27"/>
      <c r="AC73" s="27"/>
      <c r="AD73" s="27"/>
      <c r="AE73" s="27"/>
      <c r="AF73" s="27"/>
      <c r="AG73" s="148"/>
      <c r="AH73" s="139"/>
      <c r="AI73" s="149"/>
      <c r="AJ73" s="27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</row>
    <row r="74" spans="1:83" ht="12" customHeight="1">
      <c r="P74" s="29"/>
      <c r="Q74" s="30"/>
      <c r="R74" s="30"/>
      <c r="S74" s="251"/>
      <c r="T74" s="251"/>
      <c r="U74" s="28"/>
      <c r="V74" s="148"/>
      <c r="W74" s="139"/>
      <c r="X74" s="149"/>
      <c r="Y74" s="27"/>
      <c r="Z74" s="27"/>
      <c r="AA74" s="27"/>
      <c r="AB74" s="27"/>
      <c r="AC74" s="27"/>
      <c r="AD74" s="27"/>
      <c r="AE74" s="27"/>
      <c r="AF74" s="27"/>
      <c r="AG74" s="148"/>
      <c r="AH74" s="139"/>
      <c r="AI74" s="149"/>
      <c r="AJ74" s="27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</row>
    <row r="75" spans="1:83" ht="12" customHeight="1">
      <c r="P75" s="29"/>
      <c r="Q75" s="30"/>
      <c r="R75" s="30"/>
      <c r="S75" s="251"/>
      <c r="T75" s="251"/>
      <c r="U75" s="28"/>
      <c r="V75" s="148"/>
      <c r="W75" s="139"/>
      <c r="X75" s="149"/>
      <c r="Y75" s="27"/>
      <c r="Z75" s="27"/>
      <c r="AA75" s="27"/>
      <c r="AB75" s="27"/>
      <c r="AC75" s="27"/>
      <c r="AD75" s="27"/>
      <c r="AE75" s="27"/>
      <c r="AF75" s="27"/>
      <c r="AG75" s="148"/>
      <c r="AH75" s="139"/>
      <c r="AI75" s="149"/>
      <c r="AJ75" s="27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</row>
    <row r="76" spans="1:83" ht="12" customHeight="1">
      <c r="P76" s="29"/>
      <c r="Q76" s="30"/>
      <c r="R76" s="30"/>
      <c r="S76" s="251"/>
      <c r="T76" s="251"/>
      <c r="U76" s="28"/>
      <c r="V76" s="148"/>
      <c r="W76" s="139"/>
      <c r="X76" s="149"/>
      <c r="Y76" s="27"/>
      <c r="Z76" s="27"/>
      <c r="AA76" s="27"/>
      <c r="AB76" s="27"/>
      <c r="AC76" s="27"/>
      <c r="AD76" s="27"/>
      <c r="AE76" s="27"/>
      <c r="AF76" s="27"/>
      <c r="AG76" s="148"/>
      <c r="AH76" s="139"/>
      <c r="AI76" s="149"/>
      <c r="AJ76" s="27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</row>
    <row r="77" spans="1:83" ht="12" customHeight="1">
      <c r="P77" s="29"/>
      <c r="Q77" s="30"/>
      <c r="R77" s="30"/>
      <c r="S77" s="251"/>
      <c r="T77" s="251"/>
      <c r="U77" s="28"/>
      <c r="V77" s="148"/>
      <c r="W77" s="139"/>
      <c r="X77" s="149"/>
      <c r="Y77" s="27"/>
      <c r="Z77" s="27"/>
      <c r="AA77" s="27"/>
      <c r="AB77" s="27"/>
      <c r="AC77" s="27"/>
      <c r="AD77" s="27"/>
      <c r="AE77" s="27"/>
      <c r="AF77" s="27"/>
      <c r="AG77" s="148"/>
      <c r="AH77" s="139"/>
      <c r="AI77" s="149"/>
      <c r="AJ77" s="27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</row>
    <row r="78" spans="1:83" ht="12" customHeight="1">
      <c r="P78" s="29"/>
      <c r="Q78" s="30"/>
      <c r="R78" s="30"/>
      <c r="S78" s="251"/>
      <c r="T78" s="251"/>
      <c r="U78" s="28"/>
      <c r="V78" s="148"/>
      <c r="W78" s="139"/>
      <c r="X78" s="149"/>
      <c r="Y78" s="27"/>
      <c r="Z78" s="27"/>
      <c r="AA78" s="27"/>
      <c r="AB78" s="27"/>
      <c r="AC78" s="27"/>
      <c r="AD78" s="27"/>
      <c r="AE78" s="27"/>
      <c r="AF78" s="27"/>
      <c r="AG78" s="148"/>
      <c r="AH78" s="139"/>
      <c r="AI78" s="149"/>
      <c r="AJ78" s="27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</row>
    <row r="79" spans="1:83" ht="12" customHeight="1">
      <c r="P79" s="29"/>
      <c r="Q79" s="30"/>
      <c r="R79" s="30"/>
      <c r="S79" s="251"/>
      <c r="T79" s="251"/>
      <c r="U79" s="28"/>
      <c r="V79" s="148"/>
      <c r="W79" s="139"/>
      <c r="X79" s="149"/>
      <c r="Y79" s="27"/>
      <c r="Z79" s="27"/>
      <c r="AA79" s="27"/>
      <c r="AB79" s="27"/>
      <c r="AC79" s="27"/>
      <c r="AD79" s="27"/>
      <c r="AE79" s="27"/>
      <c r="AF79" s="27"/>
      <c r="AG79" s="148"/>
      <c r="AH79" s="139"/>
      <c r="AI79" s="149"/>
      <c r="AJ79" s="27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</row>
    <row r="80" spans="1:83" ht="12" customHeight="1">
      <c r="S80" s="251"/>
      <c r="T80" s="25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27"/>
      <c r="AP80" s="27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</row>
    <row r="81" spans="16:83" ht="12" customHeight="1">
      <c r="P81" s="33"/>
      <c r="Q81" s="33"/>
      <c r="R81" s="33"/>
      <c r="S81" s="251"/>
      <c r="T81" s="251"/>
      <c r="U81" s="33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27"/>
      <c r="AP81" s="27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</row>
    <row r="82" spans="16:83" ht="12" customHeight="1">
      <c r="P82" s="33"/>
      <c r="Q82" s="33"/>
      <c r="R82" s="33"/>
      <c r="S82" s="251"/>
      <c r="T82" s="251"/>
      <c r="U82" s="33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27"/>
      <c r="AP82" s="27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</row>
    <row r="83" spans="16:83" ht="12" customHeight="1">
      <c r="P83" s="33"/>
      <c r="Q83" s="33"/>
      <c r="R83" s="33"/>
      <c r="S83" s="251"/>
      <c r="T83" s="251"/>
      <c r="U83" s="33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27"/>
      <c r="AP83" s="27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</row>
    <row r="84" spans="16:83" ht="12" customHeight="1">
      <c r="P84" s="33"/>
      <c r="Q84" s="33"/>
      <c r="R84" s="33"/>
      <c r="S84" s="251"/>
      <c r="T84" s="251"/>
      <c r="U84" s="33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27"/>
      <c r="AP84" s="27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</row>
    <row r="85" spans="16:83" ht="12" customHeight="1">
      <c r="P85" s="33"/>
      <c r="Q85" s="33"/>
      <c r="R85" s="33"/>
      <c r="S85" s="251"/>
      <c r="T85" s="251"/>
      <c r="U85" s="33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27"/>
      <c r="AP85" s="27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</row>
    <row r="86" spans="16:83" ht="12" customHeight="1">
      <c r="P86" s="33"/>
      <c r="Q86" s="33"/>
      <c r="R86" s="33"/>
      <c r="S86" s="251"/>
      <c r="T86" s="251"/>
      <c r="U86" s="33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27"/>
      <c r="AP86" s="27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</row>
    <row r="87" spans="16:83" ht="12" customHeight="1">
      <c r="P87" s="33"/>
      <c r="Q87" s="33"/>
      <c r="R87" s="33"/>
      <c r="S87" s="251"/>
      <c r="T87" s="251"/>
      <c r="U87" s="33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</row>
    <row r="88" spans="16:83" ht="12" customHeight="1">
      <c r="P88" s="33"/>
      <c r="Q88" s="33"/>
      <c r="R88" s="33"/>
      <c r="S88" s="251"/>
      <c r="T88" s="251"/>
      <c r="U88" s="33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</row>
    <row r="89" spans="16:83" ht="12" customHeight="1">
      <c r="P89" s="33"/>
      <c r="Q89" s="33"/>
      <c r="R89" s="33"/>
      <c r="S89" s="251"/>
      <c r="T89" s="251"/>
      <c r="U89" s="33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CE89" s="11"/>
    </row>
    <row r="90" spans="16:83" ht="12" customHeight="1">
      <c r="P90" s="33"/>
      <c r="Q90" s="33"/>
      <c r="R90" s="33"/>
      <c r="S90" s="251"/>
      <c r="T90" s="251"/>
      <c r="U90" s="33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</row>
    <row r="91" spans="16:83" ht="12" customHeight="1">
      <c r="P91" s="33"/>
      <c r="Q91" s="33"/>
      <c r="R91" s="33"/>
      <c r="S91" s="251"/>
      <c r="T91" s="251"/>
      <c r="U91" s="33"/>
      <c r="AM91" s="2"/>
      <c r="AN91" s="2"/>
      <c r="AO91" s="2"/>
      <c r="AP91" s="2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</row>
    <row r="92" spans="16:83" ht="12" customHeight="1">
      <c r="P92" s="33"/>
      <c r="Q92" s="33"/>
      <c r="R92" s="33"/>
      <c r="S92" s="251"/>
      <c r="T92" s="251"/>
      <c r="U92" s="33"/>
      <c r="AM92" s="2"/>
      <c r="AN92" s="2"/>
      <c r="AO92" s="2"/>
      <c r="AP92" s="2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</row>
    <row r="93" spans="16:83" ht="12" customHeight="1">
      <c r="P93" s="33"/>
      <c r="Q93" s="33"/>
      <c r="R93" s="33"/>
      <c r="S93" s="251"/>
      <c r="T93" s="251"/>
      <c r="U93" s="33"/>
      <c r="AM93" s="2"/>
      <c r="AN93" s="2"/>
      <c r="AO93" s="2"/>
      <c r="AP93" s="2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</row>
    <row r="94" spans="16:83" ht="12" customHeight="1">
      <c r="P94" s="33"/>
      <c r="Q94" s="33"/>
      <c r="R94" s="33"/>
      <c r="S94" s="251"/>
      <c r="T94" s="251"/>
      <c r="U94" s="33"/>
      <c r="AM94" s="2"/>
      <c r="AN94" s="2"/>
      <c r="AO94" s="2"/>
      <c r="AP94" s="2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</row>
    <row r="95" spans="16:83" ht="12" customHeight="1">
      <c r="P95" s="33"/>
      <c r="Q95" s="33"/>
      <c r="R95" s="33"/>
      <c r="S95" s="251"/>
      <c r="T95" s="251"/>
      <c r="U95" s="33"/>
      <c r="AM95" s="2"/>
      <c r="AN95" s="2"/>
      <c r="AO95" s="2"/>
      <c r="AP95" s="2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</row>
    <row r="96" spans="16:83" ht="12" customHeight="1">
      <c r="P96" s="33"/>
      <c r="Q96" s="33"/>
      <c r="R96" s="33"/>
      <c r="S96" s="251"/>
      <c r="T96" s="251"/>
      <c r="U96" s="33"/>
      <c r="AM96" s="2"/>
      <c r="AN96" s="2"/>
      <c r="AO96" s="2"/>
      <c r="AP96" s="2"/>
      <c r="AQ96" s="4"/>
      <c r="AR96" s="27"/>
      <c r="AS96" s="27"/>
      <c r="AT96" s="31"/>
      <c r="AU96" s="32"/>
      <c r="AV96" s="32"/>
      <c r="AW96" s="23"/>
      <c r="AX96" s="17"/>
      <c r="AY96" s="17"/>
      <c r="AZ96" s="17"/>
      <c r="BA96" s="21"/>
      <c r="BB96" s="21"/>
      <c r="BC96" s="31"/>
    </row>
    <row r="97" spans="16:55" ht="16.5">
      <c r="P97" s="33"/>
      <c r="Q97" s="33"/>
      <c r="R97" s="33"/>
      <c r="S97" s="251"/>
      <c r="T97" s="251"/>
      <c r="U97" s="33"/>
      <c r="AQ97" s="4"/>
      <c r="AR97" s="27"/>
      <c r="AS97" s="27"/>
      <c r="AT97" s="31"/>
      <c r="AU97" s="32"/>
      <c r="AV97" s="32"/>
      <c r="AW97" s="23"/>
      <c r="AX97" s="17"/>
      <c r="AY97" s="17"/>
      <c r="AZ97" s="17"/>
      <c r="BA97" s="21"/>
      <c r="BB97" s="21"/>
      <c r="BC97" s="31"/>
    </row>
    <row r="98" spans="16:55" ht="16.5">
      <c r="P98" s="33"/>
      <c r="Q98" s="33"/>
      <c r="R98" s="33"/>
      <c r="S98" s="251"/>
      <c r="T98" s="251"/>
      <c r="U98" s="33"/>
      <c r="AQ98" s="4"/>
      <c r="AR98" s="27"/>
      <c r="AS98" s="27"/>
      <c r="AT98" s="31"/>
      <c r="AU98" s="32"/>
      <c r="AV98" s="32"/>
      <c r="AW98" s="23"/>
      <c r="AX98" s="17"/>
      <c r="AY98" s="17"/>
      <c r="AZ98" s="17"/>
      <c r="BA98" s="21"/>
      <c r="BB98" s="21"/>
      <c r="BC98" s="31"/>
    </row>
    <row r="99" spans="16:55" ht="16.5">
      <c r="P99" s="33"/>
      <c r="Q99" s="33"/>
      <c r="R99" s="33"/>
      <c r="S99" s="251"/>
      <c r="T99" s="251"/>
      <c r="U99" s="33"/>
      <c r="AQ99" s="4"/>
      <c r="AR99" s="31"/>
      <c r="AS99" s="27"/>
      <c r="AT99" s="31"/>
      <c r="AU99" s="32"/>
      <c r="AV99" s="32"/>
      <c r="AW99" s="23"/>
      <c r="AX99" s="17"/>
      <c r="AY99" s="17"/>
      <c r="AZ99" s="17"/>
      <c r="BA99" s="21"/>
      <c r="BB99" s="21"/>
      <c r="BC99" s="31"/>
    </row>
    <row r="100" spans="16:55" ht="16.5">
      <c r="P100" s="33"/>
      <c r="Q100" s="33"/>
      <c r="R100" s="33"/>
      <c r="U100" s="33"/>
      <c r="AQ100" s="31"/>
      <c r="AR100" s="27"/>
      <c r="AS100" s="27"/>
      <c r="AT100" s="31"/>
      <c r="AU100" s="32"/>
      <c r="AV100" s="32"/>
      <c r="AW100" s="23"/>
      <c r="AX100" s="17"/>
      <c r="AY100" s="17"/>
      <c r="AZ100" s="17"/>
      <c r="BA100" s="21"/>
      <c r="BB100" s="21"/>
      <c r="BC100" s="31"/>
    </row>
    <row r="101" spans="16:55" ht="16.5">
      <c r="P101" s="33"/>
      <c r="Q101" s="33"/>
      <c r="R101" s="33"/>
      <c r="S101" s="252"/>
      <c r="T101" s="252"/>
      <c r="U101" s="33"/>
      <c r="AQ101" s="31"/>
      <c r="AR101" s="27"/>
      <c r="AS101" s="27"/>
      <c r="AT101" s="31"/>
      <c r="AU101" s="32"/>
      <c r="AV101" s="32"/>
      <c r="AW101" s="23"/>
      <c r="AX101" s="17"/>
      <c r="AY101" s="17"/>
      <c r="AZ101" s="17"/>
      <c r="BA101" s="21"/>
      <c r="BB101" s="21"/>
      <c r="BC101" s="31"/>
    </row>
    <row r="102" spans="16:55" ht="16.5">
      <c r="P102" s="33"/>
      <c r="Q102" s="33"/>
      <c r="R102" s="33"/>
      <c r="S102" s="252"/>
      <c r="T102" s="252"/>
      <c r="U102" s="33"/>
      <c r="AQ102" s="31"/>
      <c r="AR102" s="27"/>
      <c r="AS102" s="27"/>
      <c r="AT102" s="31"/>
      <c r="AU102" s="32"/>
      <c r="AV102" s="32"/>
      <c r="AW102" s="23"/>
      <c r="AX102" s="17"/>
      <c r="AY102" s="17"/>
      <c r="AZ102" s="17"/>
      <c r="BA102" s="21"/>
      <c r="BB102" s="21"/>
      <c r="BC102" s="31"/>
    </row>
    <row r="103" spans="16:55" ht="16.5">
      <c r="P103" s="33"/>
      <c r="Q103" s="33"/>
      <c r="R103" s="33"/>
      <c r="S103" s="252"/>
      <c r="T103" s="252"/>
      <c r="U103" s="33"/>
      <c r="AQ103" s="31"/>
      <c r="AR103" s="27"/>
      <c r="AS103" s="27"/>
      <c r="AT103" s="31"/>
      <c r="AU103" s="32"/>
      <c r="AV103" s="32"/>
      <c r="AW103" s="23"/>
      <c r="AX103" s="17"/>
      <c r="AY103" s="17"/>
      <c r="AZ103" s="17"/>
      <c r="BA103" s="21"/>
      <c r="BB103" s="21"/>
      <c r="BC103" s="31"/>
    </row>
    <row r="104" spans="16:55" ht="16.5">
      <c r="P104" s="33"/>
      <c r="Q104" s="33"/>
      <c r="R104" s="33"/>
      <c r="S104" s="252"/>
      <c r="T104" s="252"/>
      <c r="U104" s="33"/>
      <c r="AQ104" s="31"/>
      <c r="AR104" s="27"/>
      <c r="AS104" s="27"/>
      <c r="AT104" s="31"/>
      <c r="AU104" s="32"/>
      <c r="AV104" s="32"/>
      <c r="AW104" s="23"/>
      <c r="AX104" s="17"/>
      <c r="AY104" s="17"/>
      <c r="AZ104" s="17"/>
      <c r="BA104" s="21"/>
      <c r="BB104" s="21"/>
      <c r="BC104" s="31"/>
    </row>
    <row r="105" spans="16:55" ht="16.5">
      <c r="P105" s="33"/>
      <c r="Q105" s="33"/>
      <c r="R105" s="33"/>
      <c r="S105" s="252"/>
      <c r="T105" s="252"/>
      <c r="U105" s="33"/>
      <c r="AQ105" s="31"/>
      <c r="AR105" s="27"/>
      <c r="AS105" s="27"/>
      <c r="AT105" s="31"/>
      <c r="AU105" s="32"/>
      <c r="AV105" s="32"/>
      <c r="AW105" s="23"/>
      <c r="AX105" s="17"/>
      <c r="AY105" s="17"/>
      <c r="AZ105" s="17"/>
      <c r="BA105" s="21"/>
      <c r="BB105" s="21"/>
      <c r="BC105" s="31"/>
    </row>
    <row r="106" spans="16:55" ht="16.5">
      <c r="P106" s="33"/>
      <c r="Q106" s="33"/>
      <c r="R106" s="33"/>
      <c r="S106" s="252"/>
      <c r="T106" s="252"/>
      <c r="U106" s="33"/>
      <c r="AQ106" s="31"/>
      <c r="AR106" s="27"/>
      <c r="AS106" s="27"/>
      <c r="AT106" s="31"/>
      <c r="AU106" s="32"/>
      <c r="AV106" s="32"/>
      <c r="AW106" s="23"/>
      <c r="AX106" s="17"/>
      <c r="AY106" s="17"/>
      <c r="AZ106" s="17"/>
      <c r="BA106" s="21"/>
      <c r="BB106" s="21"/>
      <c r="BC106" s="31"/>
    </row>
    <row r="107" spans="16:55" ht="16.5">
      <c r="P107" s="33"/>
      <c r="Q107" s="33"/>
      <c r="R107" s="33"/>
      <c r="S107" s="252"/>
      <c r="T107" s="252"/>
      <c r="U107" s="33"/>
      <c r="AR107" s="27"/>
      <c r="AS107" s="27"/>
      <c r="AT107" s="31"/>
      <c r="AU107" s="32"/>
      <c r="AV107" s="32"/>
      <c r="AW107" s="23"/>
      <c r="AX107" s="17"/>
      <c r="AY107" s="17"/>
      <c r="AZ107" s="17"/>
      <c r="BA107" s="21"/>
      <c r="BB107" s="21"/>
      <c r="BC107" s="31"/>
    </row>
    <row r="108" spans="16:55" ht="16.5">
      <c r="P108" s="33"/>
      <c r="Q108" s="33"/>
      <c r="R108" s="33"/>
      <c r="S108" s="252"/>
      <c r="T108" s="252"/>
      <c r="U108" s="33"/>
      <c r="AR108" s="27"/>
      <c r="AS108" s="27"/>
      <c r="AT108" s="31"/>
      <c r="AU108" s="32"/>
      <c r="AV108" s="32"/>
      <c r="AW108" s="23"/>
      <c r="AX108" s="17"/>
      <c r="AY108" s="17"/>
      <c r="AZ108" s="17"/>
      <c r="BA108" s="21"/>
      <c r="BB108" s="21"/>
      <c r="BC108" s="31"/>
    </row>
    <row r="109" spans="16:55" ht="16.5">
      <c r="P109" s="33"/>
      <c r="Q109" s="33"/>
      <c r="R109" s="33"/>
      <c r="S109" s="252"/>
      <c r="T109" s="252"/>
      <c r="U109" s="33"/>
      <c r="AR109" s="27"/>
      <c r="AS109" s="27"/>
      <c r="AT109" s="31"/>
      <c r="AU109" s="32"/>
      <c r="AV109" s="32"/>
      <c r="AW109" s="23"/>
      <c r="AX109" s="17"/>
      <c r="AY109" s="17"/>
      <c r="AZ109" s="17"/>
      <c r="BA109" s="21"/>
      <c r="BB109" s="21"/>
      <c r="BC109" s="31"/>
    </row>
    <row r="110" spans="16:55" ht="16.5">
      <c r="P110" s="33"/>
      <c r="Q110" s="33"/>
      <c r="R110" s="33"/>
      <c r="S110" s="252"/>
      <c r="T110" s="252"/>
      <c r="U110" s="33"/>
      <c r="AR110" s="27"/>
      <c r="AS110" s="27"/>
      <c r="AT110" s="31"/>
      <c r="AU110" s="32"/>
      <c r="AV110" s="32"/>
      <c r="AW110" s="23"/>
      <c r="AX110" s="17"/>
      <c r="AY110" s="17"/>
      <c r="AZ110" s="17"/>
      <c r="BA110" s="21"/>
      <c r="BB110" s="21"/>
      <c r="BC110" s="31"/>
    </row>
    <row r="111" spans="16:55" ht="16.5">
      <c r="P111" s="33"/>
      <c r="Q111" s="33"/>
      <c r="R111" s="33"/>
      <c r="S111" s="252"/>
      <c r="T111" s="252"/>
      <c r="U111" s="33"/>
      <c r="AQ111" s="2"/>
      <c r="AR111" s="27"/>
      <c r="AS111" s="27"/>
      <c r="AT111" s="31"/>
      <c r="AU111" s="32"/>
      <c r="AV111" s="32"/>
      <c r="AW111" s="23"/>
      <c r="AX111" s="17"/>
      <c r="AY111" s="17"/>
      <c r="AZ111" s="17"/>
      <c r="BA111" s="21"/>
      <c r="BB111" s="21"/>
      <c r="BC111" s="31"/>
    </row>
    <row r="112" spans="16:55" ht="16.5">
      <c r="P112" s="33"/>
      <c r="Q112" s="33"/>
      <c r="R112" s="33"/>
      <c r="S112" s="252"/>
      <c r="T112" s="252"/>
      <c r="U112" s="33"/>
      <c r="AQ112" s="2"/>
      <c r="AR112" s="27"/>
      <c r="AS112" s="27"/>
      <c r="AT112" s="31"/>
      <c r="AU112" s="32"/>
      <c r="AV112" s="32"/>
      <c r="AW112" s="23"/>
      <c r="AX112" s="17"/>
      <c r="AY112" s="17"/>
      <c r="AZ112" s="17"/>
      <c r="BA112" s="21"/>
      <c r="BB112" s="21"/>
      <c r="BC112" s="31"/>
    </row>
    <row r="113" spans="16:55" ht="16.5">
      <c r="P113" s="33"/>
      <c r="Q113" s="33"/>
      <c r="R113" s="33"/>
      <c r="S113" s="252"/>
      <c r="T113" s="252"/>
      <c r="U113" s="33"/>
      <c r="AQ113" s="2"/>
      <c r="AR113" s="27"/>
      <c r="AS113" s="27"/>
      <c r="AT113" s="31"/>
      <c r="AU113" s="32"/>
      <c r="AV113" s="32"/>
      <c r="AW113" s="23"/>
      <c r="AX113" s="17"/>
      <c r="AY113" s="17"/>
      <c r="AZ113" s="17"/>
      <c r="BA113" s="21"/>
      <c r="BB113" s="21"/>
      <c r="BC113" s="31"/>
    </row>
    <row r="114" spans="16:55" ht="16.5">
      <c r="P114" s="33"/>
      <c r="Q114" s="33"/>
      <c r="R114" s="33"/>
      <c r="S114" s="252"/>
      <c r="T114" s="252"/>
      <c r="U114" s="33"/>
      <c r="AQ114" s="2"/>
      <c r="AR114" s="27"/>
      <c r="AS114" s="27"/>
      <c r="AT114" s="31"/>
      <c r="AU114" s="32"/>
      <c r="AV114" s="32"/>
      <c r="AW114" s="23"/>
      <c r="AX114" s="17"/>
      <c r="AY114" s="17"/>
      <c r="AZ114" s="17"/>
      <c r="BA114" s="21"/>
      <c r="BB114" s="21"/>
      <c r="BC114" s="31"/>
    </row>
    <row r="115" spans="16:55" ht="16.5">
      <c r="P115" s="33"/>
      <c r="Q115" s="33"/>
      <c r="R115" s="33"/>
      <c r="S115" s="252"/>
      <c r="T115" s="252"/>
      <c r="U115" s="33"/>
      <c r="AQ115" s="2"/>
      <c r="AR115" s="27"/>
      <c r="AS115" s="27"/>
      <c r="AT115" s="31"/>
      <c r="AU115" s="32"/>
      <c r="AV115" s="32"/>
      <c r="AW115" s="23"/>
      <c r="AX115" s="17"/>
      <c r="AY115" s="17"/>
      <c r="AZ115" s="17"/>
      <c r="BA115" s="21"/>
      <c r="BB115" s="21"/>
      <c r="BC115" s="31"/>
    </row>
    <row r="116" spans="16:55" ht="16.5">
      <c r="S116" s="252"/>
      <c r="T116" s="252"/>
      <c r="AQ116" s="2"/>
      <c r="AR116" s="27"/>
      <c r="AS116" s="27"/>
      <c r="AT116" s="31"/>
      <c r="AU116" s="32"/>
      <c r="AV116" s="32"/>
      <c r="AW116" s="23"/>
      <c r="AX116" s="17"/>
      <c r="AY116" s="17"/>
      <c r="AZ116" s="17"/>
      <c r="BA116" s="21"/>
      <c r="BB116" s="21"/>
      <c r="BC116" s="31"/>
    </row>
    <row r="117" spans="16:55" ht="16.5">
      <c r="S117" s="252"/>
      <c r="T117" s="252"/>
      <c r="AR117" s="27"/>
      <c r="AS117" s="27"/>
      <c r="AT117" s="31"/>
      <c r="AU117" s="32"/>
      <c r="AV117" s="32"/>
      <c r="AW117" s="23"/>
      <c r="AX117" s="17"/>
      <c r="AY117" s="17"/>
      <c r="AZ117" s="17"/>
      <c r="BA117" s="21"/>
      <c r="BB117" s="21"/>
      <c r="BC117" s="31"/>
    </row>
    <row r="118" spans="16:55" ht="16.5">
      <c r="S118" s="252"/>
      <c r="T118" s="252"/>
      <c r="AR118" s="27"/>
      <c r="AS118" s="27"/>
      <c r="AT118" s="31"/>
      <c r="AU118" s="32"/>
      <c r="AV118" s="32"/>
      <c r="AW118" s="23"/>
      <c r="AX118" s="17"/>
      <c r="AY118" s="17"/>
      <c r="AZ118" s="17"/>
      <c r="BA118" s="21"/>
      <c r="BB118" s="21"/>
      <c r="BC118" s="31"/>
    </row>
    <row r="119" spans="16:55" ht="16.5">
      <c r="S119" s="252"/>
      <c r="T119" s="252"/>
      <c r="AR119" s="27"/>
      <c r="AS119" s="27"/>
      <c r="AT119" s="31"/>
      <c r="AU119" s="32"/>
      <c r="AV119" s="32"/>
      <c r="AW119" s="23"/>
      <c r="AX119" s="17"/>
      <c r="AY119" s="17"/>
      <c r="AZ119" s="17"/>
      <c r="BA119" s="21"/>
      <c r="BB119" s="21"/>
      <c r="BC119" s="31"/>
    </row>
    <row r="120" spans="16:55" ht="16.5">
      <c r="S120" s="252"/>
      <c r="T120" s="252"/>
      <c r="AR120" s="27"/>
      <c r="AS120" s="27"/>
      <c r="AT120" s="31"/>
      <c r="AU120" s="32"/>
      <c r="AV120" s="32"/>
      <c r="AW120" s="23"/>
      <c r="AX120" s="17"/>
      <c r="AY120" s="17"/>
      <c r="AZ120" s="17"/>
      <c r="BA120" s="21"/>
      <c r="BB120" s="21"/>
      <c r="BC120" s="31"/>
    </row>
    <row r="121" spans="16:55" ht="16.5">
      <c r="S121" s="252"/>
      <c r="T121" s="252"/>
      <c r="AR121" s="27"/>
      <c r="AS121" s="27"/>
      <c r="AT121" s="31"/>
      <c r="AU121" s="32"/>
      <c r="AV121" s="32"/>
      <c r="AW121" s="23"/>
      <c r="AX121" s="17"/>
      <c r="AY121" s="17"/>
      <c r="AZ121" s="17"/>
      <c r="BA121" s="21"/>
      <c r="BB121" s="21"/>
      <c r="BC121" s="31"/>
    </row>
    <row r="122" spans="16:55" ht="16.5">
      <c r="S122" s="252"/>
      <c r="T122" s="252"/>
      <c r="AR122" s="27"/>
      <c r="AS122" s="27"/>
      <c r="AT122" s="31"/>
      <c r="AU122" s="32"/>
      <c r="AV122" s="32"/>
      <c r="AW122" s="23"/>
      <c r="AX122" s="17"/>
      <c r="AY122" s="17"/>
      <c r="AZ122" s="17"/>
      <c r="BA122" s="21"/>
      <c r="BB122" s="21"/>
      <c r="BC122" s="31"/>
    </row>
    <row r="123" spans="16:55" ht="16.5">
      <c r="S123" s="252"/>
      <c r="T123" s="252"/>
      <c r="AR123" s="27"/>
      <c r="AS123" s="27"/>
      <c r="AT123" s="31"/>
      <c r="AU123" s="32"/>
      <c r="AV123" s="32"/>
      <c r="AW123" s="32"/>
      <c r="AX123" s="32"/>
      <c r="AY123" s="31"/>
      <c r="AZ123" s="31"/>
      <c r="BA123" s="31"/>
      <c r="BB123" s="31"/>
      <c r="BC123" s="31"/>
    </row>
    <row r="124" spans="16:55" ht="16.5">
      <c r="S124" s="252"/>
      <c r="T124" s="252"/>
      <c r="AR124" s="27"/>
      <c r="AS124" s="27"/>
      <c r="AT124" s="31"/>
      <c r="AU124" s="32"/>
      <c r="AV124" s="32"/>
      <c r="AW124" s="32"/>
      <c r="AX124" s="32"/>
      <c r="AY124" s="31"/>
      <c r="AZ124" s="31"/>
      <c r="BA124" s="31"/>
      <c r="BB124" s="31"/>
      <c r="BC124" s="31"/>
    </row>
    <row r="125" spans="16:55" ht="16.5">
      <c r="S125" s="252"/>
      <c r="T125" s="252"/>
      <c r="AR125" s="27"/>
      <c r="AS125" s="27"/>
      <c r="AT125" s="31"/>
      <c r="AU125" s="32"/>
      <c r="AV125" s="32"/>
      <c r="AW125" s="32"/>
      <c r="AX125" s="32"/>
      <c r="AY125" s="31"/>
      <c r="AZ125" s="31"/>
      <c r="BA125" s="31"/>
      <c r="BB125" s="31"/>
      <c r="BC125" s="31"/>
    </row>
    <row r="126" spans="16:55" ht="16.5">
      <c r="S126" s="252"/>
      <c r="T126" s="252"/>
      <c r="AR126" s="27"/>
      <c r="AS126" s="27"/>
      <c r="AT126" s="31"/>
      <c r="AU126" s="32"/>
      <c r="AV126" s="32"/>
      <c r="AW126" s="32"/>
      <c r="AX126" s="32"/>
      <c r="AY126" s="31"/>
      <c r="AZ126" s="31"/>
      <c r="BA126" s="31"/>
      <c r="BB126" s="31"/>
      <c r="BC126" s="31"/>
    </row>
    <row r="127" spans="16:55" ht="16.5">
      <c r="S127" s="252"/>
      <c r="T127" s="252"/>
      <c r="AR127" s="27"/>
      <c r="AS127" s="27"/>
      <c r="AT127" s="31"/>
      <c r="AU127" s="32"/>
      <c r="AV127" s="32"/>
      <c r="AW127" s="32"/>
      <c r="AX127" s="32"/>
      <c r="AY127" s="31"/>
      <c r="AZ127" s="31"/>
      <c r="BA127" s="31"/>
      <c r="BB127" s="31"/>
      <c r="BC127" s="31"/>
    </row>
    <row r="128" spans="16:55" ht="16.5">
      <c r="S128" s="252"/>
      <c r="T128" s="252"/>
      <c r="AR128" s="27"/>
      <c r="AS128" s="27"/>
      <c r="AT128" s="31"/>
      <c r="AU128" s="32"/>
      <c r="AV128" s="32"/>
      <c r="AW128" s="32"/>
      <c r="AX128" s="32"/>
      <c r="AY128" s="31"/>
      <c r="AZ128" s="31"/>
      <c r="BA128" s="31"/>
      <c r="BB128" s="31"/>
      <c r="BC128" s="31"/>
    </row>
    <row r="129" spans="19:55" ht="16.5">
      <c r="S129" s="252"/>
      <c r="T129" s="252"/>
      <c r="AR129" s="27"/>
      <c r="AS129" s="27"/>
      <c r="AT129" s="31"/>
      <c r="AU129" s="32"/>
      <c r="AV129" s="32"/>
      <c r="AW129" s="32"/>
      <c r="AX129" s="32"/>
      <c r="AY129" s="31"/>
      <c r="AZ129" s="31"/>
      <c r="BA129" s="31"/>
      <c r="BB129" s="31"/>
      <c r="BC129" s="31"/>
    </row>
    <row r="130" spans="19:55" ht="16.5">
      <c r="S130" s="252"/>
      <c r="T130" s="252"/>
      <c r="AR130" s="27"/>
      <c r="AS130" s="27"/>
      <c r="AT130" s="31"/>
      <c r="AU130" s="32"/>
      <c r="AV130" s="32"/>
      <c r="AW130" s="32"/>
      <c r="AX130" s="32"/>
      <c r="AY130" s="31"/>
      <c r="AZ130" s="31"/>
      <c r="BA130" s="31"/>
      <c r="BB130" s="31"/>
      <c r="BC130" s="31"/>
    </row>
    <row r="131" spans="19:55" ht="16.5">
      <c r="S131" s="252"/>
      <c r="T131" s="252"/>
      <c r="AR131" s="27"/>
      <c r="AS131" s="27"/>
      <c r="AT131" s="31"/>
      <c r="AU131" s="32"/>
      <c r="AV131" s="32"/>
      <c r="AW131" s="32"/>
      <c r="AX131" s="32"/>
      <c r="AY131" s="31"/>
      <c r="AZ131" s="31"/>
      <c r="BA131" s="31"/>
      <c r="BB131" s="31"/>
      <c r="BC131" s="31"/>
    </row>
    <row r="132" spans="19:55" ht="16.5">
      <c r="S132" s="252"/>
      <c r="T132" s="252"/>
      <c r="AR132" s="27"/>
      <c r="AS132" s="27"/>
      <c r="AT132" s="31"/>
      <c r="AU132" s="32"/>
      <c r="AV132" s="32"/>
      <c r="AW132" s="32"/>
      <c r="AX132" s="32"/>
      <c r="AY132" s="31"/>
      <c r="AZ132" s="31"/>
      <c r="BA132" s="31"/>
      <c r="BB132" s="31"/>
      <c r="BC132" s="31"/>
    </row>
    <row r="133" spans="19:55" ht="16.5">
      <c r="S133" s="252"/>
      <c r="T133" s="252"/>
      <c r="AR133" s="27"/>
      <c r="AS133" s="27"/>
      <c r="AT133" s="31"/>
      <c r="AU133" s="32"/>
      <c r="AV133" s="32"/>
      <c r="AW133" s="32"/>
      <c r="AX133" s="32"/>
      <c r="AY133" s="31"/>
      <c r="AZ133" s="31"/>
      <c r="BA133" s="31"/>
      <c r="BB133" s="31"/>
      <c r="BC133" s="31"/>
    </row>
    <row r="134" spans="19:55" ht="16.5">
      <c r="S134" s="252"/>
      <c r="T134" s="252"/>
      <c r="AR134" s="27"/>
      <c r="AS134" s="27"/>
      <c r="AT134" s="31"/>
      <c r="AU134" s="32"/>
      <c r="AV134" s="32"/>
      <c r="AW134" s="32"/>
      <c r="AX134" s="32"/>
      <c r="AY134" s="31"/>
      <c r="AZ134" s="31"/>
      <c r="BA134" s="31"/>
      <c r="BB134" s="31"/>
      <c r="BC134" s="31"/>
    </row>
    <row r="135" spans="19:55" ht="16.5">
      <c r="S135" s="252"/>
      <c r="T135" s="252"/>
      <c r="AR135" s="27"/>
      <c r="AS135" s="27"/>
      <c r="AT135" s="31"/>
      <c r="AU135" s="32"/>
      <c r="AV135" s="32"/>
      <c r="AW135" s="32"/>
      <c r="AX135" s="32"/>
      <c r="AY135" s="31"/>
      <c r="AZ135" s="31"/>
      <c r="BA135" s="31"/>
      <c r="BB135" s="31"/>
      <c r="BC135" s="31"/>
    </row>
    <row r="136" spans="19:55" ht="16.5">
      <c r="AR136" s="27"/>
      <c r="AS136" s="27"/>
      <c r="AT136" s="31"/>
      <c r="AU136" s="32"/>
      <c r="AV136" s="32"/>
      <c r="AW136" s="32"/>
      <c r="AX136" s="32"/>
      <c r="AY136" s="31"/>
      <c r="AZ136" s="31"/>
      <c r="BA136" s="31"/>
      <c r="BB136" s="31"/>
      <c r="BC136" s="31"/>
    </row>
    <row r="137" spans="19:55" ht="16.5">
      <c r="AR137" s="27"/>
      <c r="AS137" s="27"/>
      <c r="AT137" s="31"/>
      <c r="AU137" s="32"/>
      <c r="AV137" s="32"/>
      <c r="AW137" s="32"/>
      <c r="AX137" s="32"/>
      <c r="AY137" s="31"/>
      <c r="AZ137" s="31"/>
      <c r="BA137" s="31"/>
      <c r="BB137" s="31"/>
      <c r="BC137" s="31"/>
    </row>
    <row r="138" spans="19:55" ht="16.5">
      <c r="AR138" s="27"/>
      <c r="AS138" s="27"/>
      <c r="AT138" s="31"/>
      <c r="AU138" s="32"/>
      <c r="AV138" s="32"/>
      <c r="AW138" s="32"/>
      <c r="AX138" s="32"/>
      <c r="AY138" s="31"/>
      <c r="AZ138" s="31"/>
      <c r="BA138" s="31"/>
      <c r="BB138" s="31"/>
      <c r="BC138" s="31"/>
    </row>
    <row r="139" spans="19:55" ht="16.5">
      <c r="AR139" s="27"/>
      <c r="AS139" s="27"/>
      <c r="AT139" s="31"/>
      <c r="AU139" s="32"/>
      <c r="AV139" s="32"/>
      <c r="AW139" s="32"/>
      <c r="AX139" s="32"/>
      <c r="AY139" s="31"/>
      <c r="AZ139" s="31"/>
      <c r="BA139" s="31"/>
      <c r="BB139" s="31"/>
      <c r="BC139" s="31"/>
    </row>
    <row r="140" spans="19:55" ht="16.5">
      <c r="AR140" s="27"/>
      <c r="AS140" s="27"/>
      <c r="AT140" s="31"/>
      <c r="AU140" s="32"/>
      <c r="AV140" s="32"/>
      <c r="AW140" s="32"/>
      <c r="AX140" s="32"/>
      <c r="AY140" s="31"/>
      <c r="AZ140" s="31"/>
      <c r="BA140" s="31"/>
      <c r="BB140" s="31"/>
      <c r="BC140" s="31"/>
    </row>
    <row r="141" spans="19:55" ht="16.5">
      <c r="AR141" s="27"/>
      <c r="AS141" s="27"/>
      <c r="AT141" s="31"/>
      <c r="AU141" s="32"/>
      <c r="AV141" s="32"/>
      <c r="AW141" s="32"/>
      <c r="AX141" s="32"/>
      <c r="AY141" s="31"/>
      <c r="AZ141" s="31"/>
      <c r="BA141" s="31"/>
      <c r="BB141" s="31"/>
      <c r="BC141" s="31"/>
    </row>
    <row r="142" spans="19:55" ht="16.5">
      <c r="AR142" s="27"/>
      <c r="AS142" s="27"/>
      <c r="AT142" s="31"/>
      <c r="AU142" s="32"/>
      <c r="AV142" s="32"/>
      <c r="AW142" s="32"/>
      <c r="AX142" s="32"/>
      <c r="AY142" s="31"/>
      <c r="AZ142" s="31"/>
      <c r="BA142" s="31"/>
      <c r="BB142" s="31"/>
      <c r="BC142" s="31"/>
    </row>
    <row r="143" spans="19:55" ht="16.5">
      <c r="AR143" s="27"/>
      <c r="AS143" s="27"/>
      <c r="AT143" s="31"/>
      <c r="AU143" s="32"/>
      <c r="AV143" s="32"/>
      <c r="AW143" s="32"/>
      <c r="AX143" s="32"/>
      <c r="AY143" s="31"/>
      <c r="AZ143" s="31"/>
      <c r="BA143" s="31"/>
      <c r="BB143" s="31"/>
      <c r="BC143" s="31"/>
    </row>
    <row r="144" spans="19:55" ht="16.5">
      <c r="AR144" s="27"/>
      <c r="AS144" s="27"/>
      <c r="AT144" s="31"/>
      <c r="AU144" s="32"/>
      <c r="AV144" s="32"/>
      <c r="AW144" s="32"/>
      <c r="AX144" s="32"/>
      <c r="AY144" s="31"/>
      <c r="AZ144" s="31"/>
      <c r="BA144" s="31"/>
      <c r="BB144" s="31"/>
      <c r="BC144" s="31"/>
    </row>
    <row r="145" spans="44:55" ht="16.5">
      <c r="AR145" s="27"/>
      <c r="AS145" s="27"/>
      <c r="AT145" s="31"/>
      <c r="AU145" s="32"/>
      <c r="AV145" s="32"/>
      <c r="AW145" s="32"/>
      <c r="AX145" s="32"/>
      <c r="AY145" s="31"/>
      <c r="AZ145" s="31"/>
      <c r="BA145" s="31"/>
      <c r="BB145" s="31"/>
      <c r="BC145" s="31"/>
    </row>
    <row r="146" spans="44:55" ht="16.5">
      <c r="AR146" s="27"/>
      <c r="AS146" s="27"/>
      <c r="AT146" s="31"/>
      <c r="AU146" s="32"/>
      <c r="AV146" s="32"/>
      <c r="AW146" s="32"/>
      <c r="AX146" s="32"/>
      <c r="AY146" s="31"/>
      <c r="AZ146" s="31"/>
      <c r="BA146" s="31"/>
      <c r="BB146" s="31"/>
      <c r="BC146" s="31"/>
    </row>
    <row r="147" spans="44:55" ht="16.5">
      <c r="AR147" s="27"/>
      <c r="AS147" s="27"/>
      <c r="AT147" s="31"/>
      <c r="AU147" s="32"/>
      <c r="AV147" s="32"/>
      <c r="AW147" s="32"/>
      <c r="AX147" s="32"/>
      <c r="AY147" s="31"/>
      <c r="AZ147" s="31"/>
      <c r="BA147" s="31"/>
      <c r="BB147" s="31"/>
      <c r="BC147" s="31"/>
    </row>
    <row r="148" spans="44:55" ht="16.5">
      <c r="AR148" s="27"/>
      <c r="AS148" s="27"/>
      <c r="AT148" s="31"/>
      <c r="AU148" s="32"/>
      <c r="AV148" s="32"/>
      <c r="AW148" s="32"/>
      <c r="AX148" s="32"/>
      <c r="AY148" s="31"/>
      <c r="AZ148" s="31"/>
      <c r="BA148" s="31"/>
      <c r="BB148" s="31"/>
      <c r="BC148" s="31"/>
    </row>
    <row r="153" spans="44:55">
      <c r="AR153" s="2"/>
      <c r="AS153" s="2"/>
      <c r="AT153" s="2"/>
      <c r="AU153" s="2"/>
      <c r="AV153" s="2"/>
      <c r="AW153" s="2"/>
      <c r="AX153" s="2"/>
    </row>
    <row r="154" spans="44:55">
      <c r="AR154" s="2"/>
      <c r="AS154" s="2"/>
      <c r="AT154" s="2"/>
      <c r="AU154" s="2"/>
      <c r="AV154" s="2"/>
      <c r="AW154" s="2"/>
      <c r="AX154" s="2"/>
    </row>
    <row r="155" spans="44:55">
      <c r="AR155" s="2"/>
      <c r="AS155" s="2"/>
      <c r="AT155" s="2"/>
      <c r="AU155" s="2"/>
      <c r="AV155" s="2"/>
      <c r="AW155" s="2"/>
      <c r="AX155" s="2"/>
    </row>
    <row r="156" spans="44:55">
      <c r="AR156" s="2"/>
      <c r="AS156" s="2"/>
      <c r="AT156" s="2"/>
      <c r="AU156" s="2"/>
      <c r="AV156" s="2"/>
      <c r="AW156" s="2"/>
      <c r="AX156" s="2"/>
    </row>
    <row r="157" spans="44:55">
      <c r="AR157" s="2"/>
      <c r="AS157" s="2"/>
      <c r="AT157" s="2"/>
      <c r="AU157" s="2"/>
      <c r="AV157" s="2"/>
      <c r="AW157" s="2"/>
      <c r="AX157" s="2"/>
    </row>
    <row r="158" spans="44:55">
      <c r="AR158" s="2"/>
      <c r="AS158" s="2"/>
      <c r="AT158" s="2"/>
      <c r="AU158" s="2"/>
      <c r="AV158" s="2"/>
      <c r="AW158" s="2"/>
      <c r="AX158" s="2"/>
    </row>
  </sheetData>
  <sheetProtection selectLockedCells="1"/>
  <mergeCells count="512">
    <mergeCell ref="BJ50:BL51"/>
    <mergeCell ref="BM50:BN51"/>
    <mergeCell ref="BO50:BQ51"/>
    <mergeCell ref="BR50:BS51"/>
    <mergeCell ref="BU50:BW51"/>
    <mergeCell ref="BX50:BY51"/>
    <mergeCell ref="BZ50:CB51"/>
    <mergeCell ref="CC50:CD51"/>
    <mergeCell ref="BJ52:BL53"/>
    <mergeCell ref="BM52:BN53"/>
    <mergeCell ref="BO52:BQ53"/>
    <mergeCell ref="BR52:BS53"/>
    <mergeCell ref="BU52:BW53"/>
    <mergeCell ref="BX52:BY53"/>
    <mergeCell ref="BZ52:CB53"/>
    <mergeCell ref="CC52:CD53"/>
    <mergeCell ref="A48:B48"/>
    <mergeCell ref="BJ48:BL49"/>
    <mergeCell ref="BM48:BN49"/>
    <mergeCell ref="BO48:BQ49"/>
    <mergeCell ref="BR48:BS49"/>
    <mergeCell ref="BU48:BW49"/>
    <mergeCell ref="BX48:BY49"/>
    <mergeCell ref="BZ48:CB49"/>
    <mergeCell ref="CC48:CD49"/>
    <mergeCell ref="A49:B49"/>
    <mergeCell ref="A46:B46"/>
    <mergeCell ref="BJ46:BL47"/>
    <mergeCell ref="BM46:BN47"/>
    <mergeCell ref="BO46:BQ47"/>
    <mergeCell ref="BR46:BS47"/>
    <mergeCell ref="BU46:BW47"/>
    <mergeCell ref="BX46:BY47"/>
    <mergeCell ref="BZ46:CB47"/>
    <mergeCell ref="CC46:CD47"/>
    <mergeCell ref="A47:B47"/>
    <mergeCell ref="A44:B44"/>
    <mergeCell ref="BJ44:BL45"/>
    <mergeCell ref="BM44:BN45"/>
    <mergeCell ref="BO44:BQ45"/>
    <mergeCell ref="BR44:BS45"/>
    <mergeCell ref="BU44:BW45"/>
    <mergeCell ref="BX44:BY45"/>
    <mergeCell ref="BZ44:CB45"/>
    <mergeCell ref="CC44:CD45"/>
    <mergeCell ref="A45:B45"/>
    <mergeCell ref="BX40:BY41"/>
    <mergeCell ref="BZ40:CB41"/>
    <mergeCell ref="CC40:CD41"/>
    <mergeCell ref="A41:B41"/>
    <mergeCell ref="A42:B42"/>
    <mergeCell ref="BJ42:BL43"/>
    <mergeCell ref="BM42:BN43"/>
    <mergeCell ref="BO42:BQ43"/>
    <mergeCell ref="BR42:BS43"/>
    <mergeCell ref="BU42:BW43"/>
    <mergeCell ref="A40:B40"/>
    <mergeCell ref="BJ40:BL41"/>
    <mergeCell ref="BM40:BN41"/>
    <mergeCell ref="BO40:BQ41"/>
    <mergeCell ref="BR40:BS41"/>
    <mergeCell ref="BU40:BW41"/>
    <mergeCell ref="BX42:BY43"/>
    <mergeCell ref="BZ42:CB43"/>
    <mergeCell ref="CC42:CD43"/>
    <mergeCell ref="A43:B43"/>
    <mergeCell ref="BW36:BX37"/>
    <mergeCell ref="BY36:BY37"/>
    <mergeCell ref="BZ38:BZ39"/>
    <mergeCell ref="CA38:CA39"/>
    <mergeCell ref="CB38:CB39"/>
    <mergeCell ref="CC38:CC39"/>
    <mergeCell ref="CD38:CD39"/>
    <mergeCell ref="A39:B39"/>
    <mergeCell ref="BQ38:BQ39"/>
    <mergeCell ref="BR38:BR39"/>
    <mergeCell ref="BS38:BS39"/>
    <mergeCell ref="BU38:BV39"/>
    <mergeCell ref="BW38:BX39"/>
    <mergeCell ref="BY38:BY39"/>
    <mergeCell ref="A38:B38"/>
    <mergeCell ref="BJ38:BK39"/>
    <mergeCell ref="BL38:BM39"/>
    <mergeCell ref="BN38:BN39"/>
    <mergeCell ref="BO38:BO39"/>
    <mergeCell ref="BP38:BP39"/>
    <mergeCell ref="CC34:CC35"/>
    <mergeCell ref="CD34:CD35"/>
    <mergeCell ref="A36:B36"/>
    <mergeCell ref="BJ36:BK37"/>
    <mergeCell ref="BL36:BM37"/>
    <mergeCell ref="BN36:BN37"/>
    <mergeCell ref="BO36:BO37"/>
    <mergeCell ref="BP36:BP37"/>
    <mergeCell ref="BR34:BR35"/>
    <mergeCell ref="BS34:BS35"/>
    <mergeCell ref="BU34:BV35"/>
    <mergeCell ref="BW34:BX35"/>
    <mergeCell ref="BY34:BY35"/>
    <mergeCell ref="BZ34:BZ35"/>
    <mergeCell ref="BZ36:BZ37"/>
    <mergeCell ref="CA36:CA37"/>
    <mergeCell ref="CB36:CB37"/>
    <mergeCell ref="CC36:CC37"/>
    <mergeCell ref="CD36:CD37"/>
    <mergeCell ref="A37:B37"/>
    <mergeCell ref="BQ36:BQ37"/>
    <mergeCell ref="BR36:BR37"/>
    <mergeCell ref="BS36:BS37"/>
    <mergeCell ref="BU36:BV37"/>
    <mergeCell ref="CA32:CA33"/>
    <mergeCell ref="CB32:CB33"/>
    <mergeCell ref="CC32:CC33"/>
    <mergeCell ref="CD32:CD33"/>
    <mergeCell ref="BJ34:BK35"/>
    <mergeCell ref="BL34:BM35"/>
    <mergeCell ref="BN34:BN35"/>
    <mergeCell ref="BO34:BO35"/>
    <mergeCell ref="BP34:BP35"/>
    <mergeCell ref="BQ34:BQ35"/>
    <mergeCell ref="BR32:BR33"/>
    <mergeCell ref="BS32:BS33"/>
    <mergeCell ref="BU32:BV33"/>
    <mergeCell ref="BW32:BX33"/>
    <mergeCell ref="BY32:BY33"/>
    <mergeCell ref="BZ32:BZ33"/>
    <mergeCell ref="BJ32:BK33"/>
    <mergeCell ref="BL32:BM33"/>
    <mergeCell ref="BN32:BN33"/>
    <mergeCell ref="BO32:BO33"/>
    <mergeCell ref="BP32:BP33"/>
    <mergeCell ref="BQ32:BQ33"/>
    <mergeCell ref="CA34:CA35"/>
    <mergeCell ref="CB34:CB35"/>
    <mergeCell ref="BY30:BZ31"/>
    <mergeCell ref="CA30:CB31"/>
    <mergeCell ref="CC30:CD31"/>
    <mergeCell ref="A31:B31"/>
    <mergeCell ref="C31:D31"/>
    <mergeCell ref="G31:H31"/>
    <mergeCell ref="I31:J31"/>
    <mergeCell ref="K31:L31"/>
    <mergeCell ref="BJ30:BK31"/>
    <mergeCell ref="BL30:BM31"/>
    <mergeCell ref="BN30:BO31"/>
    <mergeCell ref="BP30:BQ31"/>
    <mergeCell ref="BR30:BS31"/>
    <mergeCell ref="BU30:BV31"/>
    <mergeCell ref="A30:B30"/>
    <mergeCell ref="C30:D30"/>
    <mergeCell ref="G30:H30"/>
    <mergeCell ref="I30:J30"/>
    <mergeCell ref="K30:L30"/>
    <mergeCell ref="M30:N30"/>
    <mergeCell ref="O30:P30"/>
    <mergeCell ref="Q30:R30"/>
    <mergeCell ref="BW30:BX31"/>
    <mergeCell ref="O28:P28"/>
    <mergeCell ref="Q28:R28"/>
    <mergeCell ref="BJ28:BK29"/>
    <mergeCell ref="BU28:BV29"/>
    <mergeCell ref="A29:B29"/>
    <mergeCell ref="C29:D29"/>
    <mergeCell ref="G29:H29"/>
    <mergeCell ref="I29:J29"/>
    <mergeCell ref="K29:L29"/>
    <mergeCell ref="M29:N29"/>
    <mergeCell ref="A28:B28"/>
    <mergeCell ref="C28:D28"/>
    <mergeCell ref="G28:H28"/>
    <mergeCell ref="I28:J28"/>
    <mergeCell ref="K28:L28"/>
    <mergeCell ref="M28:N28"/>
    <mergeCell ref="O29:P29"/>
    <mergeCell ref="Q29:R29"/>
    <mergeCell ref="BU26:BW27"/>
    <mergeCell ref="BX26:BY27"/>
    <mergeCell ref="BZ26:CB27"/>
    <mergeCell ref="CC26:CD27"/>
    <mergeCell ref="A27:B27"/>
    <mergeCell ref="C27:D27"/>
    <mergeCell ref="G27:H27"/>
    <mergeCell ref="I27:J27"/>
    <mergeCell ref="K27:L27"/>
    <mergeCell ref="M27:N27"/>
    <mergeCell ref="O26:P26"/>
    <mergeCell ref="Q26:R26"/>
    <mergeCell ref="BJ26:BL27"/>
    <mergeCell ref="BM26:BN27"/>
    <mergeCell ref="BO26:BQ27"/>
    <mergeCell ref="BR26:BS27"/>
    <mergeCell ref="O27:P27"/>
    <mergeCell ref="Q27:R27"/>
    <mergeCell ref="A26:B26"/>
    <mergeCell ref="C26:D26"/>
    <mergeCell ref="G26:H26"/>
    <mergeCell ref="I26:J26"/>
    <mergeCell ref="K26:L26"/>
    <mergeCell ref="M26:N26"/>
    <mergeCell ref="BU24:BW25"/>
    <mergeCell ref="BX24:BY25"/>
    <mergeCell ref="BZ24:CB25"/>
    <mergeCell ref="CC24:CD25"/>
    <mergeCell ref="A25:B25"/>
    <mergeCell ref="C25:D25"/>
    <mergeCell ref="G25:H25"/>
    <mergeCell ref="I25:J25"/>
    <mergeCell ref="K25:L25"/>
    <mergeCell ref="M25:N25"/>
    <mergeCell ref="O24:P24"/>
    <mergeCell ref="Q24:R24"/>
    <mergeCell ref="BJ24:BL25"/>
    <mergeCell ref="BM24:BN25"/>
    <mergeCell ref="BO24:BQ25"/>
    <mergeCell ref="BR24:BS25"/>
    <mergeCell ref="O25:P25"/>
    <mergeCell ref="Q25:R25"/>
    <mergeCell ref="A24:B24"/>
    <mergeCell ref="C24:D24"/>
    <mergeCell ref="G24:H24"/>
    <mergeCell ref="I24:J24"/>
    <mergeCell ref="K24:L24"/>
    <mergeCell ref="M24:N24"/>
    <mergeCell ref="BU22:BW23"/>
    <mergeCell ref="BX22:BY23"/>
    <mergeCell ref="BZ22:CB23"/>
    <mergeCell ref="CC22:CD23"/>
    <mergeCell ref="A23:B23"/>
    <mergeCell ref="C23:D23"/>
    <mergeCell ref="G23:H23"/>
    <mergeCell ref="I23:J23"/>
    <mergeCell ref="K23:L23"/>
    <mergeCell ref="M23:N23"/>
    <mergeCell ref="O22:P22"/>
    <mergeCell ref="Q22:R22"/>
    <mergeCell ref="BJ22:BL23"/>
    <mergeCell ref="BM22:BN23"/>
    <mergeCell ref="BO22:BQ23"/>
    <mergeCell ref="BR22:BS23"/>
    <mergeCell ref="O23:P23"/>
    <mergeCell ref="Q23:R23"/>
    <mergeCell ref="A22:B22"/>
    <mergeCell ref="C22:D22"/>
    <mergeCell ref="G22:H22"/>
    <mergeCell ref="I22:J22"/>
    <mergeCell ref="K22:L22"/>
    <mergeCell ref="M22:N22"/>
    <mergeCell ref="BU20:BW21"/>
    <mergeCell ref="BX20:BY21"/>
    <mergeCell ref="BZ20:CB21"/>
    <mergeCell ref="CC20:CD21"/>
    <mergeCell ref="A21:B21"/>
    <mergeCell ref="C21:D21"/>
    <mergeCell ref="G21:H21"/>
    <mergeCell ref="I21:J21"/>
    <mergeCell ref="K21:L21"/>
    <mergeCell ref="M21:N21"/>
    <mergeCell ref="O20:P20"/>
    <mergeCell ref="Q20:R20"/>
    <mergeCell ref="BJ20:BL21"/>
    <mergeCell ref="BM20:BN21"/>
    <mergeCell ref="BO20:BQ21"/>
    <mergeCell ref="BR20:BS21"/>
    <mergeCell ref="O21:P21"/>
    <mergeCell ref="Q21:R21"/>
    <mergeCell ref="A20:B20"/>
    <mergeCell ref="C20:D20"/>
    <mergeCell ref="G20:H20"/>
    <mergeCell ref="I20:J20"/>
    <mergeCell ref="K20:L20"/>
    <mergeCell ref="M20:N20"/>
    <mergeCell ref="BU18:BW19"/>
    <mergeCell ref="BX18:BY19"/>
    <mergeCell ref="BZ18:CB19"/>
    <mergeCell ref="CC18:CD19"/>
    <mergeCell ref="A19:B19"/>
    <mergeCell ref="C19:D19"/>
    <mergeCell ref="G19:H19"/>
    <mergeCell ref="I19:J19"/>
    <mergeCell ref="K19:L19"/>
    <mergeCell ref="M19:N19"/>
    <mergeCell ref="O18:P18"/>
    <mergeCell ref="Q18:R18"/>
    <mergeCell ref="BJ18:BL19"/>
    <mergeCell ref="BM18:BN19"/>
    <mergeCell ref="BO18:BQ19"/>
    <mergeCell ref="BR18:BS19"/>
    <mergeCell ref="O19:P19"/>
    <mergeCell ref="Q19:R19"/>
    <mergeCell ref="A18:B18"/>
    <mergeCell ref="C18:D18"/>
    <mergeCell ref="G18:H18"/>
    <mergeCell ref="I18:J18"/>
    <mergeCell ref="K18:L18"/>
    <mergeCell ref="M18:N18"/>
    <mergeCell ref="BU16:BW17"/>
    <mergeCell ref="BX16:BY17"/>
    <mergeCell ref="BZ16:CB17"/>
    <mergeCell ref="CC16:CD17"/>
    <mergeCell ref="A17:B17"/>
    <mergeCell ref="C17:D17"/>
    <mergeCell ref="G17:H17"/>
    <mergeCell ref="I17:J17"/>
    <mergeCell ref="K17:L17"/>
    <mergeCell ref="M17:N17"/>
    <mergeCell ref="O16:P16"/>
    <mergeCell ref="Q16:R16"/>
    <mergeCell ref="BJ16:BL17"/>
    <mergeCell ref="BM16:BN17"/>
    <mergeCell ref="BO16:BQ17"/>
    <mergeCell ref="BR16:BS17"/>
    <mergeCell ref="O17:P17"/>
    <mergeCell ref="Q17:R17"/>
    <mergeCell ref="A16:B16"/>
    <mergeCell ref="C16:D16"/>
    <mergeCell ref="G16:H16"/>
    <mergeCell ref="I16:J16"/>
    <mergeCell ref="K16:L16"/>
    <mergeCell ref="M16:N16"/>
    <mergeCell ref="BU14:BW15"/>
    <mergeCell ref="BX14:BY15"/>
    <mergeCell ref="BZ14:CB15"/>
    <mergeCell ref="CC14:CD15"/>
    <mergeCell ref="A15:B15"/>
    <mergeCell ref="C15:D15"/>
    <mergeCell ref="G15:H15"/>
    <mergeCell ref="I15:J15"/>
    <mergeCell ref="K15:L15"/>
    <mergeCell ref="M15:N15"/>
    <mergeCell ref="O14:P14"/>
    <mergeCell ref="Q14:R14"/>
    <mergeCell ref="BJ14:BL15"/>
    <mergeCell ref="BM14:BN15"/>
    <mergeCell ref="BO14:BQ15"/>
    <mergeCell ref="BR14:BS15"/>
    <mergeCell ref="O15:P15"/>
    <mergeCell ref="Q15:R15"/>
    <mergeCell ref="A14:B14"/>
    <mergeCell ref="C14:D14"/>
    <mergeCell ref="G14:H14"/>
    <mergeCell ref="I14:J14"/>
    <mergeCell ref="K14:L14"/>
    <mergeCell ref="M14:N14"/>
    <mergeCell ref="A13:B13"/>
    <mergeCell ref="C13:D13"/>
    <mergeCell ref="G13:H13"/>
    <mergeCell ref="I13:J13"/>
    <mergeCell ref="K13:L13"/>
    <mergeCell ref="M13:N13"/>
    <mergeCell ref="BY12:BY13"/>
    <mergeCell ref="BZ12:BZ13"/>
    <mergeCell ref="CA12:CA13"/>
    <mergeCell ref="O12:P12"/>
    <mergeCell ref="Q12:R12"/>
    <mergeCell ref="BJ12:BK13"/>
    <mergeCell ref="BL12:BM13"/>
    <mergeCell ref="BN12:BN13"/>
    <mergeCell ref="BO12:BO13"/>
    <mergeCell ref="O13:P13"/>
    <mergeCell ref="Q13:R13"/>
    <mergeCell ref="A12:B12"/>
    <mergeCell ref="C12:D12"/>
    <mergeCell ref="G12:H12"/>
    <mergeCell ref="I12:J12"/>
    <mergeCell ref="K12:L12"/>
    <mergeCell ref="M12:N12"/>
    <mergeCell ref="CB12:CB13"/>
    <mergeCell ref="CC12:CC13"/>
    <mergeCell ref="CD12:CD13"/>
    <mergeCell ref="BP12:BP13"/>
    <mergeCell ref="BQ12:BQ13"/>
    <mergeCell ref="BR12:BR13"/>
    <mergeCell ref="BS12:BS13"/>
    <mergeCell ref="BU12:BV13"/>
    <mergeCell ref="BW12:BX13"/>
    <mergeCell ref="A11:B11"/>
    <mergeCell ref="C11:D11"/>
    <mergeCell ref="G11:H11"/>
    <mergeCell ref="I11:J11"/>
    <mergeCell ref="K11:L11"/>
    <mergeCell ref="M11:N11"/>
    <mergeCell ref="BY10:BY11"/>
    <mergeCell ref="BZ10:BZ11"/>
    <mergeCell ref="CA10:CA11"/>
    <mergeCell ref="O10:P10"/>
    <mergeCell ref="Q10:R10"/>
    <mergeCell ref="BJ10:BK11"/>
    <mergeCell ref="BL10:BM11"/>
    <mergeCell ref="BN10:BN11"/>
    <mergeCell ref="BO10:BO11"/>
    <mergeCell ref="O11:P11"/>
    <mergeCell ref="Q11:R11"/>
    <mergeCell ref="A10:B10"/>
    <mergeCell ref="C10:D10"/>
    <mergeCell ref="G10:H10"/>
    <mergeCell ref="I10:J10"/>
    <mergeCell ref="K10:L10"/>
    <mergeCell ref="M10:N10"/>
    <mergeCell ref="CB10:CB11"/>
    <mergeCell ref="CC10:CC11"/>
    <mergeCell ref="CD10:CD11"/>
    <mergeCell ref="BP10:BP11"/>
    <mergeCell ref="BQ10:BQ11"/>
    <mergeCell ref="BR10:BR11"/>
    <mergeCell ref="BS10:BS11"/>
    <mergeCell ref="BU10:BV11"/>
    <mergeCell ref="BW10:BX11"/>
    <mergeCell ref="A9:B9"/>
    <mergeCell ref="C9:D9"/>
    <mergeCell ref="G9:H9"/>
    <mergeCell ref="I9:J9"/>
    <mergeCell ref="K9:L9"/>
    <mergeCell ref="M9:N9"/>
    <mergeCell ref="A8:B8"/>
    <mergeCell ref="C8:D8"/>
    <mergeCell ref="G8:H8"/>
    <mergeCell ref="I8:J8"/>
    <mergeCell ref="K8:L8"/>
    <mergeCell ref="M8:N8"/>
    <mergeCell ref="BY7:BY9"/>
    <mergeCell ref="BZ7:BZ9"/>
    <mergeCell ref="CA7:CA9"/>
    <mergeCell ref="CB7:CB9"/>
    <mergeCell ref="CC7:CC9"/>
    <mergeCell ref="CD7:CD9"/>
    <mergeCell ref="BP7:BP9"/>
    <mergeCell ref="BQ7:BQ9"/>
    <mergeCell ref="BR7:BR9"/>
    <mergeCell ref="BS7:BS9"/>
    <mergeCell ref="BU7:BV9"/>
    <mergeCell ref="BW7:BX9"/>
    <mergeCell ref="O7:P7"/>
    <mergeCell ref="Q7:R7"/>
    <mergeCell ref="BJ7:BK9"/>
    <mergeCell ref="BL7:BM9"/>
    <mergeCell ref="BN7:BN9"/>
    <mergeCell ref="BO7:BO9"/>
    <mergeCell ref="O8:P8"/>
    <mergeCell ref="Q8:R8"/>
    <mergeCell ref="O9:P9"/>
    <mergeCell ref="Q9:R9"/>
    <mergeCell ref="A7:B7"/>
    <mergeCell ref="C7:D7"/>
    <mergeCell ref="G7:H7"/>
    <mergeCell ref="I7:J7"/>
    <mergeCell ref="K7:L7"/>
    <mergeCell ref="M7:N7"/>
    <mergeCell ref="A6:B6"/>
    <mergeCell ref="C6:D6"/>
    <mergeCell ref="G6:H6"/>
    <mergeCell ref="I6:J6"/>
    <mergeCell ref="K6:L6"/>
    <mergeCell ref="M6:N6"/>
    <mergeCell ref="BY5:BY6"/>
    <mergeCell ref="BZ5:BZ6"/>
    <mergeCell ref="CA5:CA6"/>
    <mergeCell ref="CB5:CB6"/>
    <mergeCell ref="CC5:CC6"/>
    <mergeCell ref="CD5:CD6"/>
    <mergeCell ref="BP5:BP6"/>
    <mergeCell ref="BQ5:BQ6"/>
    <mergeCell ref="BR5:BR6"/>
    <mergeCell ref="BS5:BS6"/>
    <mergeCell ref="BU5:BV6"/>
    <mergeCell ref="BW5:BX6"/>
    <mergeCell ref="O5:P5"/>
    <mergeCell ref="Q5:R5"/>
    <mergeCell ref="BJ5:BK6"/>
    <mergeCell ref="BL5:BM6"/>
    <mergeCell ref="BN5:BN6"/>
    <mergeCell ref="BO5:BO6"/>
    <mergeCell ref="O6:P6"/>
    <mergeCell ref="Q6:R6"/>
    <mergeCell ref="A5:B5"/>
    <mergeCell ref="C5:D5"/>
    <mergeCell ref="G5:H5"/>
    <mergeCell ref="I5:J5"/>
    <mergeCell ref="K5:L5"/>
    <mergeCell ref="M5:N5"/>
    <mergeCell ref="BY3:BZ4"/>
    <mergeCell ref="CA3:CB4"/>
    <mergeCell ref="CC3:CD4"/>
    <mergeCell ref="A4:B4"/>
    <mergeCell ref="C4:D4"/>
    <mergeCell ref="G4:H4"/>
    <mergeCell ref="I4:J4"/>
    <mergeCell ref="K4:L4"/>
    <mergeCell ref="M4:N4"/>
    <mergeCell ref="O4:P4"/>
    <mergeCell ref="BL3:BM4"/>
    <mergeCell ref="BN3:BO4"/>
    <mergeCell ref="BP3:BQ4"/>
    <mergeCell ref="BR3:BS4"/>
    <mergeCell ref="BU3:BV4"/>
    <mergeCell ref="BW3:BX4"/>
    <mergeCell ref="I2:J3"/>
    <mergeCell ref="K2:L3"/>
    <mergeCell ref="M2:N3"/>
    <mergeCell ref="O2:P3"/>
    <mergeCell ref="Q2:R3"/>
    <mergeCell ref="BJ3:BK4"/>
    <mergeCell ref="Q4:R4"/>
    <mergeCell ref="A1:B1"/>
    <mergeCell ref="D1:E1"/>
    <mergeCell ref="J1:L1"/>
    <mergeCell ref="BJ1:BK2"/>
    <mergeCell ref="BU1:BV2"/>
    <mergeCell ref="A2:B3"/>
    <mergeCell ref="C2:D3"/>
    <mergeCell ref="E2:E3"/>
    <mergeCell ref="F2:F3"/>
    <mergeCell ref="G2:H3"/>
  </mergeCells>
  <phoneticPr fontId="2"/>
  <dataValidations count="2">
    <dataValidation type="list" allowBlank="1" showInputMessage="1" showErrorMessage="1" sqref="T51:T56" xr:uid="{02181DD1-1CDE-4F8B-A076-5C3E79C8BADC}">
      <formula1>#REF!</formula1>
    </dataValidation>
    <dataValidation imeMode="off" allowBlank="1" showInputMessage="1" showErrorMessage="1" sqref="U4:U30 E4:F30" xr:uid="{C3DA2C1E-7C2F-4308-B0F8-5D5D6DBE2EF5}"/>
  </dataValidations>
  <pageMargins left="0.7" right="0.7" top="0.75" bottom="0.75" header="0.3" footer="0.3"/>
  <pageSetup paperSize="9" orientation="landscape" horizontalDpi="4294967292" verticalDpi="4294967292" copies="3" r:id="rId1"/>
  <rowBreaks count="1" manualBreakCount="1">
    <brk id="54" max="16383" man="1"/>
  </rowBreaks>
  <colBreaks count="1" manualBreakCount="1">
    <brk id="43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3C07336-24E2-472B-B2E9-14868C8717F7}">
          <x14:formula1>
            <xm:f>年間予定!$A$1:$A$21</xm:f>
          </x14:formula1>
          <xm:sqref>A36:B49</xm:sqref>
        </x14:dataValidation>
        <x14:dataValidation type="list" allowBlank="1" showInputMessage="1" showErrorMessage="1" xr:uid="{FD963BCA-BF41-442E-A31C-5C5170826026}">
          <x14:formula1>
            <xm:f>年間予定!$A$1:$A$19</xm:f>
          </x14:formula1>
          <xm:sqref>S2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2ED37-501B-401C-83C6-9DD41BB10263}">
  <sheetPr>
    <tabColor theme="7" tint="0.39997558519241921"/>
  </sheetPr>
  <dimension ref="A1:CE158"/>
  <sheetViews>
    <sheetView topLeftCell="A27" workbookViewId="0">
      <pane xSplit="3" ySplit="7" topLeftCell="AH37" activePane="bottomRight" state="frozen"/>
      <selection activeCell="A27" sqref="A27"/>
      <selection pane="topRight" activeCell="D27" sqref="D27"/>
      <selection pane="bottomLeft" activeCell="A34" sqref="A34"/>
      <selection pane="bottomRight" activeCell="X46" sqref="X46"/>
    </sheetView>
  </sheetViews>
  <sheetFormatPr defaultColWidth="13" defaultRowHeight="14"/>
  <cols>
    <col min="1" max="6" width="3.58203125" style="14" customWidth="1"/>
    <col min="7" max="7" width="4.1640625" style="14" customWidth="1"/>
    <col min="8" max="18" width="3.58203125" style="14" customWidth="1"/>
    <col min="19" max="19" width="4.33203125" style="249" customWidth="1"/>
    <col min="20" max="20" width="3.58203125" style="249" customWidth="1"/>
    <col min="21" max="36" width="3.58203125" style="24" customWidth="1"/>
    <col min="37" max="44" width="3.58203125" style="14" customWidth="1"/>
    <col min="45" max="45" width="4.4140625" style="14" customWidth="1"/>
    <col min="46" max="46" width="3.58203125" style="14" customWidth="1"/>
    <col min="47" max="47" width="4.5" style="14" customWidth="1"/>
    <col min="48" max="54" width="3.58203125" style="14" customWidth="1"/>
    <col min="55" max="55" width="3.58203125" style="24" customWidth="1"/>
    <col min="56" max="59" width="3.58203125" style="14" customWidth="1"/>
    <col min="60" max="60" width="4.83203125" style="14" customWidth="1"/>
    <col min="61" max="83" width="5" style="14" customWidth="1"/>
    <col min="84" max="16384" width="13" style="14"/>
  </cols>
  <sheetData>
    <row r="1" spans="1:82" ht="12" customHeight="1">
      <c r="A1" s="522">
        <f ca="1">EOMONTH(A4,-1)+1</f>
        <v>44593</v>
      </c>
      <c r="B1" s="523"/>
      <c r="C1" s="1" t="s">
        <v>0</v>
      </c>
      <c r="D1" s="524">
        <f ca="1">J1/C31</f>
        <v>10.208333333333334</v>
      </c>
      <c r="E1" s="524"/>
      <c r="F1" s="38" t="s">
        <v>40</v>
      </c>
      <c r="G1" s="39"/>
      <c r="H1" s="40"/>
      <c r="I1" s="35"/>
      <c r="J1" s="525">
        <f ca="1">VLOOKUP(A1,支援効果集計!$E$4:$F$15,2,FALSE)</f>
        <v>245</v>
      </c>
      <c r="K1" s="525"/>
      <c r="L1" s="526"/>
      <c r="M1" s="36" t="s">
        <v>39</v>
      </c>
      <c r="N1" s="37"/>
      <c r="O1" s="37"/>
      <c r="P1" s="41"/>
      <c r="Q1" s="34"/>
      <c r="R1" s="42"/>
      <c r="S1" s="240"/>
      <c r="T1" s="240"/>
      <c r="U1" s="240"/>
      <c r="V1" s="240"/>
      <c r="W1" s="239"/>
      <c r="X1" s="239"/>
      <c r="Y1" s="242"/>
      <c r="Z1" s="239"/>
      <c r="AA1" s="247"/>
      <c r="AB1" s="247"/>
      <c r="AC1" s="247"/>
      <c r="AD1" s="247"/>
      <c r="AE1" s="239"/>
      <c r="AF1" s="148"/>
      <c r="AG1" s="240"/>
      <c r="AH1" s="148"/>
      <c r="AI1" s="240"/>
      <c r="AJ1" s="148"/>
      <c r="AK1" s="46"/>
      <c r="AL1" s="45"/>
      <c r="AM1" s="46"/>
      <c r="AN1" s="45"/>
      <c r="AO1" s="46"/>
      <c r="AP1" s="45"/>
      <c r="AQ1" s="46"/>
      <c r="BI1" s="11"/>
      <c r="BJ1" s="519" t="s">
        <v>29</v>
      </c>
      <c r="BK1" s="520"/>
      <c r="BL1" s="12"/>
      <c r="BM1" s="11"/>
      <c r="BN1" s="11"/>
      <c r="BO1" s="11"/>
      <c r="BP1" s="11"/>
      <c r="BQ1" s="11"/>
      <c r="BR1" s="11"/>
      <c r="BS1" s="11"/>
      <c r="BT1" s="13"/>
      <c r="BU1" s="519" t="s">
        <v>30</v>
      </c>
      <c r="BV1" s="520"/>
      <c r="BW1" s="11"/>
      <c r="BX1" s="11"/>
      <c r="BY1" s="11"/>
      <c r="BZ1" s="11"/>
      <c r="CA1" s="11"/>
      <c r="CB1" s="11"/>
      <c r="CC1" s="11"/>
      <c r="CD1" s="11"/>
    </row>
    <row r="2" spans="1:82" ht="12" customHeight="1" thickBot="1">
      <c r="A2" s="541" t="s">
        <v>1</v>
      </c>
      <c r="B2" s="542"/>
      <c r="C2" s="533" t="s">
        <v>2</v>
      </c>
      <c r="D2" s="533"/>
      <c r="E2" s="547" t="s">
        <v>142</v>
      </c>
      <c r="F2" s="548" t="s">
        <v>117</v>
      </c>
      <c r="G2" s="532" t="s">
        <v>3</v>
      </c>
      <c r="H2" s="533"/>
      <c r="I2" s="533" t="s">
        <v>4</v>
      </c>
      <c r="J2" s="533"/>
      <c r="K2" s="533" t="s">
        <v>5</v>
      </c>
      <c r="L2" s="533"/>
      <c r="M2" s="533" t="s">
        <v>6</v>
      </c>
      <c r="N2" s="533"/>
      <c r="O2" s="533" t="s">
        <v>7</v>
      </c>
      <c r="P2" s="533"/>
      <c r="Q2" s="533" t="s">
        <v>9</v>
      </c>
      <c r="R2" s="534"/>
      <c r="S2" s="140"/>
      <c r="T2" s="145"/>
      <c r="U2" s="140"/>
      <c r="V2" s="248"/>
      <c r="W2" s="244"/>
      <c r="X2" s="244"/>
      <c r="Y2" s="244"/>
      <c r="Z2" s="244"/>
      <c r="AA2" s="244"/>
      <c r="AB2" s="248"/>
      <c r="AC2" s="248"/>
      <c r="AD2" s="248"/>
      <c r="AE2" s="248"/>
      <c r="AF2" s="248"/>
      <c r="AG2" s="248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BI2" s="11"/>
      <c r="BJ2" s="521"/>
      <c r="BK2" s="521"/>
      <c r="BL2" s="15"/>
      <c r="BM2" s="11"/>
      <c r="BN2" s="11"/>
      <c r="BO2" s="11"/>
      <c r="BP2" s="11"/>
      <c r="BQ2" s="11"/>
      <c r="BR2" s="11"/>
      <c r="BS2" s="11"/>
      <c r="BT2" s="13"/>
      <c r="BU2" s="521"/>
      <c r="BV2" s="521"/>
      <c r="BW2" s="16"/>
      <c r="BX2" s="11"/>
      <c r="BY2" s="11"/>
      <c r="BZ2" s="11"/>
      <c r="CA2" s="11"/>
      <c r="CB2" s="11"/>
      <c r="CC2" s="11"/>
      <c r="CD2" s="11"/>
    </row>
    <row r="3" spans="1:82" ht="12" customHeight="1">
      <c r="A3" s="541"/>
      <c r="B3" s="542"/>
      <c r="C3" s="533"/>
      <c r="D3" s="533"/>
      <c r="E3" s="547"/>
      <c r="F3" s="548"/>
      <c r="G3" s="532"/>
      <c r="H3" s="533"/>
      <c r="I3" s="533"/>
      <c r="J3" s="533"/>
      <c r="K3" s="533"/>
      <c r="L3" s="533"/>
      <c r="M3" s="533"/>
      <c r="N3" s="533"/>
      <c r="O3" s="533"/>
      <c r="P3" s="533"/>
      <c r="Q3" s="533"/>
      <c r="R3" s="534"/>
      <c r="S3" s="140"/>
      <c r="T3" s="140"/>
      <c r="U3" s="140"/>
      <c r="V3" s="244"/>
      <c r="W3" s="244"/>
      <c r="X3" s="244"/>
      <c r="Y3" s="244"/>
      <c r="Z3" s="244"/>
      <c r="AA3" s="244"/>
      <c r="AB3" s="248"/>
      <c r="AC3" s="248"/>
      <c r="AD3" s="248"/>
      <c r="AE3" s="248"/>
      <c r="AF3" s="248"/>
      <c r="AG3" s="248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BI3" s="5"/>
      <c r="BJ3" s="406" t="s">
        <v>11</v>
      </c>
      <c r="BK3" s="405"/>
      <c r="BL3" s="405">
        <f ca="1">BM14*BM22</f>
        <v>245</v>
      </c>
      <c r="BM3" s="485"/>
      <c r="BN3" s="474" t="s">
        <v>12</v>
      </c>
      <c r="BO3" s="475"/>
      <c r="BP3" s="476" t="s">
        <v>13</v>
      </c>
      <c r="BQ3" s="475"/>
      <c r="BR3" s="476" t="s">
        <v>14</v>
      </c>
      <c r="BS3" s="477"/>
      <c r="BT3" s="17"/>
      <c r="BU3" s="406" t="s">
        <v>11</v>
      </c>
      <c r="BV3" s="405"/>
      <c r="BW3" s="405">
        <f ca="1">BX14*BX22</f>
        <v>245</v>
      </c>
      <c r="BX3" s="485"/>
      <c r="BY3" s="474" t="s">
        <v>12</v>
      </c>
      <c r="BZ3" s="475"/>
      <c r="CA3" s="476" t="s">
        <v>13</v>
      </c>
      <c r="CB3" s="475"/>
      <c r="CC3" s="476" t="s">
        <v>14</v>
      </c>
      <c r="CD3" s="477"/>
    </row>
    <row r="4" spans="1:82" ht="12" customHeight="1">
      <c r="A4" s="535" cm="1">
        <f t="array" aca="1" ref="A4" ca="1">INDIRECT("'期'!"&amp;$A$32&amp;ROW())</f>
        <v>44593</v>
      </c>
      <c r="B4" s="536"/>
      <c r="C4" s="529">
        <f ca="1">IF(A4="","",1)</f>
        <v>1</v>
      </c>
      <c r="D4" s="537"/>
      <c r="E4" s="312">
        <f ca="1">IF(C4="","",$D$1)</f>
        <v>10.208333333333334</v>
      </c>
      <c r="F4" s="253">
        <f ca="1">IF(A4="","",HLOOKUP(A4,$D$34:$BE$50,$A$50,FALSE))</f>
        <v>7</v>
      </c>
      <c r="G4" s="538">
        <f ca="1">IFERROR(O4/M4,"")</f>
        <v>0.68571428571428572</v>
      </c>
      <c r="H4" s="539"/>
      <c r="I4" s="540">
        <f t="shared" ref="I4:I30" ca="1" si="0">IFERROR(M4/C4,"")</f>
        <v>10.208333333333334</v>
      </c>
      <c r="J4" s="540"/>
      <c r="K4" s="489">
        <f t="shared" ref="K4:K30" ca="1" si="1">IFERROR(O4/C4,"")</f>
        <v>7</v>
      </c>
      <c r="L4" s="489"/>
      <c r="M4" s="527">
        <f ca="1">IF(C4="","",SUM(E$4:E4))</f>
        <v>10.208333333333334</v>
      </c>
      <c r="N4" s="528"/>
      <c r="O4" s="529">
        <f ca="1">IF(C4="","",SUM(F$4:F4))</f>
        <v>7</v>
      </c>
      <c r="P4" s="529"/>
      <c r="Q4" s="530">
        <f ca="1">IFERROR($J$1-O4,"")</f>
        <v>238</v>
      </c>
      <c r="R4" s="531"/>
      <c r="S4" s="139"/>
      <c r="T4" s="273"/>
      <c r="U4" s="243"/>
      <c r="V4" s="146"/>
      <c r="W4" s="146"/>
      <c r="X4" s="146"/>
      <c r="Y4" s="146"/>
      <c r="Z4" s="27"/>
      <c r="AA4" s="27"/>
      <c r="AB4" s="244"/>
      <c r="AC4" s="244"/>
      <c r="AD4" s="244"/>
      <c r="AE4" s="244"/>
      <c r="AF4" s="244"/>
      <c r="AG4" s="244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BI4" s="6"/>
      <c r="BJ4" s="399"/>
      <c r="BK4" s="397"/>
      <c r="BL4" s="397"/>
      <c r="BM4" s="486"/>
      <c r="BN4" s="470"/>
      <c r="BO4" s="471"/>
      <c r="BP4" s="460"/>
      <c r="BQ4" s="471"/>
      <c r="BR4" s="460"/>
      <c r="BS4" s="478"/>
      <c r="BT4" s="18"/>
      <c r="BU4" s="399"/>
      <c r="BV4" s="397"/>
      <c r="BW4" s="397"/>
      <c r="BX4" s="486"/>
      <c r="BY4" s="470"/>
      <c r="BZ4" s="471"/>
      <c r="CA4" s="460"/>
      <c r="CB4" s="471"/>
      <c r="CC4" s="460"/>
      <c r="CD4" s="478"/>
    </row>
    <row r="5" spans="1:82" ht="12" customHeight="1">
      <c r="A5" s="490" cm="1">
        <f t="array" aca="1" ref="A5" ca="1">INDIRECT("'期'!"&amp;$A$32&amp;ROW())</f>
        <v>44594</v>
      </c>
      <c r="B5" s="491"/>
      <c r="C5" s="483">
        <f ca="1">IF(A5="","",C4+1)</f>
        <v>2</v>
      </c>
      <c r="D5" s="484"/>
      <c r="E5" s="313">
        <f t="shared" ref="E5:E30" ca="1" si="2">IF(C5="","",$D$1)</f>
        <v>10.208333333333334</v>
      </c>
      <c r="F5" s="254">
        <f t="shared" ref="F5:F30" ca="1" si="3">IF(A5="","",HLOOKUP(A5,$D$34:$BE$50,$A$50,FALSE))</f>
        <v>5</v>
      </c>
      <c r="G5" s="492">
        <f t="shared" ref="G5:G30" ca="1" si="4">IFERROR(O5/M5,"")</f>
        <v>0.58775510204081627</v>
      </c>
      <c r="H5" s="493"/>
      <c r="I5" s="489">
        <f t="shared" ca="1" si="0"/>
        <v>10.208333333333334</v>
      </c>
      <c r="J5" s="489"/>
      <c r="K5" s="489">
        <f t="shared" ca="1" si="1"/>
        <v>6</v>
      </c>
      <c r="L5" s="489"/>
      <c r="M5" s="501">
        <f ca="1">IF(C5="","",SUM(E$4:E5))</f>
        <v>20.416666666666668</v>
      </c>
      <c r="N5" s="502"/>
      <c r="O5" s="499">
        <f ca="1">IF(C5="","",SUM(F$4:F5))</f>
        <v>12</v>
      </c>
      <c r="P5" s="500"/>
      <c r="Q5" s="483">
        <f t="shared" ref="Q5:Q30" ca="1" si="5">IFERROR($J$1-O5,"")</f>
        <v>233</v>
      </c>
      <c r="R5" s="484"/>
      <c r="S5" s="139"/>
      <c r="T5" s="273"/>
      <c r="U5" s="243"/>
      <c r="V5" s="146"/>
      <c r="W5" s="146"/>
      <c r="X5" s="146"/>
      <c r="Y5" s="146"/>
      <c r="Z5" s="27"/>
      <c r="AA5" s="27"/>
      <c r="AB5" s="146"/>
      <c r="AC5" s="146"/>
      <c r="AD5" s="146"/>
      <c r="AE5" s="146"/>
      <c r="AF5" s="146"/>
      <c r="AG5" s="146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BI5" s="6"/>
      <c r="BJ5" s="399" t="s">
        <v>15</v>
      </c>
      <c r="BK5" s="397"/>
      <c r="BL5" s="436">
        <f ca="1">SUM(F4:F9)</f>
        <v>25</v>
      </c>
      <c r="BM5" s="437"/>
      <c r="BN5" s="399" t="s">
        <v>34</v>
      </c>
      <c r="BO5" s="426">
        <f ca="1">AVERAGE(F4:F9)*2</f>
        <v>8.3333333333333339</v>
      </c>
      <c r="BP5" s="397" t="s">
        <v>34</v>
      </c>
      <c r="BQ5" s="448">
        <f ca="1">AVERAGE(G4:H9)</f>
        <v>0.5061224489795918</v>
      </c>
      <c r="BR5" s="397" t="s">
        <v>34</v>
      </c>
      <c r="BS5" s="424">
        <f ca="1">SUM(S4:S9)/BL5</f>
        <v>0</v>
      </c>
      <c r="BT5" s="18"/>
      <c r="BU5" s="399" t="s">
        <v>15</v>
      </c>
      <c r="BV5" s="397"/>
      <c r="BW5" s="436">
        <f ca="1">SUM(F10:F15)</f>
        <v>45</v>
      </c>
      <c r="BX5" s="437"/>
      <c r="BY5" s="399" t="s">
        <v>34</v>
      </c>
      <c r="BZ5" s="462">
        <f ca="1">BO5</f>
        <v>8.3333333333333339</v>
      </c>
      <c r="CA5" s="397" t="s">
        <v>34</v>
      </c>
      <c r="CB5" s="430">
        <f ca="1">BQ5</f>
        <v>0.5061224489795918</v>
      </c>
      <c r="CC5" s="397" t="s">
        <v>34</v>
      </c>
      <c r="CD5" s="432">
        <f ca="1">BS5</f>
        <v>0</v>
      </c>
    </row>
    <row r="6" spans="1:82" ht="12" customHeight="1">
      <c r="A6" s="490" cm="1">
        <f t="array" aca="1" ref="A6" ca="1">INDIRECT("'期'!"&amp;$A$32&amp;ROW())</f>
        <v>44595</v>
      </c>
      <c r="B6" s="491"/>
      <c r="C6" s="483">
        <f t="shared" ref="C6:C30" ca="1" si="6">IF(A6="","",C5+1)</f>
        <v>3</v>
      </c>
      <c r="D6" s="484"/>
      <c r="E6" s="313">
        <f t="shared" ca="1" si="2"/>
        <v>10.208333333333334</v>
      </c>
      <c r="F6" s="254">
        <f t="shared" ca="1" si="3"/>
        <v>4</v>
      </c>
      <c r="G6" s="492">
        <f t="shared" ca="1" si="4"/>
        <v>0.52244897959183678</v>
      </c>
      <c r="H6" s="493"/>
      <c r="I6" s="489">
        <f t="shared" ca="1" si="0"/>
        <v>10.208333333333334</v>
      </c>
      <c r="J6" s="489"/>
      <c r="K6" s="489">
        <f t="shared" ca="1" si="1"/>
        <v>5.333333333333333</v>
      </c>
      <c r="L6" s="489"/>
      <c r="M6" s="501">
        <f ca="1">IF(C6="","",SUM(E$4:E6))</f>
        <v>30.625</v>
      </c>
      <c r="N6" s="502"/>
      <c r="O6" s="499">
        <f ca="1">IF(C6="","",SUM(F$4:F6))</f>
        <v>16</v>
      </c>
      <c r="P6" s="500"/>
      <c r="Q6" s="483">
        <f t="shared" ca="1" si="5"/>
        <v>229</v>
      </c>
      <c r="R6" s="484"/>
      <c r="S6" s="139"/>
      <c r="T6" s="273"/>
      <c r="U6" s="243"/>
      <c r="V6" s="146"/>
      <c r="W6" s="146"/>
      <c r="X6" s="146"/>
      <c r="Y6" s="146"/>
      <c r="Z6" s="27"/>
      <c r="AA6" s="27"/>
      <c r="AB6" s="146"/>
      <c r="AC6" s="146"/>
      <c r="AD6" s="146"/>
      <c r="AE6" s="146"/>
      <c r="AF6" s="146"/>
      <c r="AG6" s="146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BI6" s="6"/>
      <c r="BJ6" s="399"/>
      <c r="BK6" s="397"/>
      <c r="BL6" s="438"/>
      <c r="BM6" s="439"/>
      <c r="BN6" s="399"/>
      <c r="BO6" s="426"/>
      <c r="BP6" s="397"/>
      <c r="BQ6" s="449"/>
      <c r="BR6" s="397"/>
      <c r="BS6" s="424"/>
      <c r="BT6" s="18"/>
      <c r="BU6" s="399"/>
      <c r="BV6" s="397"/>
      <c r="BW6" s="438"/>
      <c r="BX6" s="439"/>
      <c r="BY6" s="399"/>
      <c r="BZ6" s="462"/>
      <c r="CA6" s="397"/>
      <c r="CB6" s="430"/>
      <c r="CC6" s="397"/>
      <c r="CD6" s="432"/>
    </row>
    <row r="7" spans="1:82" ht="12" customHeight="1">
      <c r="A7" s="490" cm="1">
        <f t="array" aca="1" ref="A7" ca="1">INDIRECT("'期'!"&amp;$A$32&amp;ROW())</f>
        <v>44596</v>
      </c>
      <c r="B7" s="491"/>
      <c r="C7" s="483">
        <f t="shared" ca="1" si="6"/>
        <v>4</v>
      </c>
      <c r="D7" s="484"/>
      <c r="E7" s="313">
        <f t="shared" ca="1" si="2"/>
        <v>10.208333333333334</v>
      </c>
      <c r="F7" s="254">
        <f t="shared" ca="1" si="3"/>
        <v>2</v>
      </c>
      <c r="G7" s="492">
        <f t="shared" ca="1" si="4"/>
        <v>0.4408163265306122</v>
      </c>
      <c r="H7" s="493"/>
      <c r="I7" s="489">
        <f t="shared" ca="1" si="0"/>
        <v>10.208333333333334</v>
      </c>
      <c r="J7" s="489"/>
      <c r="K7" s="489">
        <f t="shared" ca="1" si="1"/>
        <v>4.5</v>
      </c>
      <c r="L7" s="489"/>
      <c r="M7" s="501">
        <f ca="1">IF(C7="","",SUM(E$4:E7))</f>
        <v>40.833333333333336</v>
      </c>
      <c r="N7" s="502"/>
      <c r="O7" s="499">
        <f ca="1">IF(C7="","",SUM(F$4:F7))</f>
        <v>18</v>
      </c>
      <c r="P7" s="500"/>
      <c r="Q7" s="483">
        <f t="shared" ca="1" si="5"/>
        <v>227</v>
      </c>
      <c r="R7" s="484"/>
      <c r="S7" s="139"/>
      <c r="T7" s="273"/>
      <c r="U7" s="243"/>
      <c r="V7" s="146"/>
      <c r="W7" s="146"/>
      <c r="X7" s="146"/>
      <c r="Y7" s="146"/>
      <c r="Z7" s="27"/>
      <c r="AA7" s="27"/>
      <c r="AB7" s="146"/>
      <c r="AC7" s="146"/>
      <c r="AD7" s="146"/>
      <c r="AE7" s="146"/>
      <c r="AF7" s="146"/>
      <c r="AG7" s="146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BI7" s="6"/>
      <c r="BJ7" s="399" t="s">
        <v>16</v>
      </c>
      <c r="BK7" s="397"/>
      <c r="BL7" s="458">
        <f ca="1">BL3-BL5</f>
        <v>220</v>
      </c>
      <c r="BM7" s="459"/>
      <c r="BN7" s="399" t="s">
        <v>35</v>
      </c>
      <c r="BO7" s="462">
        <f ca="1">BZ7</f>
        <v>15</v>
      </c>
      <c r="BP7" s="397" t="s">
        <v>35</v>
      </c>
      <c r="BQ7" s="463">
        <f ca="1">CB7</f>
        <v>0.53217716523838976</v>
      </c>
      <c r="BR7" s="397" t="s">
        <v>35</v>
      </c>
      <c r="BS7" s="432">
        <f ca="1">CD7</f>
        <v>0</v>
      </c>
      <c r="BT7" s="18"/>
      <c r="BU7" s="399" t="s">
        <v>16</v>
      </c>
      <c r="BV7" s="397"/>
      <c r="BW7" s="458">
        <f ca="1">BW3-BW5</f>
        <v>200</v>
      </c>
      <c r="BX7" s="459"/>
      <c r="BY7" s="399" t="s">
        <v>35</v>
      </c>
      <c r="BZ7" s="426">
        <f ca="1">AVERAGE(F10:F15)*2</f>
        <v>15</v>
      </c>
      <c r="CA7" s="397" t="s">
        <v>35</v>
      </c>
      <c r="CB7" s="518">
        <f ca="1">AVERAGE(G10:H15)</f>
        <v>0.53217716523838976</v>
      </c>
      <c r="CC7" s="397" t="s">
        <v>35</v>
      </c>
      <c r="CD7" s="424">
        <f ca="1">SUM(S10:S15)/BW5</f>
        <v>0</v>
      </c>
    </row>
    <row r="8" spans="1:82" ht="12" customHeight="1">
      <c r="A8" s="490" cm="1">
        <f t="array" aca="1" ref="A8" ca="1">INDIRECT("'期'!"&amp;$A$32&amp;ROW())</f>
        <v>44597</v>
      </c>
      <c r="B8" s="491"/>
      <c r="C8" s="483">
        <f t="shared" ca="1" si="6"/>
        <v>5</v>
      </c>
      <c r="D8" s="484"/>
      <c r="E8" s="313">
        <f t="shared" ca="1" si="2"/>
        <v>10.208333333333334</v>
      </c>
      <c r="F8" s="254">
        <f t="shared" ca="1" si="3"/>
        <v>2</v>
      </c>
      <c r="G8" s="492">
        <f t="shared" ca="1" si="4"/>
        <v>0.39183673469387753</v>
      </c>
      <c r="H8" s="493"/>
      <c r="I8" s="489">
        <f t="shared" ca="1" si="0"/>
        <v>10.208333333333334</v>
      </c>
      <c r="J8" s="489"/>
      <c r="K8" s="489">
        <f t="shared" ca="1" si="1"/>
        <v>4</v>
      </c>
      <c r="L8" s="489"/>
      <c r="M8" s="501">
        <f ca="1">IF(C8="","",SUM(E$4:E8))</f>
        <v>51.041666666666671</v>
      </c>
      <c r="N8" s="502"/>
      <c r="O8" s="499">
        <f ca="1">IF(C8="","",SUM(F$4:F8))</f>
        <v>20</v>
      </c>
      <c r="P8" s="500"/>
      <c r="Q8" s="483">
        <f t="shared" ca="1" si="5"/>
        <v>225</v>
      </c>
      <c r="R8" s="484"/>
      <c r="S8" s="139"/>
      <c r="T8" s="273"/>
      <c r="U8" s="243"/>
      <c r="V8" s="146"/>
      <c r="W8" s="146"/>
      <c r="X8" s="146"/>
      <c r="Y8" s="146"/>
      <c r="Z8" s="27"/>
      <c r="AA8" s="27"/>
      <c r="AB8" s="146"/>
      <c r="AC8" s="146"/>
      <c r="AD8" s="146"/>
      <c r="AE8" s="146"/>
      <c r="AF8" s="146"/>
      <c r="AG8" s="146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BI8" s="6"/>
      <c r="BJ8" s="399"/>
      <c r="BK8" s="397"/>
      <c r="BL8" s="516"/>
      <c r="BM8" s="517"/>
      <c r="BN8" s="399"/>
      <c r="BO8" s="462"/>
      <c r="BP8" s="397"/>
      <c r="BQ8" s="463"/>
      <c r="BR8" s="397"/>
      <c r="BS8" s="432"/>
      <c r="BT8" s="18"/>
      <c r="BU8" s="399"/>
      <c r="BV8" s="397"/>
      <c r="BW8" s="516"/>
      <c r="BX8" s="517"/>
      <c r="BY8" s="399"/>
      <c r="BZ8" s="426"/>
      <c r="CA8" s="397"/>
      <c r="CB8" s="518"/>
      <c r="CC8" s="397"/>
      <c r="CD8" s="424"/>
    </row>
    <row r="9" spans="1:82" ht="12" customHeight="1">
      <c r="A9" s="490" cm="1">
        <f t="array" aca="1" ref="A9" ca="1">INDIRECT("'期'!"&amp;$A$32&amp;ROW())</f>
        <v>44599</v>
      </c>
      <c r="B9" s="491"/>
      <c r="C9" s="483">
        <f t="shared" ca="1" si="6"/>
        <v>6</v>
      </c>
      <c r="D9" s="484"/>
      <c r="E9" s="313">
        <f t="shared" ca="1" si="2"/>
        <v>10.208333333333334</v>
      </c>
      <c r="F9" s="254">
        <f t="shared" ca="1" si="3"/>
        <v>5</v>
      </c>
      <c r="G9" s="492">
        <f t="shared" ca="1" si="4"/>
        <v>0.4081632653061224</v>
      </c>
      <c r="H9" s="493"/>
      <c r="I9" s="489">
        <f t="shared" ca="1" si="0"/>
        <v>10.208333333333334</v>
      </c>
      <c r="J9" s="489"/>
      <c r="K9" s="489">
        <f t="shared" ca="1" si="1"/>
        <v>4.166666666666667</v>
      </c>
      <c r="L9" s="489"/>
      <c r="M9" s="501">
        <f ca="1">IF(C9="","",SUM(E$4:E9))</f>
        <v>61.250000000000007</v>
      </c>
      <c r="N9" s="502"/>
      <c r="O9" s="499">
        <f ca="1">IF(C9="","",SUM(F$4:F9))</f>
        <v>25</v>
      </c>
      <c r="P9" s="500"/>
      <c r="Q9" s="483">
        <f t="shared" ca="1" si="5"/>
        <v>220</v>
      </c>
      <c r="R9" s="484"/>
      <c r="S9" s="139"/>
      <c r="T9" s="273"/>
      <c r="U9" s="243"/>
      <c r="V9" s="146"/>
      <c r="W9" s="146"/>
      <c r="X9" s="146"/>
      <c r="Y9" s="146"/>
      <c r="Z9" s="27"/>
      <c r="AA9" s="27"/>
      <c r="AB9" s="146"/>
      <c r="AC9" s="146"/>
      <c r="AD9" s="146"/>
      <c r="AE9" s="146"/>
      <c r="AF9" s="146"/>
      <c r="AG9" s="146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BI9" s="6"/>
      <c r="BJ9" s="399"/>
      <c r="BK9" s="397"/>
      <c r="BL9" s="460"/>
      <c r="BM9" s="461"/>
      <c r="BN9" s="399"/>
      <c r="BO9" s="462"/>
      <c r="BP9" s="397"/>
      <c r="BQ9" s="463"/>
      <c r="BR9" s="397"/>
      <c r="BS9" s="432"/>
      <c r="BT9" s="17"/>
      <c r="BU9" s="399"/>
      <c r="BV9" s="397"/>
      <c r="BW9" s="460"/>
      <c r="BX9" s="461"/>
      <c r="BY9" s="399"/>
      <c r="BZ9" s="426"/>
      <c r="CA9" s="397"/>
      <c r="CB9" s="518"/>
      <c r="CC9" s="397"/>
      <c r="CD9" s="424"/>
    </row>
    <row r="10" spans="1:82" ht="12" customHeight="1">
      <c r="A10" s="490" cm="1">
        <f t="array" aca="1" ref="A10" ca="1">INDIRECT("'期'!"&amp;$A$32&amp;ROW())</f>
        <v>44600</v>
      </c>
      <c r="B10" s="491"/>
      <c r="C10" s="483">
        <f t="shared" ca="1" si="6"/>
        <v>7</v>
      </c>
      <c r="D10" s="484"/>
      <c r="E10" s="313">
        <f t="shared" ca="1" si="2"/>
        <v>10.208333333333334</v>
      </c>
      <c r="F10" s="254">
        <f t="shared" ca="1" si="3"/>
        <v>8</v>
      </c>
      <c r="G10" s="492">
        <f t="shared" ca="1" si="4"/>
        <v>0.46180758017492707</v>
      </c>
      <c r="H10" s="493"/>
      <c r="I10" s="489">
        <f t="shared" ca="1" si="0"/>
        <v>10.208333333333334</v>
      </c>
      <c r="J10" s="489"/>
      <c r="K10" s="489">
        <f t="shared" ca="1" si="1"/>
        <v>4.7142857142857144</v>
      </c>
      <c r="L10" s="489"/>
      <c r="M10" s="501">
        <f ca="1">IF(C10="","",SUM(E$4:E10))</f>
        <v>71.458333333333343</v>
      </c>
      <c r="N10" s="502"/>
      <c r="O10" s="499">
        <f ca="1">IF(C10="","",SUM(F$4:F10))</f>
        <v>33</v>
      </c>
      <c r="P10" s="500"/>
      <c r="Q10" s="483">
        <f t="shared" ca="1" si="5"/>
        <v>212</v>
      </c>
      <c r="R10" s="484"/>
      <c r="S10" s="139"/>
      <c r="T10" s="273"/>
      <c r="U10" s="243"/>
      <c r="V10" s="146"/>
      <c r="W10" s="146"/>
      <c r="X10" s="146"/>
      <c r="Y10" s="146"/>
      <c r="Z10" s="27"/>
      <c r="AA10" s="27"/>
      <c r="AB10" s="146"/>
      <c r="AC10" s="146"/>
      <c r="AD10" s="146"/>
      <c r="AE10" s="146"/>
      <c r="AF10" s="146"/>
      <c r="AG10" s="146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BI10" s="6"/>
      <c r="BJ10" s="399" t="s">
        <v>17</v>
      </c>
      <c r="BK10" s="397"/>
      <c r="BL10" s="436">
        <f ca="1">C31</f>
        <v>24</v>
      </c>
      <c r="BM10" s="437"/>
      <c r="BN10" s="399" t="s">
        <v>36</v>
      </c>
      <c r="BO10" s="462">
        <f ca="1">BO36</f>
        <v>17.666666666666668</v>
      </c>
      <c r="BP10" s="397" t="s">
        <v>36</v>
      </c>
      <c r="BQ10" s="463">
        <f ca="1">BQ36</f>
        <v>0.65227431631993449</v>
      </c>
      <c r="BR10" s="397" t="s">
        <v>36</v>
      </c>
      <c r="BS10" s="432">
        <f ca="1">BS36</f>
        <v>0</v>
      </c>
      <c r="BT10" s="18"/>
      <c r="BU10" s="399" t="s">
        <v>17</v>
      </c>
      <c r="BV10" s="397"/>
      <c r="BW10" s="436">
        <f ca="1">C31-6</f>
        <v>18</v>
      </c>
      <c r="BX10" s="437"/>
      <c r="BY10" s="399" t="s">
        <v>36</v>
      </c>
      <c r="BZ10" s="462">
        <f ca="1">BO36</f>
        <v>17.666666666666668</v>
      </c>
      <c r="CA10" s="397" t="s">
        <v>36</v>
      </c>
      <c r="CB10" s="463">
        <f ca="1">BQ36</f>
        <v>0.65227431631993449</v>
      </c>
      <c r="CC10" s="397" t="s">
        <v>36</v>
      </c>
      <c r="CD10" s="432">
        <f ca="1">BS36</f>
        <v>0</v>
      </c>
    </row>
    <row r="11" spans="1:82" ht="12" customHeight="1">
      <c r="A11" s="490" cm="1">
        <f t="array" aca="1" ref="A11" ca="1">INDIRECT("'期'!"&amp;$A$32&amp;ROW())</f>
        <v>44601</v>
      </c>
      <c r="B11" s="491"/>
      <c r="C11" s="483">
        <f t="shared" ca="1" si="6"/>
        <v>8</v>
      </c>
      <c r="D11" s="484"/>
      <c r="E11" s="313">
        <f t="shared" ca="1" si="2"/>
        <v>10.208333333333334</v>
      </c>
      <c r="F11" s="254">
        <f t="shared" ca="1" si="3"/>
        <v>8</v>
      </c>
      <c r="G11" s="492">
        <f t="shared" ca="1" si="4"/>
        <v>0.50204081632653064</v>
      </c>
      <c r="H11" s="493"/>
      <c r="I11" s="489">
        <f t="shared" ca="1" si="0"/>
        <v>10.208333333333334</v>
      </c>
      <c r="J11" s="489"/>
      <c r="K11" s="489">
        <f t="shared" ca="1" si="1"/>
        <v>5.125</v>
      </c>
      <c r="L11" s="489"/>
      <c r="M11" s="501">
        <f ca="1">IF(C11="","",SUM(E$4:E11))</f>
        <v>81.666666666666671</v>
      </c>
      <c r="N11" s="502"/>
      <c r="O11" s="499">
        <f ca="1">IF(C11="","",SUM(F$4:F11))</f>
        <v>41</v>
      </c>
      <c r="P11" s="500"/>
      <c r="Q11" s="483">
        <f t="shared" ca="1" si="5"/>
        <v>204</v>
      </c>
      <c r="R11" s="484"/>
      <c r="S11" s="139"/>
      <c r="T11" s="273"/>
      <c r="U11" s="243"/>
      <c r="V11" s="146"/>
      <c r="W11" s="146"/>
      <c r="X11" s="146"/>
      <c r="Y11" s="146"/>
      <c r="Z11" s="27"/>
      <c r="AA11" s="27"/>
      <c r="AB11" s="146"/>
      <c r="AC11" s="146"/>
      <c r="AD11" s="146"/>
      <c r="AE11" s="146"/>
      <c r="AF11" s="146"/>
      <c r="AG11" s="146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BI11" s="6"/>
      <c r="BJ11" s="399"/>
      <c r="BK11" s="397"/>
      <c r="BL11" s="438"/>
      <c r="BM11" s="439"/>
      <c r="BN11" s="399"/>
      <c r="BO11" s="462"/>
      <c r="BP11" s="397"/>
      <c r="BQ11" s="463"/>
      <c r="BR11" s="397"/>
      <c r="BS11" s="432"/>
      <c r="BT11" s="18"/>
      <c r="BU11" s="399"/>
      <c r="BV11" s="397"/>
      <c r="BW11" s="438"/>
      <c r="BX11" s="439"/>
      <c r="BY11" s="399"/>
      <c r="BZ11" s="462"/>
      <c r="CA11" s="397"/>
      <c r="CB11" s="463"/>
      <c r="CC11" s="397"/>
      <c r="CD11" s="432"/>
    </row>
    <row r="12" spans="1:82" ht="12" customHeight="1">
      <c r="A12" s="490" cm="1">
        <f t="array" aca="1" ref="A12" ca="1">INDIRECT("'期'!"&amp;$A$32&amp;ROW())</f>
        <v>44602</v>
      </c>
      <c r="B12" s="491"/>
      <c r="C12" s="483">
        <f t="shared" ca="1" si="6"/>
        <v>9</v>
      </c>
      <c r="D12" s="484"/>
      <c r="E12" s="313">
        <f t="shared" ca="1" si="2"/>
        <v>10.208333333333334</v>
      </c>
      <c r="F12" s="254">
        <f t="shared" ca="1" si="3"/>
        <v>11</v>
      </c>
      <c r="G12" s="492">
        <f t="shared" ca="1" si="4"/>
        <v>0.56598639455782318</v>
      </c>
      <c r="H12" s="493"/>
      <c r="I12" s="489">
        <f t="shared" ca="1" si="0"/>
        <v>10.208333333333334</v>
      </c>
      <c r="J12" s="489"/>
      <c r="K12" s="489">
        <f t="shared" ca="1" si="1"/>
        <v>5.7777777777777777</v>
      </c>
      <c r="L12" s="489"/>
      <c r="M12" s="501">
        <f ca="1">IF(C12="","",SUM(E$4:E12))</f>
        <v>91.875</v>
      </c>
      <c r="N12" s="502"/>
      <c r="O12" s="499">
        <f ca="1">IF(C12="","",SUM(F$4:F12))</f>
        <v>52</v>
      </c>
      <c r="P12" s="500"/>
      <c r="Q12" s="483">
        <f t="shared" ca="1" si="5"/>
        <v>193</v>
      </c>
      <c r="R12" s="484"/>
      <c r="S12" s="139"/>
      <c r="T12" s="273"/>
      <c r="U12" s="243"/>
      <c r="V12" s="146"/>
      <c r="W12" s="146"/>
      <c r="X12" s="146"/>
      <c r="Y12" s="146"/>
      <c r="Z12" s="27"/>
      <c r="AA12" s="27"/>
      <c r="AB12" s="146"/>
      <c r="AC12" s="146"/>
      <c r="AD12" s="146"/>
      <c r="AE12" s="146"/>
      <c r="AF12" s="146"/>
      <c r="AG12" s="146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BI12" s="6"/>
      <c r="BJ12" s="411" t="s">
        <v>33</v>
      </c>
      <c r="BK12" s="397"/>
      <c r="BL12" s="407">
        <f ca="1">BL7/BL10</f>
        <v>9.1666666666666661</v>
      </c>
      <c r="BM12" s="419"/>
      <c r="BN12" s="399" t="s">
        <v>37</v>
      </c>
      <c r="BO12" s="430">
        <f ca="1">BZ38</f>
        <v>18.666666666666668</v>
      </c>
      <c r="BP12" s="397" t="s">
        <v>37</v>
      </c>
      <c r="BQ12" s="463">
        <f ca="1">CB38</f>
        <v>0.71104023267008343</v>
      </c>
      <c r="BR12" s="397" t="s">
        <v>37</v>
      </c>
      <c r="BS12" s="432">
        <f ca="1">CD38</f>
        <v>0</v>
      </c>
      <c r="BT12" s="18"/>
      <c r="BU12" s="411" t="s">
        <v>33</v>
      </c>
      <c r="BV12" s="397"/>
      <c r="BW12" s="407">
        <f ca="1">BW7/BW10</f>
        <v>11.111111111111111</v>
      </c>
      <c r="BX12" s="419"/>
      <c r="BY12" s="399" t="s">
        <v>37</v>
      </c>
      <c r="BZ12" s="430">
        <f ca="1">BZ38</f>
        <v>18.666666666666668</v>
      </c>
      <c r="CA12" s="397" t="s">
        <v>37</v>
      </c>
      <c r="CB12" s="463">
        <f ca="1">CB38</f>
        <v>0.71104023267008343</v>
      </c>
      <c r="CC12" s="397" t="s">
        <v>37</v>
      </c>
      <c r="CD12" s="432">
        <f ca="1">CD38</f>
        <v>0</v>
      </c>
    </row>
    <row r="13" spans="1:82" ht="12" customHeight="1" thickBot="1">
      <c r="A13" s="490" cm="1">
        <f t="array" aca="1" ref="A13" ca="1">INDIRECT("'期'!"&amp;$A$32&amp;ROW())</f>
        <v>44603</v>
      </c>
      <c r="B13" s="491"/>
      <c r="C13" s="483">
        <f t="shared" ca="1" si="6"/>
        <v>10</v>
      </c>
      <c r="D13" s="484"/>
      <c r="E13" s="313">
        <f t="shared" ca="1" si="2"/>
        <v>10.208333333333334</v>
      </c>
      <c r="F13" s="254">
        <f t="shared" ca="1" si="3"/>
        <v>4</v>
      </c>
      <c r="G13" s="492">
        <f t="shared" ca="1" si="4"/>
        <v>0.5485714285714286</v>
      </c>
      <c r="H13" s="493"/>
      <c r="I13" s="489">
        <f t="shared" ca="1" si="0"/>
        <v>10.208333333333332</v>
      </c>
      <c r="J13" s="489"/>
      <c r="K13" s="513">
        <f t="shared" ca="1" si="1"/>
        <v>5.6</v>
      </c>
      <c r="L13" s="513"/>
      <c r="M13" s="501">
        <f ca="1">IF(C13="","",SUM(E$4:E13))</f>
        <v>102.08333333333333</v>
      </c>
      <c r="N13" s="502"/>
      <c r="O13" s="499">
        <f ca="1">IF(C13="","",SUM(F$4:F13))</f>
        <v>56</v>
      </c>
      <c r="P13" s="500"/>
      <c r="Q13" s="483">
        <f t="shared" ca="1" si="5"/>
        <v>189</v>
      </c>
      <c r="R13" s="484"/>
      <c r="S13" s="139"/>
      <c r="T13" s="273"/>
      <c r="U13" s="243"/>
      <c r="V13" s="146"/>
      <c r="W13" s="146"/>
      <c r="X13" s="146"/>
      <c r="Y13" s="146"/>
      <c r="Z13" s="27"/>
      <c r="AA13" s="27"/>
      <c r="AB13" s="146"/>
      <c r="AC13" s="146"/>
      <c r="AD13" s="146"/>
      <c r="AE13" s="146"/>
      <c r="AF13" s="146"/>
      <c r="AG13" s="146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BI13" s="6"/>
      <c r="BJ13" s="412"/>
      <c r="BK13" s="413"/>
      <c r="BL13" s="409"/>
      <c r="BM13" s="420"/>
      <c r="BN13" s="400"/>
      <c r="BO13" s="431"/>
      <c r="BP13" s="398"/>
      <c r="BQ13" s="515"/>
      <c r="BR13" s="398"/>
      <c r="BS13" s="433"/>
      <c r="BT13" s="18"/>
      <c r="BU13" s="412"/>
      <c r="BV13" s="413"/>
      <c r="BW13" s="409"/>
      <c r="BX13" s="420"/>
      <c r="BY13" s="400"/>
      <c r="BZ13" s="431"/>
      <c r="CA13" s="398"/>
      <c r="CB13" s="515"/>
      <c r="CC13" s="398"/>
      <c r="CD13" s="433"/>
    </row>
    <row r="14" spans="1:82" ht="12" customHeight="1">
      <c r="A14" s="490" cm="1">
        <f t="array" aca="1" ref="A14" ca="1">INDIRECT("'期'!"&amp;$A$32&amp;ROW())</f>
        <v>44604</v>
      </c>
      <c r="B14" s="491"/>
      <c r="C14" s="483">
        <f t="shared" ca="1" si="6"/>
        <v>11</v>
      </c>
      <c r="D14" s="484"/>
      <c r="E14" s="313">
        <f t="shared" ca="1" si="2"/>
        <v>10.208333333333334</v>
      </c>
      <c r="F14" s="254">
        <f t="shared" ca="1" si="3"/>
        <v>5</v>
      </c>
      <c r="G14" s="492">
        <f t="shared" ca="1" si="4"/>
        <v>0.54322820037105757</v>
      </c>
      <c r="H14" s="493"/>
      <c r="I14" s="489">
        <f t="shared" ca="1" si="0"/>
        <v>10.208333333333332</v>
      </c>
      <c r="J14" s="489"/>
      <c r="K14" s="489">
        <f t="shared" ca="1" si="1"/>
        <v>5.5454545454545459</v>
      </c>
      <c r="L14" s="489"/>
      <c r="M14" s="501">
        <f ca="1">IF(C14="","",SUM(E$4:E14))</f>
        <v>112.29166666666666</v>
      </c>
      <c r="N14" s="502"/>
      <c r="O14" s="499">
        <f ca="1">IF(C14="","",SUM(F$4:F14))</f>
        <v>61</v>
      </c>
      <c r="P14" s="500"/>
      <c r="Q14" s="483">
        <f t="shared" ca="1" si="5"/>
        <v>184</v>
      </c>
      <c r="R14" s="484"/>
      <c r="S14" s="139"/>
      <c r="T14" s="273"/>
      <c r="U14" s="243"/>
      <c r="V14" s="146"/>
      <c r="W14" s="146"/>
      <c r="X14" s="146"/>
      <c r="Y14" s="146"/>
      <c r="Z14" s="27"/>
      <c r="AA14" s="27"/>
      <c r="AB14" s="146"/>
      <c r="AC14" s="146"/>
      <c r="AD14" s="146"/>
      <c r="AE14" s="146"/>
      <c r="AF14" s="146"/>
      <c r="AG14" s="146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BI14" s="6"/>
      <c r="BJ14" s="406" t="s">
        <v>18</v>
      </c>
      <c r="BK14" s="405"/>
      <c r="BL14" s="405"/>
      <c r="BM14" s="512">
        <f ca="1">D1</f>
        <v>10.208333333333334</v>
      </c>
      <c r="BN14" s="414"/>
      <c r="BO14" s="514" t="s">
        <v>45</v>
      </c>
      <c r="BP14" s="414"/>
      <c r="BQ14" s="414"/>
      <c r="BR14" s="415">
        <v>1.66</v>
      </c>
      <c r="BS14" s="416"/>
      <c r="BT14" s="17"/>
      <c r="BU14" s="406" t="s">
        <v>18</v>
      </c>
      <c r="BV14" s="405"/>
      <c r="BW14" s="405"/>
      <c r="BX14" s="405">
        <f ca="1">BM14</f>
        <v>10.208333333333334</v>
      </c>
      <c r="BY14" s="414"/>
      <c r="BZ14" s="414" t="s">
        <v>19</v>
      </c>
      <c r="CA14" s="414"/>
      <c r="CB14" s="414"/>
      <c r="CC14" s="415">
        <v>1.66</v>
      </c>
      <c r="CD14" s="416"/>
    </row>
    <row r="15" spans="1:82" ht="12" customHeight="1">
      <c r="A15" s="490" cm="1">
        <f t="array" aca="1" ref="A15" ca="1">INDIRECT("'期'!"&amp;$A$32&amp;ROW())</f>
        <v>44606</v>
      </c>
      <c r="B15" s="491"/>
      <c r="C15" s="483">
        <f t="shared" ca="1" si="6"/>
        <v>12</v>
      </c>
      <c r="D15" s="484"/>
      <c r="E15" s="313">
        <f t="shared" ca="1" si="2"/>
        <v>10.208333333333334</v>
      </c>
      <c r="F15" s="254">
        <f t="shared" ca="1" si="3"/>
        <v>9</v>
      </c>
      <c r="G15" s="492">
        <f t="shared" ca="1" si="4"/>
        <v>0.57142857142857151</v>
      </c>
      <c r="H15" s="493"/>
      <c r="I15" s="489">
        <f t="shared" ca="1" si="0"/>
        <v>10.208333333333332</v>
      </c>
      <c r="J15" s="489"/>
      <c r="K15" s="489">
        <f t="shared" ca="1" si="1"/>
        <v>5.833333333333333</v>
      </c>
      <c r="L15" s="489"/>
      <c r="M15" s="501">
        <f ca="1">IF(C15="","",SUM(E$4:E15))</f>
        <v>122.49999999999999</v>
      </c>
      <c r="N15" s="502"/>
      <c r="O15" s="499">
        <f ca="1">IF(C15="","",SUM(F$4:F15))</f>
        <v>70</v>
      </c>
      <c r="P15" s="500"/>
      <c r="Q15" s="483">
        <f t="shared" ca="1" si="5"/>
        <v>175</v>
      </c>
      <c r="R15" s="484"/>
      <c r="S15" s="139"/>
      <c r="T15" s="273"/>
      <c r="U15" s="243"/>
      <c r="V15" s="146"/>
      <c r="W15" s="146"/>
      <c r="X15" s="146"/>
      <c r="Y15" s="146"/>
      <c r="Z15" s="27"/>
      <c r="AA15" s="27"/>
      <c r="AB15" s="13"/>
      <c r="AC15" s="13"/>
      <c r="AD15" s="13"/>
      <c r="AE15" s="13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BI15" s="6"/>
      <c r="BJ15" s="399"/>
      <c r="BK15" s="397"/>
      <c r="BL15" s="397"/>
      <c r="BM15" s="397"/>
      <c r="BN15" s="397"/>
      <c r="BO15" s="397"/>
      <c r="BP15" s="397"/>
      <c r="BQ15" s="397"/>
      <c r="BR15" s="417"/>
      <c r="BS15" s="418"/>
      <c r="BT15" s="17"/>
      <c r="BU15" s="399"/>
      <c r="BV15" s="397"/>
      <c r="BW15" s="397"/>
      <c r="BX15" s="397"/>
      <c r="BY15" s="397"/>
      <c r="BZ15" s="397"/>
      <c r="CA15" s="397"/>
      <c r="CB15" s="397"/>
      <c r="CC15" s="417"/>
      <c r="CD15" s="418"/>
    </row>
    <row r="16" spans="1:82" ht="12" customHeight="1">
      <c r="A16" s="490" cm="1">
        <f t="array" aca="1" ref="A16" ca="1">INDIRECT("'期'!"&amp;$A$32&amp;ROW())</f>
        <v>44607</v>
      </c>
      <c r="B16" s="491"/>
      <c r="C16" s="483">
        <f t="shared" ca="1" si="6"/>
        <v>13</v>
      </c>
      <c r="D16" s="484"/>
      <c r="E16" s="313">
        <f t="shared" ca="1" si="2"/>
        <v>10.208333333333334</v>
      </c>
      <c r="F16" s="254">
        <f t="shared" ca="1" si="3"/>
        <v>15</v>
      </c>
      <c r="G16" s="492">
        <f t="shared" ca="1" si="4"/>
        <v>0.64050235478806916</v>
      </c>
      <c r="H16" s="493"/>
      <c r="I16" s="489">
        <f t="shared" ca="1" si="0"/>
        <v>10.208333333333332</v>
      </c>
      <c r="J16" s="489"/>
      <c r="K16" s="489">
        <f t="shared" ca="1" si="1"/>
        <v>6.5384615384615383</v>
      </c>
      <c r="L16" s="489"/>
      <c r="M16" s="501">
        <f ca="1">IF(C16="","",SUM(E$4:E16))</f>
        <v>132.70833333333331</v>
      </c>
      <c r="N16" s="502"/>
      <c r="O16" s="499">
        <f ca="1">IF(C16="","",SUM(F$4:F16))</f>
        <v>85</v>
      </c>
      <c r="P16" s="500"/>
      <c r="Q16" s="483">
        <f t="shared" ca="1" si="5"/>
        <v>160</v>
      </c>
      <c r="R16" s="484"/>
      <c r="S16" s="139"/>
      <c r="T16" s="273"/>
      <c r="U16" s="243"/>
      <c r="V16" s="146"/>
      <c r="W16" s="146"/>
      <c r="X16" s="146"/>
      <c r="Y16" s="146"/>
      <c r="Z16" s="27"/>
      <c r="AA16" s="27"/>
      <c r="AB16" s="13"/>
      <c r="AC16" s="13"/>
      <c r="AD16" s="13"/>
      <c r="AE16" s="13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BI16" s="6"/>
      <c r="BJ16" s="399" t="s">
        <v>20</v>
      </c>
      <c r="BK16" s="397"/>
      <c r="BL16" s="397"/>
      <c r="BM16" s="423">
        <v>10</v>
      </c>
      <c r="BN16" s="423"/>
      <c r="BO16" s="511" t="s">
        <v>44</v>
      </c>
      <c r="BP16" s="397"/>
      <c r="BQ16" s="397"/>
      <c r="BR16" s="421" t="e">
        <f ca="1">BL5/12/AVERAGE(T4:U9)</f>
        <v>#DIV/0!</v>
      </c>
      <c r="BS16" s="422"/>
      <c r="BT16" s="19"/>
      <c r="BU16" s="399" t="s">
        <v>20</v>
      </c>
      <c r="BV16" s="397"/>
      <c r="BW16" s="397"/>
      <c r="BX16" s="423">
        <v>10.199999999999999</v>
      </c>
      <c r="BY16" s="423"/>
      <c r="BZ16" s="397" t="s">
        <v>21</v>
      </c>
      <c r="CA16" s="397"/>
      <c r="CB16" s="397"/>
      <c r="CC16" s="421" t="e">
        <f ca="1">BL5/12/AVERAGE(T9:U15)</f>
        <v>#DIV/0!</v>
      </c>
      <c r="CD16" s="422"/>
    </row>
    <row r="17" spans="1:82" ht="12" customHeight="1">
      <c r="A17" s="490" cm="1">
        <f t="array" aca="1" ref="A17" ca="1">INDIRECT("'期'!"&amp;$A$32&amp;ROW())</f>
        <v>44608</v>
      </c>
      <c r="B17" s="491"/>
      <c r="C17" s="483">
        <f t="shared" ca="1" si="6"/>
        <v>14</v>
      </c>
      <c r="D17" s="484"/>
      <c r="E17" s="313">
        <f t="shared" ca="1" si="2"/>
        <v>10.208333333333334</v>
      </c>
      <c r="F17" s="254">
        <f t="shared" ca="1" si="3"/>
        <v>7</v>
      </c>
      <c r="G17" s="492">
        <f t="shared" ca="1" si="4"/>
        <v>0.64373177842565599</v>
      </c>
      <c r="H17" s="493"/>
      <c r="I17" s="489">
        <f t="shared" ca="1" si="0"/>
        <v>10.208333333333332</v>
      </c>
      <c r="J17" s="489"/>
      <c r="K17" s="489">
        <f t="shared" ca="1" si="1"/>
        <v>6.5714285714285712</v>
      </c>
      <c r="L17" s="489"/>
      <c r="M17" s="501">
        <f ca="1">IF(C17="","",SUM(E$4:E17))</f>
        <v>142.91666666666666</v>
      </c>
      <c r="N17" s="502"/>
      <c r="O17" s="499">
        <f ca="1">IF(C17="","",SUM(F$4:F17))</f>
        <v>92</v>
      </c>
      <c r="P17" s="500"/>
      <c r="Q17" s="483">
        <f t="shared" ca="1" si="5"/>
        <v>153</v>
      </c>
      <c r="R17" s="484"/>
      <c r="S17" s="139"/>
      <c r="T17" s="273"/>
      <c r="U17" s="243"/>
      <c r="V17" s="146"/>
      <c r="W17" s="146"/>
      <c r="X17" s="146"/>
      <c r="Y17" s="146"/>
      <c r="Z17" s="27"/>
      <c r="AA17" s="27"/>
      <c r="AB17" s="13"/>
      <c r="AC17" s="13"/>
      <c r="AD17" s="13"/>
      <c r="AE17" s="13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BI17" s="6"/>
      <c r="BJ17" s="399"/>
      <c r="BK17" s="397"/>
      <c r="BL17" s="397"/>
      <c r="BM17" s="423"/>
      <c r="BN17" s="423"/>
      <c r="BO17" s="397"/>
      <c r="BP17" s="397"/>
      <c r="BQ17" s="397"/>
      <c r="BR17" s="421"/>
      <c r="BS17" s="422"/>
      <c r="BT17" s="19"/>
      <c r="BU17" s="399"/>
      <c r="BV17" s="397"/>
      <c r="BW17" s="397"/>
      <c r="BX17" s="423"/>
      <c r="BY17" s="423"/>
      <c r="BZ17" s="397"/>
      <c r="CA17" s="397"/>
      <c r="CB17" s="397"/>
      <c r="CC17" s="421"/>
      <c r="CD17" s="422"/>
    </row>
    <row r="18" spans="1:82" ht="12" customHeight="1">
      <c r="A18" s="490" cm="1">
        <f t="array" aca="1" ref="A18" ca="1">INDIRECT("'期'!"&amp;$A$32&amp;ROW())</f>
        <v>44609</v>
      </c>
      <c r="B18" s="491"/>
      <c r="C18" s="483">
        <f t="shared" ca="1" si="6"/>
        <v>15</v>
      </c>
      <c r="D18" s="484"/>
      <c r="E18" s="313">
        <f t="shared" ca="1" si="2"/>
        <v>10.208333333333334</v>
      </c>
      <c r="F18" s="254">
        <f t="shared" ca="1" si="3"/>
        <v>8</v>
      </c>
      <c r="G18" s="492">
        <f t="shared" ca="1" si="4"/>
        <v>0.65306122448979587</v>
      </c>
      <c r="H18" s="493"/>
      <c r="I18" s="489">
        <f t="shared" ca="1" si="0"/>
        <v>10.208333333333334</v>
      </c>
      <c r="J18" s="489"/>
      <c r="K18" s="489">
        <f t="shared" ca="1" si="1"/>
        <v>6.666666666666667</v>
      </c>
      <c r="L18" s="489"/>
      <c r="M18" s="501">
        <f ca="1">IF(C18="","",SUM(E$4:E18))</f>
        <v>153.125</v>
      </c>
      <c r="N18" s="502"/>
      <c r="O18" s="499">
        <f ca="1">IF(C18="","",SUM(F$4:F18))</f>
        <v>100</v>
      </c>
      <c r="P18" s="500"/>
      <c r="Q18" s="483">
        <f t="shared" ca="1" si="5"/>
        <v>145</v>
      </c>
      <c r="R18" s="484"/>
      <c r="S18" s="139"/>
      <c r="T18" s="273"/>
      <c r="U18" s="243"/>
      <c r="V18" s="146"/>
      <c r="W18" s="146"/>
      <c r="X18" s="146"/>
      <c r="Y18" s="146"/>
      <c r="Z18" s="27"/>
      <c r="AA18" s="241"/>
      <c r="AB18" s="13"/>
      <c r="AC18" s="13"/>
      <c r="AD18" s="13"/>
      <c r="AE18" s="13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BI18" s="6"/>
      <c r="BJ18" s="399" t="s">
        <v>41</v>
      </c>
      <c r="BK18" s="397"/>
      <c r="BL18" s="397"/>
      <c r="BM18" s="397">
        <f ca="1">BM16-BM14</f>
        <v>-0.20833333333333393</v>
      </c>
      <c r="BN18" s="397"/>
      <c r="BO18" s="397" t="s">
        <v>22</v>
      </c>
      <c r="BP18" s="397"/>
      <c r="BQ18" s="397"/>
      <c r="BR18" s="407" t="e">
        <f ca="1">BR16-BR14</f>
        <v>#DIV/0!</v>
      </c>
      <c r="BS18" s="408"/>
      <c r="BT18" s="17"/>
      <c r="BU18" s="399" t="s">
        <v>41</v>
      </c>
      <c r="BV18" s="397"/>
      <c r="BW18" s="397"/>
      <c r="BX18" s="397">
        <f ca="1">BX16-BX14</f>
        <v>-8.333333333334636E-3</v>
      </c>
      <c r="BY18" s="397"/>
      <c r="BZ18" s="397" t="s">
        <v>22</v>
      </c>
      <c r="CA18" s="397"/>
      <c r="CB18" s="397"/>
      <c r="CC18" s="509" t="e">
        <f ca="1">CC16-CC14</f>
        <v>#DIV/0!</v>
      </c>
      <c r="CD18" s="510"/>
    </row>
    <row r="19" spans="1:82" ht="12" customHeight="1">
      <c r="A19" s="490" cm="1">
        <f t="array" aca="1" ref="A19" ca="1">INDIRECT("'期'!"&amp;$A$32&amp;ROW())</f>
        <v>44610</v>
      </c>
      <c r="B19" s="491"/>
      <c r="C19" s="483">
        <f t="shared" ca="1" si="6"/>
        <v>16</v>
      </c>
      <c r="D19" s="484"/>
      <c r="E19" s="313">
        <f t="shared" ca="1" si="2"/>
        <v>10.208333333333334</v>
      </c>
      <c r="F19" s="254">
        <f t="shared" ca="1" si="3"/>
        <v>9</v>
      </c>
      <c r="G19" s="492">
        <f t="shared" ca="1" si="4"/>
        <v>0.66734693877551021</v>
      </c>
      <c r="H19" s="493"/>
      <c r="I19" s="489">
        <f t="shared" ca="1" si="0"/>
        <v>10.208333333333334</v>
      </c>
      <c r="J19" s="489"/>
      <c r="K19" s="489">
        <f t="shared" ca="1" si="1"/>
        <v>6.8125</v>
      </c>
      <c r="L19" s="489"/>
      <c r="M19" s="501">
        <f ca="1">IF(C19="","",SUM(E$4:E19))</f>
        <v>163.33333333333334</v>
      </c>
      <c r="N19" s="502"/>
      <c r="O19" s="499">
        <f ca="1">IF(C19="","",SUM(F$4:F19))</f>
        <v>109</v>
      </c>
      <c r="P19" s="500"/>
      <c r="Q19" s="483">
        <f t="shared" ca="1" si="5"/>
        <v>136</v>
      </c>
      <c r="R19" s="484"/>
      <c r="S19" s="139"/>
      <c r="T19" s="273"/>
      <c r="U19" s="243"/>
      <c r="V19" s="146"/>
      <c r="W19" s="146"/>
      <c r="X19" s="146"/>
      <c r="Y19" s="146"/>
      <c r="Z19" s="27"/>
      <c r="AA19" s="27"/>
      <c r="AB19" s="13"/>
      <c r="AC19" s="13"/>
      <c r="AD19" s="13"/>
      <c r="AE19" s="13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BI19" s="7"/>
      <c r="BJ19" s="399"/>
      <c r="BK19" s="397"/>
      <c r="BL19" s="397"/>
      <c r="BM19" s="397"/>
      <c r="BN19" s="397"/>
      <c r="BO19" s="397"/>
      <c r="BP19" s="397"/>
      <c r="BQ19" s="397"/>
      <c r="BR19" s="407"/>
      <c r="BS19" s="408"/>
      <c r="BT19" s="17"/>
      <c r="BU19" s="399"/>
      <c r="BV19" s="397"/>
      <c r="BW19" s="397"/>
      <c r="BX19" s="397"/>
      <c r="BY19" s="397"/>
      <c r="BZ19" s="397"/>
      <c r="CA19" s="397"/>
      <c r="CB19" s="397"/>
      <c r="CC19" s="397"/>
      <c r="CD19" s="510"/>
    </row>
    <row r="20" spans="1:82" ht="12" customHeight="1">
      <c r="A20" s="490" cm="1">
        <f t="array" aca="1" ref="A20" ca="1">INDIRECT("'期'!"&amp;$A$32&amp;ROW())</f>
        <v>44611</v>
      </c>
      <c r="B20" s="491"/>
      <c r="C20" s="483">
        <f t="shared" ca="1" si="6"/>
        <v>17</v>
      </c>
      <c r="D20" s="484"/>
      <c r="E20" s="313">
        <f t="shared" ca="1" si="2"/>
        <v>10.208333333333334</v>
      </c>
      <c r="F20" s="254">
        <f t="shared" ca="1" si="3"/>
        <v>2</v>
      </c>
      <c r="G20" s="492">
        <f t="shared" ca="1" si="4"/>
        <v>0.6396158463385353</v>
      </c>
      <c r="H20" s="493"/>
      <c r="I20" s="489">
        <f t="shared" ca="1" si="0"/>
        <v>10.208333333333334</v>
      </c>
      <c r="J20" s="489"/>
      <c r="K20" s="489">
        <f t="shared" ca="1" si="1"/>
        <v>6.5294117647058822</v>
      </c>
      <c r="L20" s="489"/>
      <c r="M20" s="501">
        <f ca="1">IF(C20="","",SUM(E$4:E20))</f>
        <v>173.54166666666669</v>
      </c>
      <c r="N20" s="502"/>
      <c r="O20" s="499">
        <f ca="1">IF(C20="","",SUM(F$4:F20))</f>
        <v>111</v>
      </c>
      <c r="P20" s="500"/>
      <c r="Q20" s="483">
        <f t="shared" ca="1" si="5"/>
        <v>134</v>
      </c>
      <c r="R20" s="484"/>
      <c r="S20" s="139"/>
      <c r="T20" s="273"/>
      <c r="U20" s="243"/>
      <c r="V20" s="146"/>
      <c r="W20" s="146"/>
      <c r="X20" s="146"/>
      <c r="Y20" s="146"/>
      <c r="Z20" s="27"/>
      <c r="AA20" s="27"/>
      <c r="AB20" s="13"/>
      <c r="AC20" s="13"/>
      <c r="AD20" s="13"/>
      <c r="AE20" s="13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BI20" s="8"/>
      <c r="BJ20" s="411" t="s">
        <v>23</v>
      </c>
      <c r="BK20" s="397"/>
      <c r="BL20" s="397"/>
      <c r="BM20" s="397">
        <f ca="1">(BM16*BM22)-BL3</f>
        <v>-5</v>
      </c>
      <c r="BN20" s="397"/>
      <c r="BO20" s="397" t="s">
        <v>24</v>
      </c>
      <c r="BP20" s="397"/>
      <c r="BQ20" s="397"/>
      <c r="BR20" s="407" t="e">
        <f ca="1">BL5/AVERAGE(T4:U8)</f>
        <v>#DIV/0!</v>
      </c>
      <c r="BS20" s="408"/>
      <c r="BT20" s="20"/>
      <c r="BU20" s="411" t="s">
        <v>23</v>
      </c>
      <c r="BV20" s="397"/>
      <c r="BW20" s="397"/>
      <c r="BX20" s="397">
        <f ca="1">(BX16*BX22)-BW3</f>
        <v>-0.20000000000001705</v>
      </c>
      <c r="BY20" s="397"/>
      <c r="BZ20" s="397" t="s">
        <v>24</v>
      </c>
      <c r="CA20" s="397"/>
      <c r="CB20" s="397"/>
      <c r="CC20" s="407" t="e">
        <f ca="1">BW5/CC16</f>
        <v>#DIV/0!</v>
      </c>
      <c r="CD20" s="408"/>
    </row>
    <row r="21" spans="1:82" ht="12" customHeight="1" thickBot="1">
      <c r="A21" s="490" cm="1">
        <f t="array" aca="1" ref="A21" ca="1">INDIRECT("'期'!"&amp;$A$32&amp;ROW())</f>
        <v>44613</v>
      </c>
      <c r="B21" s="491"/>
      <c r="C21" s="483">
        <f t="shared" ca="1" si="6"/>
        <v>18</v>
      </c>
      <c r="D21" s="484"/>
      <c r="E21" s="313">
        <f t="shared" ca="1" si="2"/>
        <v>10.208333333333334</v>
      </c>
      <c r="F21" s="254">
        <f t="shared" ca="1" si="3"/>
        <v>12</v>
      </c>
      <c r="G21" s="507">
        <f t="shared" ca="1" si="4"/>
        <v>0.66938775510204074</v>
      </c>
      <c r="H21" s="508"/>
      <c r="I21" s="489">
        <f t="shared" ca="1" si="0"/>
        <v>10.208333333333336</v>
      </c>
      <c r="J21" s="489"/>
      <c r="K21" s="489">
        <f t="shared" ca="1" si="1"/>
        <v>6.833333333333333</v>
      </c>
      <c r="L21" s="489"/>
      <c r="M21" s="501">
        <f ca="1">IF(C21="","",SUM(E$4:E21))</f>
        <v>183.75000000000003</v>
      </c>
      <c r="N21" s="502"/>
      <c r="O21" s="499">
        <f ca="1">IF(C21="","",SUM(F$4:F21))</f>
        <v>123</v>
      </c>
      <c r="P21" s="500"/>
      <c r="Q21" s="483">
        <f t="shared" ca="1" si="5"/>
        <v>122</v>
      </c>
      <c r="R21" s="484"/>
      <c r="S21" s="139"/>
      <c r="T21" s="273"/>
      <c r="U21" s="243"/>
      <c r="V21" s="146"/>
      <c r="W21" s="146"/>
      <c r="X21" s="146"/>
      <c r="Y21" s="146"/>
      <c r="Z21" s="27"/>
      <c r="AA21" s="27"/>
      <c r="AB21" s="13"/>
      <c r="AC21" s="13"/>
      <c r="AD21" s="13"/>
      <c r="AE21" s="13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BI21" s="9"/>
      <c r="BJ21" s="412"/>
      <c r="BK21" s="413"/>
      <c r="BL21" s="413"/>
      <c r="BM21" s="413"/>
      <c r="BN21" s="413"/>
      <c r="BO21" s="413"/>
      <c r="BP21" s="413"/>
      <c r="BQ21" s="413"/>
      <c r="BR21" s="409"/>
      <c r="BS21" s="410"/>
      <c r="BT21" s="20"/>
      <c r="BU21" s="412"/>
      <c r="BV21" s="413"/>
      <c r="BW21" s="413"/>
      <c r="BX21" s="413"/>
      <c r="BY21" s="413"/>
      <c r="BZ21" s="413"/>
      <c r="CA21" s="413"/>
      <c r="CB21" s="413"/>
      <c r="CC21" s="409"/>
      <c r="CD21" s="410"/>
    </row>
    <row r="22" spans="1:82" ht="12" customHeight="1">
      <c r="A22" s="490" cm="1">
        <f t="array" aca="1" ref="A22" ca="1">INDIRECT("'期'!"&amp;$A$32&amp;ROW())</f>
        <v>44614</v>
      </c>
      <c r="B22" s="491"/>
      <c r="C22" s="483">
        <f t="shared" ca="1" si="6"/>
        <v>19</v>
      </c>
      <c r="D22" s="484"/>
      <c r="E22" s="313">
        <f t="shared" ca="1" si="2"/>
        <v>10.208333333333334</v>
      </c>
      <c r="F22" s="254">
        <f t="shared" ca="1" si="3"/>
        <v>14</v>
      </c>
      <c r="G22" s="492">
        <f t="shared" ca="1" si="4"/>
        <v>0.70633727175080541</v>
      </c>
      <c r="H22" s="493"/>
      <c r="I22" s="489">
        <f t="shared" ca="1" si="0"/>
        <v>10.208333333333336</v>
      </c>
      <c r="J22" s="489"/>
      <c r="K22" s="489">
        <f t="shared" ca="1" si="1"/>
        <v>7.2105263157894735</v>
      </c>
      <c r="L22" s="489"/>
      <c r="M22" s="501">
        <f ca="1">IF(C22="","",SUM(E$4:E22))</f>
        <v>193.95833333333337</v>
      </c>
      <c r="N22" s="502"/>
      <c r="O22" s="499">
        <f ca="1">IF(C22="","",SUM(F$4:F22))</f>
        <v>137</v>
      </c>
      <c r="P22" s="500"/>
      <c r="Q22" s="483">
        <f t="shared" ca="1" si="5"/>
        <v>108</v>
      </c>
      <c r="R22" s="484"/>
      <c r="S22" s="139"/>
      <c r="T22" s="273"/>
      <c r="U22" s="243"/>
      <c r="V22" s="146"/>
      <c r="W22" s="146"/>
      <c r="X22" s="146"/>
      <c r="Y22" s="146"/>
      <c r="Z22" s="27"/>
      <c r="AA22" s="27"/>
      <c r="AB22" s="13"/>
      <c r="AC22" s="13"/>
      <c r="AD22" s="13"/>
      <c r="AE22" s="13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BI22" s="10"/>
      <c r="BJ22" s="406" t="s">
        <v>25</v>
      </c>
      <c r="BK22" s="405"/>
      <c r="BL22" s="405"/>
      <c r="BM22" s="405">
        <f ca="1">C31</f>
        <v>24</v>
      </c>
      <c r="BN22" s="405"/>
      <c r="BO22" s="405" t="s">
        <v>26</v>
      </c>
      <c r="BP22" s="405"/>
      <c r="BQ22" s="405"/>
      <c r="BR22" s="403">
        <f ca="1">BM14*BM22*BM24*1.015</f>
        <v>3569729.6249999995</v>
      </c>
      <c r="BS22" s="404"/>
      <c r="BT22" s="21"/>
      <c r="BU22" s="406" t="s">
        <v>25</v>
      </c>
      <c r="BV22" s="405"/>
      <c r="BW22" s="405"/>
      <c r="BX22" s="405">
        <f ca="1">C31</f>
        <v>24</v>
      </c>
      <c r="BY22" s="405"/>
      <c r="BZ22" s="405" t="s">
        <v>26</v>
      </c>
      <c r="CA22" s="405"/>
      <c r="CB22" s="405"/>
      <c r="CC22" s="403">
        <f ca="1">BX14*BX22*BX24*1.015</f>
        <v>2611833.5249999999</v>
      </c>
      <c r="CD22" s="404"/>
    </row>
    <row r="23" spans="1:82" ht="12" customHeight="1">
      <c r="A23" s="490" cm="1">
        <f t="array" aca="1" ref="A23" ca="1">INDIRECT("'期'!"&amp;$A$32&amp;ROW())</f>
        <v>44615</v>
      </c>
      <c r="B23" s="491"/>
      <c r="C23" s="483">
        <f t="shared" ca="1" si="6"/>
        <v>20</v>
      </c>
      <c r="D23" s="484"/>
      <c r="E23" s="313">
        <f t="shared" ca="1" si="2"/>
        <v>10.208333333333334</v>
      </c>
      <c r="F23" s="254">
        <f t="shared" ca="1" si="3"/>
        <v>6</v>
      </c>
      <c r="G23" s="492">
        <f t="shared" ca="1" si="4"/>
        <v>0.70040816326530597</v>
      </c>
      <c r="H23" s="493"/>
      <c r="I23" s="489">
        <f t="shared" ca="1" si="0"/>
        <v>10.208333333333336</v>
      </c>
      <c r="J23" s="489"/>
      <c r="K23" s="489">
        <f t="shared" ca="1" si="1"/>
        <v>7.15</v>
      </c>
      <c r="L23" s="489"/>
      <c r="M23" s="501">
        <f ca="1">IF(C23="","",SUM(E$4:E23))</f>
        <v>204.16666666666671</v>
      </c>
      <c r="N23" s="502"/>
      <c r="O23" s="499">
        <f ca="1">IF(C23="","",SUM(F$4:F23))</f>
        <v>143</v>
      </c>
      <c r="P23" s="500"/>
      <c r="Q23" s="483">
        <f t="shared" ca="1" si="5"/>
        <v>102</v>
      </c>
      <c r="R23" s="484"/>
      <c r="S23" s="139"/>
      <c r="T23" s="273"/>
      <c r="U23" s="243"/>
      <c r="V23" s="146"/>
      <c r="W23" s="146"/>
      <c r="X23" s="146"/>
      <c r="Y23" s="146"/>
      <c r="Z23" s="27"/>
      <c r="AA23" s="27"/>
      <c r="AB23" s="13"/>
      <c r="AC23" s="13"/>
      <c r="AD23" s="13"/>
      <c r="AE23" s="13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BI23" s="10"/>
      <c r="BJ23" s="399"/>
      <c r="BK23" s="397"/>
      <c r="BL23" s="397"/>
      <c r="BM23" s="397"/>
      <c r="BN23" s="397"/>
      <c r="BO23" s="397"/>
      <c r="BP23" s="397"/>
      <c r="BQ23" s="397"/>
      <c r="BR23" s="401"/>
      <c r="BS23" s="402"/>
      <c r="BT23" s="21"/>
      <c r="BU23" s="399"/>
      <c r="BV23" s="397"/>
      <c r="BW23" s="397"/>
      <c r="BX23" s="397"/>
      <c r="BY23" s="397"/>
      <c r="BZ23" s="397"/>
      <c r="CA23" s="397"/>
      <c r="CB23" s="397"/>
      <c r="CC23" s="401"/>
      <c r="CD23" s="402"/>
    </row>
    <row r="24" spans="1:82" ht="12" customHeight="1">
      <c r="A24" s="490" cm="1">
        <f t="array" aca="1" ref="A24" ca="1">INDIRECT("'期'!"&amp;$A$32&amp;ROW())</f>
        <v>44616</v>
      </c>
      <c r="B24" s="491"/>
      <c r="C24" s="483">
        <f t="shared" ca="1" si="6"/>
        <v>21</v>
      </c>
      <c r="D24" s="484"/>
      <c r="E24" s="313">
        <f t="shared" ca="1" si="2"/>
        <v>10.208333333333334</v>
      </c>
      <c r="F24" s="254">
        <f t="shared" ca="1" si="3"/>
        <v>10</v>
      </c>
      <c r="G24" s="492">
        <f t="shared" ca="1" si="4"/>
        <v>0.71370262390670536</v>
      </c>
      <c r="H24" s="493"/>
      <c r="I24" s="489">
        <f t="shared" ca="1" si="0"/>
        <v>10.208333333333336</v>
      </c>
      <c r="J24" s="489"/>
      <c r="K24" s="489">
        <f t="shared" ca="1" si="1"/>
        <v>7.2857142857142856</v>
      </c>
      <c r="L24" s="489"/>
      <c r="M24" s="501">
        <f ca="1">IF(C24="","",SUM(E$4:E24))</f>
        <v>214.37500000000006</v>
      </c>
      <c r="N24" s="502"/>
      <c r="O24" s="499">
        <f ca="1">IF(C24="","",SUM(F$4:F24))</f>
        <v>153</v>
      </c>
      <c r="P24" s="500"/>
      <c r="Q24" s="483">
        <f t="shared" ca="1" si="5"/>
        <v>92</v>
      </c>
      <c r="R24" s="484"/>
      <c r="S24" s="139"/>
      <c r="T24" s="273"/>
      <c r="U24" s="243"/>
      <c r="V24" s="146"/>
      <c r="W24" s="146"/>
      <c r="X24" s="146"/>
      <c r="Y24" s="146"/>
      <c r="Z24" s="27"/>
      <c r="AA24" s="27"/>
      <c r="AB24" s="13"/>
      <c r="AC24" s="13"/>
      <c r="AD24" s="13"/>
      <c r="AE24" s="13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BI24" s="10"/>
      <c r="BJ24" s="399" t="s">
        <v>27</v>
      </c>
      <c r="BK24" s="397"/>
      <c r="BL24" s="397"/>
      <c r="BM24" s="395">
        <v>14355</v>
      </c>
      <c r="BN24" s="395"/>
      <c r="BO24" s="397" t="s">
        <v>43</v>
      </c>
      <c r="BP24" s="397"/>
      <c r="BQ24" s="397"/>
      <c r="BR24" s="401">
        <f ca="1">BM16*BM22*BM26</f>
        <v>3445200</v>
      </c>
      <c r="BS24" s="402"/>
      <c r="BT24" s="21"/>
      <c r="BU24" s="399" t="s">
        <v>27</v>
      </c>
      <c r="BV24" s="397"/>
      <c r="BW24" s="397"/>
      <c r="BX24" s="395">
        <v>10503</v>
      </c>
      <c r="BY24" s="395"/>
      <c r="BZ24" s="397" t="s">
        <v>43</v>
      </c>
      <c r="CA24" s="397"/>
      <c r="CB24" s="397"/>
      <c r="CC24" s="401">
        <f ca="1">BX16*BX22*BX26</f>
        <v>3514103.9999999995</v>
      </c>
      <c r="CD24" s="402"/>
    </row>
    <row r="25" spans="1:82" ht="12" customHeight="1">
      <c r="A25" s="490" cm="1">
        <f t="array" aca="1" ref="A25" ca="1">INDIRECT("'期'!"&amp;$A$32&amp;ROW())</f>
        <v>44617</v>
      </c>
      <c r="B25" s="491"/>
      <c r="C25" s="483">
        <f t="shared" ca="1" si="6"/>
        <v>22</v>
      </c>
      <c r="D25" s="484"/>
      <c r="E25" s="313">
        <f t="shared" ca="1" si="2"/>
        <v>10.208333333333334</v>
      </c>
      <c r="F25" s="254">
        <f t="shared" ca="1" si="3"/>
        <v>7</v>
      </c>
      <c r="G25" s="492">
        <f t="shared" ca="1" si="4"/>
        <v>0.71243042671614076</v>
      </c>
      <c r="H25" s="493"/>
      <c r="I25" s="489">
        <f t="shared" ca="1" si="0"/>
        <v>10.208333333333336</v>
      </c>
      <c r="J25" s="489"/>
      <c r="K25" s="489">
        <f t="shared" ca="1" si="1"/>
        <v>7.2727272727272725</v>
      </c>
      <c r="L25" s="489"/>
      <c r="M25" s="501">
        <f ca="1">IF(C25="","",SUM(E$4:E25))</f>
        <v>224.5833333333334</v>
      </c>
      <c r="N25" s="502"/>
      <c r="O25" s="499">
        <f ca="1">IF(C25="","",SUM(F$4:F25))</f>
        <v>160</v>
      </c>
      <c r="P25" s="500"/>
      <c r="Q25" s="483">
        <f t="shared" ca="1" si="5"/>
        <v>85</v>
      </c>
      <c r="R25" s="484"/>
      <c r="S25" s="139"/>
      <c r="T25" s="273"/>
      <c r="U25" s="243"/>
      <c r="V25" s="146"/>
      <c r="W25" s="146"/>
      <c r="X25" s="146"/>
      <c r="Y25" s="146"/>
      <c r="Z25" s="27"/>
      <c r="AA25" s="27"/>
      <c r="AB25" s="13"/>
      <c r="AC25" s="13"/>
      <c r="AD25" s="13"/>
      <c r="AE25" s="13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BI25" s="10"/>
      <c r="BJ25" s="399"/>
      <c r="BK25" s="397"/>
      <c r="BL25" s="397"/>
      <c r="BM25" s="395"/>
      <c r="BN25" s="395"/>
      <c r="BO25" s="397"/>
      <c r="BP25" s="397"/>
      <c r="BQ25" s="397"/>
      <c r="BR25" s="401"/>
      <c r="BS25" s="402"/>
      <c r="BT25" s="21"/>
      <c r="BU25" s="399"/>
      <c r="BV25" s="397"/>
      <c r="BW25" s="397"/>
      <c r="BX25" s="395"/>
      <c r="BY25" s="395"/>
      <c r="BZ25" s="397"/>
      <c r="CA25" s="397"/>
      <c r="CB25" s="397"/>
      <c r="CC25" s="401"/>
      <c r="CD25" s="402"/>
    </row>
    <row r="26" spans="1:82" ht="12" customHeight="1">
      <c r="A26" s="490" cm="1">
        <f t="array" aca="1" ref="A26" ca="1">INDIRECT("'期'!"&amp;$A$32&amp;ROW())</f>
        <v>44618</v>
      </c>
      <c r="B26" s="491"/>
      <c r="C26" s="483">
        <f t="shared" ca="1" si="6"/>
        <v>23</v>
      </c>
      <c r="D26" s="484"/>
      <c r="E26" s="313">
        <f t="shared" ca="1" si="2"/>
        <v>10.208333333333334</v>
      </c>
      <c r="F26" s="254">
        <f t="shared" ca="1" si="3"/>
        <v>5</v>
      </c>
      <c r="G26" s="492">
        <f t="shared" ca="1" si="4"/>
        <v>0.70275066548358456</v>
      </c>
      <c r="H26" s="493"/>
      <c r="I26" s="489">
        <f t="shared" ca="1" si="0"/>
        <v>10.208333333333337</v>
      </c>
      <c r="J26" s="489"/>
      <c r="K26" s="489">
        <f t="shared" ca="1" si="1"/>
        <v>7.1739130434782608</v>
      </c>
      <c r="L26" s="489"/>
      <c r="M26" s="501">
        <f ca="1">IF(C26="","",SUM(E$4:E26))</f>
        <v>234.79166666666674</v>
      </c>
      <c r="N26" s="502"/>
      <c r="O26" s="499">
        <f ca="1">IF(C26="","",SUM(F$4:F26))</f>
        <v>165</v>
      </c>
      <c r="P26" s="500"/>
      <c r="Q26" s="483">
        <f t="shared" ca="1" si="5"/>
        <v>80</v>
      </c>
      <c r="R26" s="484"/>
      <c r="S26" s="139"/>
      <c r="T26" s="273"/>
      <c r="U26" s="243"/>
      <c r="V26" s="146"/>
      <c r="W26" s="146"/>
      <c r="X26" s="146"/>
      <c r="Y26" s="146"/>
      <c r="Z26" s="27"/>
      <c r="AA26" s="27"/>
      <c r="AB26" s="13"/>
      <c r="AC26" s="13"/>
      <c r="AD26" s="13"/>
      <c r="AE26" s="13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BI26" s="10"/>
      <c r="BJ26" s="399" t="s">
        <v>28</v>
      </c>
      <c r="BK26" s="397"/>
      <c r="BL26" s="397"/>
      <c r="BM26" s="505">
        <v>14355</v>
      </c>
      <c r="BN26" s="505"/>
      <c r="BO26" s="397" t="s">
        <v>42</v>
      </c>
      <c r="BP26" s="397"/>
      <c r="BQ26" s="397"/>
      <c r="BR26" s="391">
        <f ca="1">BR24-BR22</f>
        <v>-124529.62499999953</v>
      </c>
      <c r="BS26" s="392"/>
      <c r="BT26" s="21"/>
      <c r="BU26" s="399" t="s">
        <v>28</v>
      </c>
      <c r="BV26" s="397"/>
      <c r="BW26" s="397"/>
      <c r="BX26" s="395">
        <f>BM26</f>
        <v>14355</v>
      </c>
      <c r="BY26" s="395"/>
      <c r="BZ26" s="397" t="s">
        <v>42</v>
      </c>
      <c r="CA26" s="397"/>
      <c r="CB26" s="397"/>
      <c r="CC26" s="391">
        <f ca="1">CC24-CC22</f>
        <v>902270.47499999963</v>
      </c>
      <c r="CD26" s="392"/>
    </row>
    <row r="27" spans="1:82" ht="12" customHeight="1" thickBot="1">
      <c r="A27" s="490" cm="1">
        <f t="array" aca="1" ref="A27" ca="1">INDIRECT("'期'!"&amp;$A$32&amp;ROW())</f>
        <v>44620</v>
      </c>
      <c r="B27" s="491"/>
      <c r="C27" s="483">
        <f t="shared" ca="1" si="6"/>
        <v>24</v>
      </c>
      <c r="D27" s="484"/>
      <c r="E27" s="313">
        <f t="shared" ca="1" si="2"/>
        <v>10.208333333333334</v>
      </c>
      <c r="F27" s="254">
        <f t="shared" ca="1" si="3"/>
        <v>14</v>
      </c>
      <c r="G27" s="492">
        <f t="shared" ca="1" si="4"/>
        <v>0.73061224489795895</v>
      </c>
      <c r="H27" s="493"/>
      <c r="I27" s="489">
        <f t="shared" ca="1" si="0"/>
        <v>10.208333333333337</v>
      </c>
      <c r="J27" s="489"/>
      <c r="K27" s="489">
        <f t="shared" ca="1" si="1"/>
        <v>7.458333333333333</v>
      </c>
      <c r="L27" s="489"/>
      <c r="M27" s="501">
        <f ca="1">IF(C27="","",SUM(E$4:E27))</f>
        <v>245.00000000000009</v>
      </c>
      <c r="N27" s="502"/>
      <c r="O27" s="499">
        <f ca="1">IF(C27="","",SUM(F$4:F27))</f>
        <v>179</v>
      </c>
      <c r="P27" s="500"/>
      <c r="Q27" s="483">
        <f t="shared" ca="1" si="5"/>
        <v>66</v>
      </c>
      <c r="R27" s="484"/>
      <c r="S27" s="139"/>
      <c r="T27" s="139"/>
      <c r="U27" s="243"/>
      <c r="V27" s="146"/>
      <c r="W27" s="146"/>
      <c r="X27" s="146"/>
      <c r="Y27" s="146"/>
      <c r="Z27" s="27"/>
      <c r="AA27" s="27"/>
      <c r="AB27" s="13"/>
      <c r="AC27" s="13"/>
      <c r="AD27" s="13"/>
      <c r="AE27" s="13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BI27" s="10"/>
      <c r="BJ27" s="400"/>
      <c r="BK27" s="398"/>
      <c r="BL27" s="398"/>
      <c r="BM27" s="506"/>
      <c r="BN27" s="506"/>
      <c r="BO27" s="398"/>
      <c r="BP27" s="398"/>
      <c r="BQ27" s="398"/>
      <c r="BR27" s="393"/>
      <c r="BS27" s="394"/>
      <c r="BT27" s="21"/>
      <c r="BU27" s="400"/>
      <c r="BV27" s="398"/>
      <c r="BW27" s="398"/>
      <c r="BX27" s="396"/>
      <c r="BY27" s="396"/>
      <c r="BZ27" s="398"/>
      <c r="CA27" s="398"/>
      <c r="CB27" s="398"/>
      <c r="CC27" s="393"/>
      <c r="CD27" s="394"/>
    </row>
    <row r="28" spans="1:82" ht="12" customHeight="1">
      <c r="A28" s="490" t="str" cm="1">
        <f t="array" aca="1" ref="A28" ca="1">INDIRECT("'期'!"&amp;$A$32&amp;ROW())</f>
        <v/>
      </c>
      <c r="B28" s="491"/>
      <c r="C28" s="483" t="str">
        <f t="shared" ca="1" si="6"/>
        <v/>
      </c>
      <c r="D28" s="484"/>
      <c r="E28" s="313" t="str">
        <f t="shared" ca="1" si="2"/>
        <v/>
      </c>
      <c r="F28" s="254" t="str">
        <f t="shared" ca="1" si="3"/>
        <v/>
      </c>
      <c r="G28" s="492" t="str">
        <f t="shared" ca="1" si="4"/>
        <v/>
      </c>
      <c r="H28" s="493"/>
      <c r="I28" s="489" t="str">
        <f t="shared" ca="1" si="0"/>
        <v/>
      </c>
      <c r="J28" s="489"/>
      <c r="K28" s="489" t="str">
        <f t="shared" ca="1" si="1"/>
        <v/>
      </c>
      <c r="L28" s="489"/>
      <c r="M28" s="501" t="str">
        <f ca="1">IF(C28="","",SUM(E$4:E28))</f>
        <v/>
      </c>
      <c r="N28" s="502"/>
      <c r="O28" s="499" t="str">
        <f ca="1">IF(C28="","",SUM(F$4:F28))</f>
        <v/>
      </c>
      <c r="P28" s="500"/>
      <c r="Q28" s="483" t="str">
        <f t="shared" ca="1" si="5"/>
        <v/>
      </c>
      <c r="R28" s="484"/>
      <c r="S28" s="139"/>
      <c r="T28" s="274"/>
      <c r="U28" s="245"/>
      <c r="V28" s="146"/>
      <c r="W28" s="146"/>
      <c r="X28" s="146"/>
      <c r="Y28" s="146"/>
      <c r="Z28" s="27"/>
      <c r="AA28" s="27"/>
      <c r="AB28" s="13"/>
      <c r="AC28" s="13"/>
      <c r="AD28" s="13"/>
      <c r="AE28" s="13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BI28" s="10"/>
      <c r="BJ28" s="487" t="s">
        <v>32</v>
      </c>
      <c r="BK28" s="487"/>
      <c r="BL28" s="22"/>
      <c r="BM28" s="23"/>
      <c r="BN28" s="23"/>
      <c r="BO28" s="17"/>
      <c r="BP28" s="17"/>
      <c r="BQ28" s="17"/>
      <c r="BR28" s="21"/>
      <c r="BS28" s="21"/>
      <c r="BT28" s="21"/>
      <c r="BU28" s="487" t="s">
        <v>31</v>
      </c>
      <c r="BV28" s="487"/>
      <c r="BW28" s="22"/>
      <c r="BX28" s="23"/>
      <c r="BY28" s="23"/>
      <c r="BZ28" s="17"/>
      <c r="CA28" s="17"/>
      <c r="CB28" s="17"/>
      <c r="CC28" s="21"/>
      <c r="CD28" s="21"/>
    </row>
    <row r="29" spans="1:82" ht="12" customHeight="1" thickBot="1">
      <c r="A29" s="490" t="str" cm="1">
        <f t="array" aca="1" ref="A29" ca="1">INDIRECT("'期'!"&amp;$A$32&amp;ROW())</f>
        <v/>
      </c>
      <c r="B29" s="491"/>
      <c r="C29" s="483" t="str">
        <f t="shared" ca="1" si="6"/>
        <v/>
      </c>
      <c r="D29" s="484"/>
      <c r="E29" s="313" t="str">
        <f t="shared" ca="1" si="2"/>
        <v/>
      </c>
      <c r="F29" s="254" t="str">
        <f t="shared" ca="1" si="3"/>
        <v/>
      </c>
      <c r="G29" s="492" t="str">
        <f t="shared" ca="1" si="4"/>
        <v/>
      </c>
      <c r="H29" s="493"/>
      <c r="I29" s="489" t="str">
        <f t="shared" ca="1" si="0"/>
        <v/>
      </c>
      <c r="J29" s="489"/>
      <c r="K29" s="489" t="str">
        <f t="shared" ca="1" si="1"/>
        <v/>
      </c>
      <c r="L29" s="489"/>
      <c r="M29" s="501" t="str">
        <f ca="1">IF(C29="","",SUM(E$4:E29))</f>
        <v/>
      </c>
      <c r="N29" s="502"/>
      <c r="O29" s="499" t="str">
        <f ca="1">IF(C29="","",SUM(F$4:F29))</f>
        <v/>
      </c>
      <c r="P29" s="500"/>
      <c r="Q29" s="483" t="str">
        <f t="shared" ca="1" si="5"/>
        <v/>
      </c>
      <c r="R29" s="484"/>
      <c r="S29" s="139"/>
      <c r="T29" s="274"/>
      <c r="U29" s="245"/>
      <c r="V29" s="146"/>
      <c r="W29" s="146"/>
      <c r="X29" s="146"/>
      <c r="Y29" s="146"/>
      <c r="Z29" s="27"/>
      <c r="AA29" s="27"/>
      <c r="AB29" s="13"/>
      <c r="AC29" s="13"/>
      <c r="AD29" s="13"/>
      <c r="AE29" s="13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BI29" s="10"/>
      <c r="BJ29" s="488"/>
      <c r="BK29" s="488"/>
      <c r="BL29" s="25"/>
      <c r="BM29" s="23"/>
      <c r="BN29" s="23"/>
      <c r="BO29" s="17"/>
      <c r="BP29" s="17"/>
      <c r="BQ29" s="17"/>
      <c r="BR29" s="21"/>
      <c r="BS29" s="21"/>
      <c r="BT29" s="21"/>
      <c r="BU29" s="488"/>
      <c r="BV29" s="488"/>
      <c r="BW29" s="25"/>
      <c r="BX29" s="23"/>
      <c r="BY29" s="23"/>
      <c r="BZ29" s="17"/>
      <c r="CA29" s="17"/>
      <c r="CB29" s="17"/>
      <c r="CC29" s="21"/>
      <c r="CD29" s="21"/>
    </row>
    <row r="30" spans="1:82" ht="12" customHeight="1">
      <c r="A30" s="494" t="str" cm="1">
        <f t="array" aca="1" ref="A30" ca="1">INDIRECT("'期'!"&amp;$A$32&amp;ROW())</f>
        <v/>
      </c>
      <c r="B30" s="495"/>
      <c r="C30" s="496" t="str">
        <f t="shared" ca="1" si="6"/>
        <v/>
      </c>
      <c r="D30" s="497"/>
      <c r="E30" s="314" t="str">
        <f t="shared" ca="1" si="2"/>
        <v/>
      </c>
      <c r="F30" s="255" t="str">
        <f t="shared" ca="1" si="3"/>
        <v/>
      </c>
      <c r="G30" s="452" t="str">
        <f t="shared" ca="1" si="4"/>
        <v/>
      </c>
      <c r="H30" s="453"/>
      <c r="I30" s="498" t="str">
        <f t="shared" ca="1" si="0"/>
        <v/>
      </c>
      <c r="J30" s="498"/>
      <c r="K30" s="498" t="str">
        <f t="shared" ca="1" si="1"/>
        <v/>
      </c>
      <c r="L30" s="498"/>
      <c r="M30" s="501" t="str">
        <f ca="1">IF(C30="","",SUM(E$4:E30))</f>
        <v/>
      </c>
      <c r="N30" s="502"/>
      <c r="O30" s="503" t="str">
        <f ca="1">IF(C30="","",SUM(F$4:F30))</f>
        <v/>
      </c>
      <c r="P30" s="504"/>
      <c r="Q30" s="496" t="str">
        <f t="shared" ca="1" si="5"/>
        <v/>
      </c>
      <c r="R30" s="497"/>
      <c r="S30" s="139"/>
      <c r="T30" s="274"/>
      <c r="U30" s="245"/>
      <c r="V30" s="146"/>
      <c r="W30" s="146"/>
      <c r="X30" s="146"/>
      <c r="Y30" s="146"/>
      <c r="Z30" s="27"/>
      <c r="AA30" s="27"/>
      <c r="AB30" s="13"/>
      <c r="AC30" s="13"/>
      <c r="AD30" s="13"/>
      <c r="AE30" s="13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BI30" s="10"/>
      <c r="BJ30" s="406" t="s">
        <v>11</v>
      </c>
      <c r="BK30" s="405"/>
      <c r="BL30" s="405">
        <f ca="1">BM40*BM48</f>
        <v>245</v>
      </c>
      <c r="BM30" s="485"/>
      <c r="BN30" s="474" t="s">
        <v>12</v>
      </c>
      <c r="BO30" s="475"/>
      <c r="BP30" s="476" t="s">
        <v>13</v>
      </c>
      <c r="BQ30" s="475"/>
      <c r="BR30" s="476" t="s">
        <v>14</v>
      </c>
      <c r="BS30" s="477"/>
      <c r="BT30" s="17"/>
      <c r="BU30" s="406" t="s">
        <v>11</v>
      </c>
      <c r="BV30" s="405"/>
      <c r="BW30" s="405">
        <f ca="1">BX40*BX48</f>
        <v>245</v>
      </c>
      <c r="BX30" s="485"/>
      <c r="BY30" s="474" t="s">
        <v>12</v>
      </c>
      <c r="BZ30" s="475"/>
      <c r="CA30" s="476" t="s">
        <v>13</v>
      </c>
      <c r="CB30" s="475"/>
      <c r="CC30" s="476" t="s">
        <v>14</v>
      </c>
      <c r="CD30" s="477"/>
    </row>
    <row r="31" spans="1:82" ht="12" customHeight="1">
      <c r="A31" s="450" t="s">
        <v>8</v>
      </c>
      <c r="B31" s="450"/>
      <c r="C31" s="451">
        <f ca="1">MAX(C4:D30)</f>
        <v>24</v>
      </c>
      <c r="D31" s="451"/>
      <c r="E31" s="315">
        <f ca="1">SUM(E4:E30)</f>
        <v>245.00000000000009</v>
      </c>
      <c r="F31" s="315">
        <f ca="1">SUM(F4:F30)</f>
        <v>179</v>
      </c>
      <c r="G31" s="452">
        <f ca="1">IFERROR(F31/E31,0)</f>
        <v>0.73061224489795895</v>
      </c>
      <c r="H31" s="453"/>
      <c r="I31" s="454">
        <f ca="1">E31-F31</f>
        <v>66.000000000000085</v>
      </c>
      <c r="J31" s="455"/>
      <c r="K31" s="456">
        <f ca="1">F31/C31</f>
        <v>7.458333333333333</v>
      </c>
      <c r="L31" s="457"/>
      <c r="M31" s="3" t="s">
        <v>10</v>
      </c>
      <c r="N31" s="3"/>
      <c r="O31" s="3"/>
      <c r="P31" s="3"/>
      <c r="Q31" s="3"/>
      <c r="R31" s="3"/>
      <c r="S31" s="139"/>
      <c r="T31" s="274"/>
      <c r="U31" s="246"/>
      <c r="V31" s="139"/>
      <c r="W31" s="139"/>
      <c r="X31" s="240"/>
      <c r="Y31" s="240"/>
      <c r="Z31" s="13"/>
      <c r="AA31" s="13"/>
      <c r="AB31" s="13"/>
      <c r="AC31" s="13"/>
      <c r="AD31" s="13"/>
      <c r="AE31" s="13"/>
      <c r="AF31" s="138"/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BI31" s="10"/>
      <c r="BJ31" s="399"/>
      <c r="BK31" s="397"/>
      <c r="BL31" s="397"/>
      <c r="BM31" s="486"/>
      <c r="BN31" s="470"/>
      <c r="BO31" s="471"/>
      <c r="BP31" s="460"/>
      <c r="BQ31" s="471"/>
      <c r="BR31" s="460"/>
      <c r="BS31" s="478"/>
      <c r="BT31" s="18"/>
      <c r="BU31" s="399"/>
      <c r="BV31" s="397"/>
      <c r="BW31" s="397"/>
      <c r="BX31" s="486"/>
      <c r="BY31" s="470"/>
      <c r="BZ31" s="471"/>
      <c r="CA31" s="460"/>
      <c r="CB31" s="471"/>
      <c r="CC31" s="460"/>
      <c r="CD31" s="478"/>
    </row>
    <row r="32" spans="1:82" ht="12" customHeight="1">
      <c r="A32" s="84" t="str">
        <f ca="1">VLOOKUP(B32,支援効果集計!$D$4:$N$15,11,FALSE)</f>
        <v>AT</v>
      </c>
      <c r="B32" s="84" t="str">
        <f ca="1">RIGHT(CELL("filename",A1),LEN(CELL("filename",A1))-FIND("]",CELL("filename",A1)))</f>
        <v>R4.2</v>
      </c>
      <c r="S32" s="145"/>
      <c r="T32" s="145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BI32" s="10"/>
      <c r="BJ32" s="468" t="s">
        <v>15</v>
      </c>
      <c r="BK32" s="469"/>
      <c r="BL32" s="436">
        <f ca="1">SUM(F16:F21)</f>
        <v>53</v>
      </c>
      <c r="BM32" s="472"/>
      <c r="BN32" s="412" t="s">
        <v>34</v>
      </c>
      <c r="BO32" s="482">
        <f ca="1">BO5</f>
        <v>8.3333333333333339</v>
      </c>
      <c r="BP32" s="413" t="s">
        <v>34</v>
      </c>
      <c r="BQ32" s="464">
        <f ca="1">BQ5</f>
        <v>0.5061224489795918</v>
      </c>
      <c r="BR32" s="413" t="s">
        <v>34</v>
      </c>
      <c r="BS32" s="466">
        <f>AQ31</f>
        <v>0</v>
      </c>
      <c r="BT32" s="18"/>
      <c r="BU32" s="468" t="s">
        <v>15</v>
      </c>
      <c r="BV32" s="469"/>
      <c r="BW32" s="436">
        <f ca="1">SUM(F22:F28)</f>
        <v>56</v>
      </c>
      <c r="BX32" s="472"/>
      <c r="BY32" s="412" t="s">
        <v>34</v>
      </c>
      <c r="BZ32" s="480">
        <f ca="1">BO32</f>
        <v>8.3333333333333339</v>
      </c>
      <c r="CA32" s="413" t="s">
        <v>34</v>
      </c>
      <c r="CB32" s="480">
        <f ca="1">BQ32</f>
        <v>0.5061224489795918</v>
      </c>
      <c r="CC32" s="413" t="s">
        <v>34</v>
      </c>
      <c r="CD32" s="466">
        <f>BS32</f>
        <v>0</v>
      </c>
    </row>
    <row r="33" spans="1:83" ht="12" customHeight="1" thickBot="1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30"/>
      <c r="R33" s="30"/>
      <c r="T33" s="250"/>
      <c r="U33" s="139"/>
      <c r="V33" s="149"/>
      <c r="W33" s="27"/>
      <c r="X33" s="27"/>
      <c r="Y33" s="27"/>
      <c r="Z33" s="27"/>
      <c r="AA33" s="27"/>
      <c r="AB33" s="27"/>
      <c r="AC33" s="27"/>
      <c r="AD33" s="27"/>
      <c r="AE33" s="148"/>
      <c r="AF33" s="139"/>
      <c r="AG33" s="149"/>
      <c r="AH33" s="27"/>
      <c r="AI33" s="27"/>
      <c r="AJ33" s="27"/>
      <c r="AK33" s="4"/>
      <c r="AL33" s="4"/>
      <c r="AM33" s="4"/>
      <c r="AN33" s="4"/>
      <c r="AO33" s="4"/>
      <c r="AP33" s="27"/>
      <c r="AQ33" s="27"/>
      <c r="BI33" s="10"/>
      <c r="BJ33" s="470"/>
      <c r="BK33" s="471"/>
      <c r="BL33" s="438"/>
      <c r="BM33" s="473"/>
      <c r="BN33" s="479"/>
      <c r="BO33" s="465"/>
      <c r="BP33" s="414"/>
      <c r="BQ33" s="465"/>
      <c r="BR33" s="414"/>
      <c r="BS33" s="467"/>
      <c r="BT33" s="18"/>
      <c r="BU33" s="470"/>
      <c r="BV33" s="471"/>
      <c r="BW33" s="438"/>
      <c r="BX33" s="473"/>
      <c r="BY33" s="479"/>
      <c r="BZ33" s="465"/>
      <c r="CA33" s="414"/>
      <c r="CB33" s="465"/>
      <c r="CC33" s="414"/>
      <c r="CD33" s="467"/>
    </row>
    <row r="34" spans="1:83" ht="15" customHeight="1">
      <c r="A34" s="261">
        <f ca="1">HLOOKUP(B32,年間予定!$B$1:$M$2,2,FALSE)</f>
        <v>12</v>
      </c>
      <c r="B34" s="262"/>
      <c r="C34" s="271"/>
      <c r="D34" s="269">
        <f ca="1">$A$4</f>
        <v>44593</v>
      </c>
      <c r="E34" s="264"/>
      <c r="F34" s="263">
        <f ca="1">$A$5</f>
        <v>44594</v>
      </c>
      <c r="G34" s="264"/>
      <c r="H34" s="263">
        <f ca="1">$A$6</f>
        <v>44595</v>
      </c>
      <c r="I34" s="264"/>
      <c r="J34" s="263">
        <f ca="1">$A$7</f>
        <v>44596</v>
      </c>
      <c r="K34" s="264"/>
      <c r="L34" s="263">
        <f ca="1">$A$8</f>
        <v>44597</v>
      </c>
      <c r="M34" s="264"/>
      <c r="N34" s="263">
        <f ca="1">$A$9</f>
        <v>44599</v>
      </c>
      <c r="O34" s="264"/>
      <c r="P34" s="263">
        <f ca="1">$A$10</f>
        <v>44600</v>
      </c>
      <c r="Q34" s="264"/>
      <c r="R34" s="263">
        <f ca="1">$A$11</f>
        <v>44601</v>
      </c>
      <c r="S34" s="264"/>
      <c r="T34" s="263">
        <f ca="1">$A$12</f>
        <v>44602</v>
      </c>
      <c r="U34" s="264"/>
      <c r="V34" s="263">
        <f ca="1">$A$13</f>
        <v>44603</v>
      </c>
      <c r="W34" s="264"/>
      <c r="X34" s="263">
        <f ca="1">$A$14</f>
        <v>44604</v>
      </c>
      <c r="Y34" s="264"/>
      <c r="Z34" s="263">
        <f ca="1">$A$15</f>
        <v>44606</v>
      </c>
      <c r="AA34" s="264"/>
      <c r="AB34" s="263">
        <f ca="1">$A$16</f>
        <v>44607</v>
      </c>
      <c r="AC34" s="264"/>
      <c r="AD34" s="263">
        <f ca="1">$A$17</f>
        <v>44608</v>
      </c>
      <c r="AE34" s="264"/>
      <c r="AF34" s="263">
        <f ca="1">$A$18</f>
        <v>44609</v>
      </c>
      <c r="AG34" s="264"/>
      <c r="AH34" s="263">
        <f ca="1">$A$19</f>
        <v>44610</v>
      </c>
      <c r="AI34" s="264"/>
      <c r="AJ34" s="263">
        <f ca="1">$A$20</f>
        <v>44611</v>
      </c>
      <c r="AK34" s="264"/>
      <c r="AL34" s="263">
        <f ca="1">$A$21</f>
        <v>44613</v>
      </c>
      <c r="AM34" s="264"/>
      <c r="AN34" s="263">
        <f ca="1">$A$22</f>
        <v>44614</v>
      </c>
      <c r="AO34" s="264"/>
      <c r="AP34" s="263">
        <f ca="1">$A$23</f>
        <v>44615</v>
      </c>
      <c r="AQ34" s="264"/>
      <c r="AR34" s="263">
        <f ca="1">$A$24</f>
        <v>44616</v>
      </c>
      <c r="AS34" s="264"/>
      <c r="AT34" s="263">
        <f ca="1">$A$25</f>
        <v>44617</v>
      </c>
      <c r="AU34" s="264"/>
      <c r="AV34" s="263">
        <f ca="1">$A$26</f>
        <v>44618</v>
      </c>
      <c r="AW34" s="264"/>
      <c r="AX34" s="263">
        <f ca="1">$A$27</f>
        <v>44620</v>
      </c>
      <c r="AY34" s="264"/>
      <c r="AZ34" s="263" t="str">
        <f ca="1">$A$28</f>
        <v/>
      </c>
      <c r="BA34" s="264"/>
      <c r="BB34" s="263" t="str">
        <f ca="1">$A$29</f>
        <v/>
      </c>
      <c r="BC34" s="264"/>
      <c r="BD34" s="263" t="str">
        <f ca="1">$A$30</f>
        <v/>
      </c>
      <c r="BE34" s="284"/>
      <c r="BF34" s="289" t="s">
        <v>143</v>
      </c>
      <c r="BG34" s="290"/>
      <c r="BH34" s="27"/>
      <c r="BI34" s="10"/>
      <c r="BJ34" s="399" t="s">
        <v>16</v>
      </c>
      <c r="BK34" s="397"/>
      <c r="BL34" s="458">
        <f ca="1">BL30-BL32</f>
        <v>192</v>
      </c>
      <c r="BM34" s="459"/>
      <c r="BN34" s="399" t="s">
        <v>35</v>
      </c>
      <c r="BO34" s="462">
        <f ca="1">BZ7</f>
        <v>15</v>
      </c>
      <c r="BP34" s="397" t="s">
        <v>35</v>
      </c>
      <c r="BQ34" s="463">
        <f ca="1">CB7</f>
        <v>0.53217716523838976</v>
      </c>
      <c r="BR34" s="397" t="s">
        <v>35</v>
      </c>
      <c r="BS34" s="432">
        <f ca="1">CD7</f>
        <v>0</v>
      </c>
      <c r="BT34" s="18"/>
      <c r="BU34" s="399" t="s">
        <v>16</v>
      </c>
      <c r="BV34" s="397"/>
      <c r="BW34" s="458">
        <f ca="1">BW30-BW32</f>
        <v>189</v>
      </c>
      <c r="BX34" s="459"/>
      <c r="BY34" s="399" t="s">
        <v>35</v>
      </c>
      <c r="BZ34" s="462">
        <f ca="1">BZ7</f>
        <v>15</v>
      </c>
      <c r="CA34" s="397" t="s">
        <v>35</v>
      </c>
      <c r="CB34" s="481">
        <f ca="1">CB7</f>
        <v>0.53217716523838976</v>
      </c>
      <c r="CC34" s="397" t="s">
        <v>35</v>
      </c>
      <c r="CD34" s="432">
        <f ca="1">CD7</f>
        <v>0</v>
      </c>
    </row>
    <row r="35" spans="1:83" s="260" customFormat="1" ht="15" customHeight="1">
      <c r="A35" s="267"/>
      <c r="B35" s="268"/>
      <c r="C35" s="272" t="s">
        <v>51</v>
      </c>
      <c r="D35" s="270" t="s">
        <v>117</v>
      </c>
      <c r="E35" s="266" t="s">
        <v>118</v>
      </c>
      <c r="F35" s="265" t="s">
        <v>117</v>
      </c>
      <c r="G35" s="324" t="s">
        <v>160</v>
      </c>
      <c r="H35" s="265" t="s">
        <v>117</v>
      </c>
      <c r="I35" s="266" t="s">
        <v>118</v>
      </c>
      <c r="J35" s="265" t="s">
        <v>117</v>
      </c>
      <c r="K35" s="266" t="s">
        <v>118</v>
      </c>
      <c r="L35" s="265" t="s">
        <v>117</v>
      </c>
      <c r="M35" s="266" t="s">
        <v>118</v>
      </c>
      <c r="N35" s="265" t="s">
        <v>117</v>
      </c>
      <c r="O35" s="266" t="s">
        <v>118</v>
      </c>
      <c r="P35" s="265" t="s">
        <v>117</v>
      </c>
      <c r="Q35" s="266" t="s">
        <v>118</v>
      </c>
      <c r="R35" s="265" t="s">
        <v>117</v>
      </c>
      <c r="S35" s="324" t="s">
        <v>160</v>
      </c>
      <c r="T35" s="265" t="s">
        <v>117</v>
      </c>
      <c r="U35" s="266" t="s">
        <v>118</v>
      </c>
      <c r="V35" s="265" t="s">
        <v>117</v>
      </c>
      <c r="W35" s="266" t="s">
        <v>118</v>
      </c>
      <c r="X35" s="265" t="s">
        <v>117</v>
      </c>
      <c r="Y35" s="266" t="s">
        <v>118</v>
      </c>
      <c r="Z35" s="265" t="s">
        <v>117</v>
      </c>
      <c r="AA35" s="266" t="s">
        <v>118</v>
      </c>
      <c r="AB35" s="265" t="s">
        <v>117</v>
      </c>
      <c r="AC35" s="266" t="s">
        <v>118</v>
      </c>
      <c r="AD35" s="265" t="s">
        <v>117</v>
      </c>
      <c r="AE35" s="266" t="s">
        <v>118</v>
      </c>
      <c r="AF35" s="265" t="s">
        <v>117</v>
      </c>
      <c r="AG35" s="266" t="s">
        <v>118</v>
      </c>
      <c r="AH35" s="265" t="s">
        <v>117</v>
      </c>
      <c r="AI35" s="266" t="s">
        <v>118</v>
      </c>
      <c r="AJ35" s="265" t="s">
        <v>117</v>
      </c>
      <c r="AK35" s="266" t="s">
        <v>118</v>
      </c>
      <c r="AL35" s="265" t="s">
        <v>117</v>
      </c>
      <c r="AM35" s="266" t="s">
        <v>118</v>
      </c>
      <c r="AN35" s="265" t="s">
        <v>117</v>
      </c>
      <c r="AO35" s="266" t="s">
        <v>118</v>
      </c>
      <c r="AP35" s="265" t="s">
        <v>117</v>
      </c>
      <c r="AQ35" s="266" t="s">
        <v>118</v>
      </c>
      <c r="AR35" s="265" t="s">
        <v>117</v>
      </c>
      <c r="AS35" s="324" t="s">
        <v>160</v>
      </c>
      <c r="AT35" s="265" t="s">
        <v>117</v>
      </c>
      <c r="AU35" s="324" t="s">
        <v>160</v>
      </c>
      <c r="AV35" s="265" t="s">
        <v>117</v>
      </c>
      <c r="AW35" s="266" t="s">
        <v>118</v>
      </c>
      <c r="AX35" s="265" t="s">
        <v>117</v>
      </c>
      <c r="AY35" s="266" t="s">
        <v>118</v>
      </c>
      <c r="AZ35" s="265" t="s">
        <v>117</v>
      </c>
      <c r="BA35" s="266" t="s">
        <v>118</v>
      </c>
      <c r="BB35" s="265" t="s">
        <v>117</v>
      </c>
      <c r="BC35" s="266" t="s">
        <v>118</v>
      </c>
      <c r="BD35" s="265" t="s">
        <v>117</v>
      </c>
      <c r="BE35" s="285" t="s">
        <v>118</v>
      </c>
      <c r="BF35" s="291" t="s">
        <v>117</v>
      </c>
      <c r="BG35" s="292" t="s">
        <v>118</v>
      </c>
      <c r="BH35" s="27"/>
      <c r="BI35" s="10"/>
      <c r="BJ35" s="399"/>
      <c r="BK35" s="397"/>
      <c r="BL35" s="460"/>
      <c r="BM35" s="461"/>
      <c r="BN35" s="399"/>
      <c r="BO35" s="462"/>
      <c r="BP35" s="397"/>
      <c r="BQ35" s="463"/>
      <c r="BR35" s="397"/>
      <c r="BS35" s="432"/>
      <c r="BT35" s="17"/>
      <c r="BU35" s="399"/>
      <c r="BV35" s="397"/>
      <c r="BW35" s="460"/>
      <c r="BX35" s="461"/>
      <c r="BY35" s="399"/>
      <c r="BZ35" s="462"/>
      <c r="CA35" s="397"/>
      <c r="CB35" s="481"/>
      <c r="CC35" s="397"/>
      <c r="CD35" s="432"/>
    </row>
    <row r="36" spans="1:83" ht="15" customHeight="1">
      <c r="A36" s="543" t="s">
        <v>131</v>
      </c>
      <c r="B36" s="544"/>
      <c r="C36" s="275">
        <f ca="1">IFERROR(VLOOKUP(A36,年間予定!$A$3:$M$17,$A$34,FALSE),"")</f>
        <v>44</v>
      </c>
      <c r="D36" s="276">
        <v>4</v>
      </c>
      <c r="E36" s="277"/>
      <c r="F36" s="278">
        <v>2</v>
      </c>
      <c r="G36" s="277">
        <v>1</v>
      </c>
      <c r="H36" s="278">
        <v>4</v>
      </c>
      <c r="I36" s="277"/>
      <c r="J36" s="278">
        <v>1</v>
      </c>
      <c r="K36" s="277"/>
      <c r="L36" s="278">
        <v>1</v>
      </c>
      <c r="M36" s="277"/>
      <c r="N36" s="278">
        <v>5</v>
      </c>
      <c r="O36" s="277"/>
      <c r="P36" s="278">
        <v>4</v>
      </c>
      <c r="Q36" s="277"/>
      <c r="R36" s="278">
        <v>2</v>
      </c>
      <c r="S36" s="277">
        <v>1</v>
      </c>
      <c r="T36" s="278">
        <v>3</v>
      </c>
      <c r="U36" s="277">
        <v>1</v>
      </c>
      <c r="V36" s="278">
        <v>1</v>
      </c>
      <c r="W36" s="277"/>
      <c r="X36" s="278">
        <v>2</v>
      </c>
      <c r="Y36" s="277"/>
      <c r="Z36" s="278">
        <v>6</v>
      </c>
      <c r="AA36" s="277"/>
      <c r="AB36" s="278">
        <v>4</v>
      </c>
      <c r="AC36" s="277">
        <v>1</v>
      </c>
      <c r="AD36" s="278">
        <v>3</v>
      </c>
      <c r="AE36" s="277"/>
      <c r="AF36" s="278">
        <v>4</v>
      </c>
      <c r="AG36" s="277">
        <v>1</v>
      </c>
      <c r="AH36" s="278">
        <v>1</v>
      </c>
      <c r="AI36" s="277">
        <v>1</v>
      </c>
      <c r="AJ36" s="278"/>
      <c r="AK36" s="277"/>
      <c r="AL36" s="278">
        <v>5</v>
      </c>
      <c r="AM36" s="277"/>
      <c r="AN36" s="278">
        <v>5</v>
      </c>
      <c r="AO36" s="277">
        <v>2</v>
      </c>
      <c r="AP36" s="278"/>
      <c r="AQ36" s="277">
        <v>1</v>
      </c>
      <c r="AR36" s="278">
        <v>3</v>
      </c>
      <c r="AS36" s="277">
        <v>1</v>
      </c>
      <c r="AT36" s="278">
        <v>1</v>
      </c>
      <c r="AU36" s="277">
        <v>1</v>
      </c>
      <c r="AV36" s="278">
        <v>2</v>
      </c>
      <c r="AW36" s="277"/>
      <c r="AX36" s="278">
        <v>6</v>
      </c>
      <c r="AY36" s="277">
        <v>1</v>
      </c>
      <c r="AZ36" s="278"/>
      <c r="BA36" s="277"/>
      <c r="BB36" s="278"/>
      <c r="BC36" s="277"/>
      <c r="BD36" s="278"/>
      <c r="BE36" s="286"/>
      <c r="BF36" s="293">
        <f>SUMIF($D$35:$BE$35,$BF$35,$D36:$BE36)</f>
        <v>69</v>
      </c>
      <c r="BG36" s="294">
        <v>11</v>
      </c>
      <c r="BI36" s="10"/>
      <c r="BJ36" s="399" t="s">
        <v>17</v>
      </c>
      <c r="BK36" s="397"/>
      <c r="BL36" s="436">
        <f ca="1">C31-12</f>
        <v>12</v>
      </c>
      <c r="BM36" s="437"/>
      <c r="BN36" s="399" t="s">
        <v>36</v>
      </c>
      <c r="BO36" s="426">
        <f ca="1">AVERAGE(F16:F21)*2</f>
        <v>17.666666666666668</v>
      </c>
      <c r="BP36" s="397" t="s">
        <v>36</v>
      </c>
      <c r="BQ36" s="448">
        <f ca="1">AVERAGE(G16:H21)</f>
        <v>0.65227431631993449</v>
      </c>
      <c r="BR36" s="397" t="s">
        <v>36</v>
      </c>
      <c r="BS36" s="424">
        <f ca="1">SUM(S16:S21)/BL32</f>
        <v>0</v>
      </c>
      <c r="BT36" s="18"/>
      <c r="BU36" s="399" t="s">
        <v>17</v>
      </c>
      <c r="BV36" s="397"/>
      <c r="BW36" s="436">
        <f ca="1">C31-18</f>
        <v>6</v>
      </c>
      <c r="BX36" s="437"/>
      <c r="BY36" s="440" t="s">
        <v>38</v>
      </c>
      <c r="BZ36" s="442">
        <f ca="1">BO36</f>
        <v>17.666666666666668</v>
      </c>
      <c r="CA36" s="444" t="s">
        <v>38</v>
      </c>
      <c r="CB36" s="446">
        <f ca="1">BQ36</f>
        <v>0.65227431631993449</v>
      </c>
      <c r="CC36" s="444" t="s">
        <v>38</v>
      </c>
      <c r="CD36" s="434">
        <f ca="1">BS36</f>
        <v>0</v>
      </c>
    </row>
    <row r="37" spans="1:83" ht="15" customHeight="1">
      <c r="A37" s="545" t="s">
        <v>132</v>
      </c>
      <c r="B37" s="546"/>
      <c r="C37" s="279">
        <f ca="1">IFERROR(VLOOKUP(A37,年間予定!$A$3:$M$17,$A$34,FALSE),"")</f>
        <v>25</v>
      </c>
      <c r="D37" s="280">
        <v>1</v>
      </c>
      <c r="E37" s="281"/>
      <c r="F37" s="282">
        <v>1</v>
      </c>
      <c r="G37" s="281"/>
      <c r="H37" s="282"/>
      <c r="I37" s="281"/>
      <c r="J37" s="282"/>
      <c r="K37" s="281"/>
      <c r="L37" s="282">
        <v>1</v>
      </c>
      <c r="M37" s="281"/>
      <c r="N37" s="282"/>
      <c r="O37" s="281"/>
      <c r="P37" s="282">
        <v>3</v>
      </c>
      <c r="Q37" s="281"/>
      <c r="R37" s="282"/>
      <c r="S37" s="281"/>
      <c r="T37" s="282">
        <v>1</v>
      </c>
      <c r="U37" s="281"/>
      <c r="V37" s="282">
        <v>2</v>
      </c>
      <c r="W37" s="281"/>
      <c r="X37" s="282"/>
      <c r="Y37" s="281"/>
      <c r="Z37" s="282">
        <v>2</v>
      </c>
      <c r="AA37" s="281"/>
      <c r="AB37" s="282">
        <v>6</v>
      </c>
      <c r="AC37" s="281"/>
      <c r="AD37" s="282">
        <v>1</v>
      </c>
      <c r="AE37" s="281"/>
      <c r="AF37" s="282">
        <v>1</v>
      </c>
      <c r="AG37" s="281"/>
      <c r="AH37" s="282">
        <v>1</v>
      </c>
      <c r="AI37" s="281"/>
      <c r="AJ37" s="282"/>
      <c r="AK37" s="281"/>
      <c r="AL37" s="282">
        <v>3</v>
      </c>
      <c r="AM37" s="281"/>
      <c r="AN37" s="282">
        <v>3</v>
      </c>
      <c r="AO37" s="281"/>
      <c r="AP37" s="282">
        <v>2</v>
      </c>
      <c r="AQ37" s="281">
        <v>1</v>
      </c>
      <c r="AR37" s="282">
        <v>2</v>
      </c>
      <c r="AS37" s="281"/>
      <c r="AT37" s="282">
        <v>2</v>
      </c>
      <c r="AU37" s="281"/>
      <c r="AV37" s="282"/>
      <c r="AW37" s="281"/>
      <c r="AX37" s="282">
        <v>1</v>
      </c>
      <c r="AY37" s="281"/>
      <c r="AZ37" s="282"/>
      <c r="BA37" s="281"/>
      <c r="BB37" s="282"/>
      <c r="BC37" s="281"/>
      <c r="BD37" s="282"/>
      <c r="BE37" s="287"/>
      <c r="BF37" s="295">
        <f>SUMIF($D$35:$BE$35,$BF$35,$D37:$BE37)</f>
        <v>33</v>
      </c>
      <c r="BG37" s="296">
        <f t="shared" ref="BG37:BG49" si="7">SUMIF($D$35:$BE$35,$BG$35,$D37:$BE37)</f>
        <v>1</v>
      </c>
      <c r="BI37" s="11"/>
      <c r="BJ37" s="399"/>
      <c r="BK37" s="397"/>
      <c r="BL37" s="438"/>
      <c r="BM37" s="439"/>
      <c r="BN37" s="399"/>
      <c r="BO37" s="426"/>
      <c r="BP37" s="397"/>
      <c r="BQ37" s="449"/>
      <c r="BR37" s="397"/>
      <c r="BS37" s="424"/>
      <c r="BT37" s="18"/>
      <c r="BU37" s="399"/>
      <c r="BV37" s="397"/>
      <c r="BW37" s="438"/>
      <c r="BX37" s="439"/>
      <c r="BY37" s="441"/>
      <c r="BZ37" s="443"/>
      <c r="CA37" s="445"/>
      <c r="CB37" s="447"/>
      <c r="CC37" s="445"/>
      <c r="CD37" s="435"/>
    </row>
    <row r="38" spans="1:83" ht="15" customHeight="1">
      <c r="A38" s="543" t="s">
        <v>133</v>
      </c>
      <c r="B38" s="544"/>
      <c r="C38" s="275">
        <f ca="1">IFERROR(VLOOKUP(A38,年間予定!$A$3:$M$17,$A$34,FALSE),"")</f>
        <v>15</v>
      </c>
      <c r="D38" s="276"/>
      <c r="E38" s="277"/>
      <c r="F38" s="278"/>
      <c r="G38" s="277"/>
      <c r="H38" s="278"/>
      <c r="I38" s="277"/>
      <c r="J38" s="278"/>
      <c r="K38" s="277"/>
      <c r="L38" s="278"/>
      <c r="M38" s="277"/>
      <c r="N38" s="278"/>
      <c r="O38" s="277"/>
      <c r="P38" s="278"/>
      <c r="Q38" s="277"/>
      <c r="R38" s="278"/>
      <c r="S38" s="277"/>
      <c r="T38" s="278"/>
      <c r="U38" s="277"/>
      <c r="V38" s="278"/>
      <c r="W38" s="277"/>
      <c r="X38" s="278"/>
      <c r="Y38" s="277"/>
      <c r="Z38" s="278"/>
      <c r="AA38" s="277"/>
      <c r="AB38" s="278"/>
      <c r="AC38" s="277"/>
      <c r="AD38" s="278"/>
      <c r="AE38" s="277"/>
      <c r="AF38" s="278"/>
      <c r="AG38" s="277"/>
      <c r="AH38" s="278"/>
      <c r="AI38" s="277"/>
      <c r="AJ38" s="278"/>
      <c r="AK38" s="277"/>
      <c r="AL38" s="278"/>
      <c r="AM38" s="277"/>
      <c r="AN38" s="278"/>
      <c r="AO38" s="277"/>
      <c r="AP38" s="278"/>
      <c r="AQ38" s="277"/>
      <c r="AR38" s="278"/>
      <c r="AS38" s="277"/>
      <c r="AT38" s="278"/>
      <c r="AU38" s="277"/>
      <c r="AV38" s="278"/>
      <c r="AW38" s="277"/>
      <c r="AX38" s="278"/>
      <c r="AY38" s="277"/>
      <c r="AZ38" s="278"/>
      <c r="BA38" s="277"/>
      <c r="BB38" s="278"/>
      <c r="BC38" s="277"/>
      <c r="BD38" s="278"/>
      <c r="BE38" s="286"/>
      <c r="BF38" s="293">
        <f t="shared" ref="BF38:BF49" si="8">SUMIF($D$35:$BE$35,$BF$35,$D38:$BE38)</f>
        <v>0</v>
      </c>
      <c r="BG38" s="294">
        <f t="shared" si="7"/>
        <v>0</v>
      </c>
      <c r="BH38" s="146"/>
      <c r="BI38" s="26"/>
      <c r="BJ38" s="411" t="s">
        <v>33</v>
      </c>
      <c r="BK38" s="397"/>
      <c r="BL38" s="407">
        <f ca="1">BL34/BL36</f>
        <v>16</v>
      </c>
      <c r="BM38" s="419"/>
      <c r="BN38" s="399" t="s">
        <v>37</v>
      </c>
      <c r="BO38" s="430">
        <f ca="1">BZ38</f>
        <v>18.666666666666668</v>
      </c>
      <c r="BP38" s="397" t="s">
        <v>37</v>
      </c>
      <c r="BQ38" s="430">
        <f ca="1">CB38</f>
        <v>0.71104023267008343</v>
      </c>
      <c r="BR38" s="397" t="s">
        <v>37</v>
      </c>
      <c r="BS38" s="432">
        <f ca="1">CD38</f>
        <v>0</v>
      </c>
      <c r="BT38" s="18"/>
      <c r="BU38" s="411" t="s">
        <v>33</v>
      </c>
      <c r="BV38" s="397"/>
      <c r="BW38" s="407">
        <f ca="1">BW34/BW36</f>
        <v>31.5</v>
      </c>
      <c r="BX38" s="419"/>
      <c r="BY38" s="399" t="s">
        <v>37</v>
      </c>
      <c r="BZ38" s="426">
        <f ca="1">AVERAGE(F22:F28)*2</f>
        <v>18.666666666666668</v>
      </c>
      <c r="CA38" s="397" t="s">
        <v>37</v>
      </c>
      <c r="CB38" s="428">
        <f ca="1">AVERAGE(G22:H28)</f>
        <v>0.71104023267008343</v>
      </c>
      <c r="CC38" s="397" t="s">
        <v>37</v>
      </c>
      <c r="CD38" s="424">
        <f ca="1">SUM(S22:S28)/BW32</f>
        <v>0</v>
      </c>
    </row>
    <row r="39" spans="1:83" ht="15" customHeight="1" thickBot="1">
      <c r="A39" s="545" t="s">
        <v>134</v>
      </c>
      <c r="B39" s="546"/>
      <c r="C39" s="279">
        <f ca="1">IFERROR(VLOOKUP(A39,年間予定!$A$3:$M$17,$A$34,FALSE),"")</f>
        <v>9</v>
      </c>
      <c r="D39" s="280"/>
      <c r="E39" s="281"/>
      <c r="F39" s="282"/>
      <c r="G39" s="281"/>
      <c r="H39" s="282"/>
      <c r="I39" s="281"/>
      <c r="J39" s="282"/>
      <c r="K39" s="281"/>
      <c r="L39" s="282"/>
      <c r="M39" s="281"/>
      <c r="N39" s="282"/>
      <c r="O39" s="281"/>
      <c r="P39" s="282"/>
      <c r="Q39" s="281"/>
      <c r="R39" s="282"/>
      <c r="S39" s="281"/>
      <c r="T39" s="282"/>
      <c r="U39" s="281"/>
      <c r="V39" s="282"/>
      <c r="W39" s="281"/>
      <c r="X39" s="282"/>
      <c r="Y39" s="281"/>
      <c r="Z39" s="282"/>
      <c r="AA39" s="281"/>
      <c r="AB39" s="282"/>
      <c r="AC39" s="281"/>
      <c r="AD39" s="282"/>
      <c r="AE39" s="281"/>
      <c r="AF39" s="282"/>
      <c r="AG39" s="281"/>
      <c r="AH39" s="282"/>
      <c r="AI39" s="281"/>
      <c r="AJ39" s="282"/>
      <c r="AK39" s="281"/>
      <c r="AL39" s="282"/>
      <c r="AM39" s="281"/>
      <c r="AN39" s="282"/>
      <c r="AO39" s="281"/>
      <c r="AP39" s="282"/>
      <c r="AQ39" s="281"/>
      <c r="AR39" s="282"/>
      <c r="AS39" s="281"/>
      <c r="AT39" s="282"/>
      <c r="AU39" s="281"/>
      <c r="AV39" s="282"/>
      <c r="AW39" s="281"/>
      <c r="AX39" s="282"/>
      <c r="AY39" s="281"/>
      <c r="AZ39" s="282"/>
      <c r="BA39" s="281"/>
      <c r="BB39" s="282"/>
      <c r="BC39" s="281"/>
      <c r="BD39" s="282"/>
      <c r="BE39" s="287"/>
      <c r="BF39" s="295">
        <f t="shared" si="8"/>
        <v>0</v>
      </c>
      <c r="BG39" s="296">
        <f t="shared" si="7"/>
        <v>0</v>
      </c>
      <c r="BH39" s="146"/>
      <c r="BI39" s="26"/>
      <c r="BJ39" s="412"/>
      <c r="BK39" s="413"/>
      <c r="BL39" s="409"/>
      <c r="BM39" s="420"/>
      <c r="BN39" s="400"/>
      <c r="BO39" s="431"/>
      <c r="BP39" s="398"/>
      <c r="BQ39" s="431"/>
      <c r="BR39" s="398"/>
      <c r="BS39" s="433"/>
      <c r="BT39" s="18"/>
      <c r="BU39" s="412"/>
      <c r="BV39" s="413"/>
      <c r="BW39" s="409"/>
      <c r="BX39" s="420"/>
      <c r="BY39" s="400"/>
      <c r="BZ39" s="427"/>
      <c r="CA39" s="398"/>
      <c r="CB39" s="429"/>
      <c r="CC39" s="398"/>
      <c r="CD39" s="425"/>
    </row>
    <row r="40" spans="1:83" ht="15" customHeight="1">
      <c r="A40" s="543" t="s">
        <v>135</v>
      </c>
      <c r="B40" s="544"/>
      <c r="C40" s="275">
        <f ca="1">IFERROR(VLOOKUP(A40,年間予定!$A$3:$M$17,$A$34,FALSE),"")</f>
        <v>44</v>
      </c>
      <c r="D40" s="276">
        <v>1</v>
      </c>
      <c r="E40" s="277"/>
      <c r="F40" s="278">
        <v>1</v>
      </c>
      <c r="G40" s="277"/>
      <c r="H40" s="278"/>
      <c r="I40" s="277"/>
      <c r="J40" s="278">
        <v>1</v>
      </c>
      <c r="K40" s="277"/>
      <c r="L40" s="278"/>
      <c r="M40" s="277"/>
      <c r="N40" s="278"/>
      <c r="O40" s="277"/>
      <c r="P40" s="278"/>
      <c r="Q40" s="277"/>
      <c r="R40" s="278">
        <v>2</v>
      </c>
      <c r="S40" s="277"/>
      <c r="T40" s="278">
        <v>2</v>
      </c>
      <c r="U40" s="277"/>
      <c r="V40" s="278"/>
      <c r="W40" s="277"/>
      <c r="X40" s="278">
        <v>1</v>
      </c>
      <c r="Y40" s="277"/>
      <c r="Z40" s="278"/>
      <c r="AA40" s="277"/>
      <c r="AB40" s="278">
        <v>2</v>
      </c>
      <c r="AC40" s="277"/>
      <c r="AD40" s="278">
        <v>1</v>
      </c>
      <c r="AE40" s="277"/>
      <c r="AF40" s="278">
        <v>1</v>
      </c>
      <c r="AG40" s="277"/>
      <c r="AH40" s="278">
        <v>2</v>
      </c>
      <c r="AI40" s="277"/>
      <c r="AJ40" s="278"/>
      <c r="AK40" s="277"/>
      <c r="AL40" s="278">
        <v>1</v>
      </c>
      <c r="AM40" s="277"/>
      <c r="AN40" s="278">
        <v>1</v>
      </c>
      <c r="AO40" s="277"/>
      <c r="AP40" s="278">
        <v>1</v>
      </c>
      <c r="AQ40" s="277"/>
      <c r="AR40" s="278">
        <v>2</v>
      </c>
      <c r="AS40" s="277"/>
      <c r="AT40" s="278">
        <v>1</v>
      </c>
      <c r="AU40" s="277"/>
      <c r="AV40" s="278"/>
      <c r="AW40" s="277"/>
      <c r="AX40" s="278">
        <v>2</v>
      </c>
      <c r="AY40" s="277"/>
      <c r="AZ40" s="278"/>
      <c r="BA40" s="277"/>
      <c r="BB40" s="278"/>
      <c r="BC40" s="277"/>
      <c r="BD40" s="278"/>
      <c r="BE40" s="286"/>
      <c r="BF40" s="293">
        <f t="shared" si="8"/>
        <v>22</v>
      </c>
      <c r="BG40" s="294">
        <f t="shared" si="7"/>
        <v>0</v>
      </c>
      <c r="BH40" s="146"/>
      <c r="BI40" s="26"/>
      <c r="BJ40" s="406" t="s">
        <v>18</v>
      </c>
      <c r="BK40" s="405"/>
      <c r="BL40" s="405"/>
      <c r="BM40" s="405">
        <f ca="1">BM14</f>
        <v>10.208333333333334</v>
      </c>
      <c r="BN40" s="414"/>
      <c r="BO40" s="414" t="s">
        <v>19</v>
      </c>
      <c r="BP40" s="414"/>
      <c r="BQ40" s="414"/>
      <c r="BR40" s="415">
        <v>1.66</v>
      </c>
      <c r="BS40" s="416"/>
      <c r="BT40" s="17"/>
      <c r="BU40" s="406" t="s">
        <v>18</v>
      </c>
      <c r="BV40" s="405"/>
      <c r="BW40" s="405"/>
      <c r="BX40" s="405">
        <f ca="1">BM14</f>
        <v>10.208333333333334</v>
      </c>
      <c r="BY40" s="414"/>
      <c r="BZ40" s="414" t="s">
        <v>19</v>
      </c>
      <c r="CA40" s="414"/>
      <c r="CB40" s="414"/>
      <c r="CC40" s="415">
        <v>1.66</v>
      </c>
      <c r="CD40" s="416"/>
    </row>
    <row r="41" spans="1:83" ht="15" customHeight="1">
      <c r="A41" s="545" t="s">
        <v>136</v>
      </c>
      <c r="B41" s="546"/>
      <c r="C41" s="279">
        <f ca="1">IFERROR(VLOOKUP(A41,年間予定!$A$3:$M$17,$A$34,FALSE),"")</f>
        <v>15</v>
      </c>
      <c r="D41" s="280"/>
      <c r="E41" s="281"/>
      <c r="F41" s="282"/>
      <c r="G41" s="281"/>
      <c r="H41" s="282"/>
      <c r="I41" s="281"/>
      <c r="J41" s="282"/>
      <c r="K41" s="281"/>
      <c r="L41" s="282"/>
      <c r="M41" s="281"/>
      <c r="N41" s="282"/>
      <c r="O41" s="281"/>
      <c r="P41" s="282"/>
      <c r="Q41" s="281"/>
      <c r="R41" s="282"/>
      <c r="S41" s="281"/>
      <c r="T41" s="282"/>
      <c r="U41" s="281"/>
      <c r="V41" s="282"/>
      <c r="W41" s="281"/>
      <c r="X41" s="282"/>
      <c r="Y41" s="281"/>
      <c r="Z41" s="282"/>
      <c r="AA41" s="281"/>
      <c r="AB41" s="282"/>
      <c r="AC41" s="281"/>
      <c r="AD41" s="282"/>
      <c r="AE41" s="281"/>
      <c r="AF41" s="282"/>
      <c r="AG41" s="281"/>
      <c r="AH41" s="282"/>
      <c r="AI41" s="281"/>
      <c r="AJ41" s="282"/>
      <c r="AK41" s="281"/>
      <c r="AL41" s="282"/>
      <c r="AM41" s="281"/>
      <c r="AN41" s="282"/>
      <c r="AO41" s="281"/>
      <c r="AP41" s="282"/>
      <c r="AQ41" s="281"/>
      <c r="AR41" s="282"/>
      <c r="AS41" s="281"/>
      <c r="AT41" s="282"/>
      <c r="AU41" s="281"/>
      <c r="AV41" s="282"/>
      <c r="AW41" s="281"/>
      <c r="AX41" s="282"/>
      <c r="AY41" s="281"/>
      <c r="AZ41" s="282"/>
      <c r="BA41" s="281"/>
      <c r="BB41" s="282"/>
      <c r="BC41" s="281"/>
      <c r="BD41" s="282"/>
      <c r="BE41" s="287"/>
      <c r="BF41" s="295">
        <f t="shared" si="8"/>
        <v>0</v>
      </c>
      <c r="BG41" s="296">
        <f t="shared" si="7"/>
        <v>0</v>
      </c>
      <c r="BH41" s="146"/>
      <c r="BI41" s="26"/>
      <c r="BJ41" s="399"/>
      <c r="BK41" s="397"/>
      <c r="BL41" s="397"/>
      <c r="BM41" s="397"/>
      <c r="BN41" s="397"/>
      <c r="BO41" s="397"/>
      <c r="BP41" s="397"/>
      <c r="BQ41" s="397"/>
      <c r="BR41" s="417"/>
      <c r="BS41" s="418"/>
      <c r="BT41" s="17"/>
      <c r="BU41" s="399"/>
      <c r="BV41" s="397"/>
      <c r="BW41" s="397"/>
      <c r="BX41" s="397"/>
      <c r="BY41" s="397"/>
      <c r="BZ41" s="397"/>
      <c r="CA41" s="397"/>
      <c r="CB41" s="397"/>
      <c r="CC41" s="417"/>
      <c r="CD41" s="418"/>
    </row>
    <row r="42" spans="1:83" ht="15" customHeight="1">
      <c r="A42" s="543" t="s">
        <v>137</v>
      </c>
      <c r="B42" s="544"/>
      <c r="C42" s="275">
        <f ca="1">IFERROR(VLOOKUP(A42,年間予定!$A$3:$M$17,$A$34,FALSE),"")</f>
        <v>6</v>
      </c>
      <c r="D42" s="276">
        <v>1</v>
      </c>
      <c r="E42" s="277"/>
      <c r="F42" s="278"/>
      <c r="G42" s="277"/>
      <c r="H42" s="278"/>
      <c r="I42" s="277"/>
      <c r="J42" s="278"/>
      <c r="K42" s="277"/>
      <c r="L42" s="278"/>
      <c r="M42" s="277"/>
      <c r="N42" s="278"/>
      <c r="O42" s="277"/>
      <c r="P42" s="278"/>
      <c r="Q42" s="277"/>
      <c r="R42" s="278"/>
      <c r="S42" s="277"/>
      <c r="T42" s="278">
        <v>2</v>
      </c>
      <c r="U42" s="277"/>
      <c r="V42" s="278">
        <v>1</v>
      </c>
      <c r="W42" s="277"/>
      <c r="X42" s="278"/>
      <c r="Y42" s="277"/>
      <c r="Z42" s="278"/>
      <c r="AA42" s="277"/>
      <c r="AB42" s="278"/>
      <c r="AC42" s="277"/>
      <c r="AD42" s="278"/>
      <c r="AE42" s="277"/>
      <c r="AF42" s="278"/>
      <c r="AG42" s="277"/>
      <c r="AH42" s="278">
        <v>2</v>
      </c>
      <c r="AI42" s="277"/>
      <c r="AJ42" s="278"/>
      <c r="AK42" s="277"/>
      <c r="AL42" s="278">
        <v>1</v>
      </c>
      <c r="AM42" s="277"/>
      <c r="AN42" s="278"/>
      <c r="AO42" s="277"/>
      <c r="AP42" s="278"/>
      <c r="AQ42" s="277"/>
      <c r="AR42" s="278">
        <v>1</v>
      </c>
      <c r="AS42" s="277"/>
      <c r="AT42" s="278">
        <v>1</v>
      </c>
      <c r="AU42" s="277"/>
      <c r="AV42" s="278"/>
      <c r="AW42" s="277"/>
      <c r="AX42" s="278">
        <v>2</v>
      </c>
      <c r="AY42" s="277"/>
      <c r="AZ42" s="278"/>
      <c r="BA42" s="277"/>
      <c r="BB42" s="278"/>
      <c r="BC42" s="277"/>
      <c r="BD42" s="278"/>
      <c r="BE42" s="286"/>
      <c r="BF42" s="293">
        <f t="shared" si="8"/>
        <v>11</v>
      </c>
      <c r="BG42" s="294">
        <f t="shared" si="7"/>
        <v>0</v>
      </c>
      <c r="BH42" s="146"/>
      <c r="BI42" s="26"/>
      <c r="BJ42" s="399" t="s">
        <v>20</v>
      </c>
      <c r="BK42" s="397"/>
      <c r="BL42" s="397"/>
      <c r="BM42" s="423">
        <v>10</v>
      </c>
      <c r="BN42" s="423"/>
      <c r="BO42" s="397" t="s">
        <v>21</v>
      </c>
      <c r="BP42" s="397"/>
      <c r="BQ42" s="397"/>
      <c r="BR42" s="421" t="e">
        <f ca="1">BL32/12/AVERAGE(T16:U21)</f>
        <v>#DIV/0!</v>
      </c>
      <c r="BS42" s="422"/>
      <c r="BT42" s="19"/>
      <c r="BU42" s="399" t="s">
        <v>20</v>
      </c>
      <c r="BV42" s="397"/>
      <c r="BW42" s="397"/>
      <c r="BX42" s="423">
        <v>10</v>
      </c>
      <c r="BY42" s="423"/>
      <c r="BZ42" s="397" t="s">
        <v>21</v>
      </c>
      <c r="CA42" s="397"/>
      <c r="CB42" s="397"/>
      <c r="CC42" s="421" t="e">
        <f ca="1">BW32/12/AVERAGE(T22:U28)</f>
        <v>#DIV/0!</v>
      </c>
      <c r="CD42" s="422"/>
    </row>
    <row r="43" spans="1:83" ht="15" customHeight="1">
      <c r="A43" s="545" t="s">
        <v>138</v>
      </c>
      <c r="B43" s="546"/>
      <c r="C43" s="279">
        <f ca="1">IFERROR(VLOOKUP(A43,年間予定!$A$3:$M$17,$A$34,FALSE),"")</f>
        <v>22</v>
      </c>
      <c r="D43" s="280"/>
      <c r="E43" s="281"/>
      <c r="F43" s="282"/>
      <c r="G43" s="281"/>
      <c r="H43" s="282"/>
      <c r="I43" s="281"/>
      <c r="J43" s="282"/>
      <c r="K43" s="281"/>
      <c r="L43" s="282"/>
      <c r="M43" s="281"/>
      <c r="N43" s="282"/>
      <c r="O43" s="281"/>
      <c r="P43" s="282"/>
      <c r="Q43" s="281"/>
      <c r="R43" s="282"/>
      <c r="S43" s="281"/>
      <c r="T43" s="282"/>
      <c r="U43" s="281"/>
      <c r="V43" s="282"/>
      <c r="W43" s="281"/>
      <c r="X43" s="282"/>
      <c r="Y43" s="281"/>
      <c r="Z43" s="282"/>
      <c r="AA43" s="281"/>
      <c r="AB43" s="282">
        <v>1</v>
      </c>
      <c r="AC43" s="281"/>
      <c r="AD43" s="282"/>
      <c r="AE43" s="281"/>
      <c r="AF43" s="282">
        <v>1</v>
      </c>
      <c r="AG43" s="281"/>
      <c r="AH43" s="282">
        <v>1</v>
      </c>
      <c r="AI43" s="281"/>
      <c r="AJ43" s="282"/>
      <c r="AK43" s="281"/>
      <c r="AL43" s="282">
        <v>1</v>
      </c>
      <c r="AM43" s="281"/>
      <c r="AN43" s="282"/>
      <c r="AO43" s="281"/>
      <c r="AP43" s="282">
        <v>1</v>
      </c>
      <c r="AQ43" s="281"/>
      <c r="AR43" s="282">
        <v>1</v>
      </c>
      <c r="AS43" s="281"/>
      <c r="AT43" s="282">
        <v>1</v>
      </c>
      <c r="AU43" s="281"/>
      <c r="AV43" s="282">
        <v>1</v>
      </c>
      <c r="AW43" s="281"/>
      <c r="AX43" s="282">
        <v>1</v>
      </c>
      <c r="AY43" s="281"/>
      <c r="AZ43" s="282"/>
      <c r="BA43" s="281"/>
      <c r="BB43" s="282"/>
      <c r="BC43" s="281"/>
      <c r="BD43" s="282"/>
      <c r="BE43" s="287"/>
      <c r="BF43" s="295">
        <f t="shared" si="8"/>
        <v>9</v>
      </c>
      <c r="BG43" s="296">
        <f t="shared" si="7"/>
        <v>0</v>
      </c>
      <c r="BH43" s="146"/>
      <c r="BI43" s="26"/>
      <c r="BJ43" s="399"/>
      <c r="BK43" s="397"/>
      <c r="BL43" s="397"/>
      <c r="BM43" s="423"/>
      <c r="BN43" s="423"/>
      <c r="BO43" s="397"/>
      <c r="BP43" s="397"/>
      <c r="BQ43" s="397"/>
      <c r="BR43" s="421"/>
      <c r="BS43" s="422"/>
      <c r="BT43" s="19"/>
      <c r="BU43" s="399"/>
      <c r="BV43" s="397"/>
      <c r="BW43" s="397"/>
      <c r="BX43" s="423"/>
      <c r="BY43" s="423"/>
      <c r="BZ43" s="397"/>
      <c r="CA43" s="397"/>
      <c r="CB43" s="397"/>
      <c r="CC43" s="421"/>
      <c r="CD43" s="422"/>
    </row>
    <row r="44" spans="1:83" ht="15" customHeight="1">
      <c r="A44" s="543" t="s">
        <v>139</v>
      </c>
      <c r="B44" s="544"/>
      <c r="C44" s="275">
        <f ca="1">IFERROR(VLOOKUP(A44,年間予定!$A$3:$M$17,$A$34,FALSE),"")</f>
        <v>44</v>
      </c>
      <c r="D44" s="276"/>
      <c r="E44" s="277"/>
      <c r="F44" s="278"/>
      <c r="G44" s="277"/>
      <c r="H44" s="278"/>
      <c r="I44" s="277"/>
      <c r="J44" s="278"/>
      <c r="K44" s="277"/>
      <c r="L44" s="278"/>
      <c r="M44" s="277"/>
      <c r="N44" s="278"/>
      <c r="O44" s="277"/>
      <c r="P44" s="278">
        <v>1</v>
      </c>
      <c r="Q44" s="277"/>
      <c r="R44" s="278">
        <v>3</v>
      </c>
      <c r="S44" s="277"/>
      <c r="T44" s="278">
        <v>2</v>
      </c>
      <c r="U44" s="277"/>
      <c r="V44" s="278"/>
      <c r="W44" s="277"/>
      <c r="X44" s="278">
        <v>2</v>
      </c>
      <c r="Y44" s="277"/>
      <c r="Z44" s="278">
        <v>1</v>
      </c>
      <c r="AA44" s="277"/>
      <c r="AB44" s="278">
        <v>1</v>
      </c>
      <c r="AC44" s="277"/>
      <c r="AD44" s="278">
        <v>2</v>
      </c>
      <c r="AE44" s="277"/>
      <c r="AF44" s="278"/>
      <c r="AG44" s="277"/>
      <c r="AH44" s="278">
        <v>1</v>
      </c>
      <c r="AI44" s="277"/>
      <c r="AJ44" s="278">
        <v>2</v>
      </c>
      <c r="AK44" s="277"/>
      <c r="AL44" s="278">
        <v>1</v>
      </c>
      <c r="AM44" s="277"/>
      <c r="AN44" s="278">
        <v>3</v>
      </c>
      <c r="AO44" s="277"/>
      <c r="AP44" s="278">
        <v>1</v>
      </c>
      <c r="AQ44" s="277"/>
      <c r="AR44" s="278"/>
      <c r="AS44" s="277"/>
      <c r="AT44" s="278"/>
      <c r="AU44" s="277"/>
      <c r="AV44" s="278"/>
      <c r="AW44" s="277"/>
      <c r="AX44" s="278">
        <v>1</v>
      </c>
      <c r="AY44" s="277"/>
      <c r="AZ44" s="278"/>
      <c r="BA44" s="277"/>
      <c r="BB44" s="278"/>
      <c r="BC44" s="277"/>
      <c r="BD44" s="278"/>
      <c r="BE44" s="286"/>
      <c r="BF44" s="293">
        <f t="shared" si="8"/>
        <v>21</v>
      </c>
      <c r="BG44" s="294">
        <f t="shared" si="7"/>
        <v>0</v>
      </c>
      <c r="BH44" s="146"/>
      <c r="BI44" s="26"/>
      <c r="BJ44" s="399" t="s">
        <v>41</v>
      </c>
      <c r="BK44" s="397"/>
      <c r="BL44" s="397"/>
      <c r="BM44" s="397">
        <f ca="1">BM42-BM40</f>
        <v>-0.20833333333333393</v>
      </c>
      <c r="BN44" s="397"/>
      <c r="BO44" s="397" t="s">
        <v>22</v>
      </c>
      <c r="BP44" s="397"/>
      <c r="BQ44" s="397"/>
      <c r="BR44" s="407" t="e">
        <f ca="1">BR42-BR40</f>
        <v>#DIV/0!</v>
      </c>
      <c r="BS44" s="408"/>
      <c r="BT44" s="17"/>
      <c r="BU44" s="399" t="s">
        <v>41</v>
      </c>
      <c r="BV44" s="397"/>
      <c r="BW44" s="397"/>
      <c r="BX44" s="397">
        <f ca="1">BX42-BX40</f>
        <v>-0.20833333333333393</v>
      </c>
      <c r="BY44" s="397"/>
      <c r="BZ44" s="397" t="s">
        <v>22</v>
      </c>
      <c r="CA44" s="397"/>
      <c r="CB44" s="397"/>
      <c r="CC44" s="407" t="e">
        <f ca="1">CC42-CC40</f>
        <v>#DIV/0!</v>
      </c>
      <c r="CD44" s="408"/>
    </row>
    <row r="45" spans="1:83" ht="15" customHeight="1">
      <c r="A45" s="545" t="s">
        <v>140</v>
      </c>
      <c r="B45" s="546"/>
      <c r="C45" s="279">
        <f ca="1">IFERROR(VLOOKUP(A45,年間予定!$A$3:$M$17,$A$34,FALSE),"")</f>
        <v>6</v>
      </c>
      <c r="D45" s="280"/>
      <c r="E45" s="281"/>
      <c r="F45" s="282"/>
      <c r="G45" s="281"/>
      <c r="H45" s="282"/>
      <c r="I45" s="281"/>
      <c r="J45" s="282"/>
      <c r="K45" s="281"/>
      <c r="L45" s="282"/>
      <c r="M45" s="281"/>
      <c r="N45" s="282"/>
      <c r="O45" s="281"/>
      <c r="P45" s="282"/>
      <c r="Q45" s="281"/>
      <c r="R45" s="282"/>
      <c r="S45" s="281"/>
      <c r="T45" s="282"/>
      <c r="U45" s="281"/>
      <c r="V45" s="282"/>
      <c r="W45" s="281"/>
      <c r="X45" s="282"/>
      <c r="Y45" s="281"/>
      <c r="Z45" s="282"/>
      <c r="AA45" s="281"/>
      <c r="AB45" s="282"/>
      <c r="AC45" s="281"/>
      <c r="AD45" s="282"/>
      <c r="AE45" s="281"/>
      <c r="AF45" s="282"/>
      <c r="AG45" s="281"/>
      <c r="AH45" s="282"/>
      <c r="AI45" s="281"/>
      <c r="AJ45" s="282"/>
      <c r="AK45" s="281"/>
      <c r="AL45" s="282"/>
      <c r="AM45" s="281"/>
      <c r="AN45" s="282"/>
      <c r="AO45" s="281"/>
      <c r="AP45" s="282"/>
      <c r="AQ45" s="281"/>
      <c r="AR45" s="282"/>
      <c r="AS45" s="281"/>
      <c r="AT45" s="282"/>
      <c r="AU45" s="281"/>
      <c r="AV45" s="282">
        <v>2</v>
      </c>
      <c r="AW45" s="281"/>
      <c r="AX45" s="282"/>
      <c r="AY45" s="281"/>
      <c r="AZ45" s="282"/>
      <c r="BA45" s="281"/>
      <c r="BB45" s="282"/>
      <c r="BC45" s="281"/>
      <c r="BD45" s="282"/>
      <c r="BE45" s="287"/>
      <c r="BF45" s="295">
        <f t="shared" si="8"/>
        <v>2</v>
      </c>
      <c r="BG45" s="296">
        <f t="shared" si="7"/>
        <v>0</v>
      </c>
      <c r="BH45" s="146"/>
      <c r="BI45" s="26"/>
      <c r="BJ45" s="399"/>
      <c r="BK45" s="397"/>
      <c r="BL45" s="397"/>
      <c r="BM45" s="397"/>
      <c r="BN45" s="397"/>
      <c r="BO45" s="397"/>
      <c r="BP45" s="397"/>
      <c r="BQ45" s="397"/>
      <c r="BR45" s="407"/>
      <c r="BS45" s="408"/>
      <c r="BT45" s="17"/>
      <c r="BU45" s="399"/>
      <c r="BV45" s="397"/>
      <c r="BW45" s="397"/>
      <c r="BX45" s="397"/>
      <c r="BY45" s="397"/>
      <c r="BZ45" s="397"/>
      <c r="CA45" s="397"/>
      <c r="CB45" s="397"/>
      <c r="CC45" s="407"/>
      <c r="CD45" s="408"/>
    </row>
    <row r="46" spans="1:83" s="11" customFormat="1" ht="15" customHeight="1">
      <c r="A46" s="543" t="s">
        <v>141</v>
      </c>
      <c r="B46" s="544"/>
      <c r="C46" s="275">
        <f ca="1">IFERROR(VLOOKUP(A46,年間予定!$A$3:$M$17,$A$34,FALSE),"")</f>
        <v>0</v>
      </c>
      <c r="D46" s="276"/>
      <c r="E46" s="283"/>
      <c r="F46" s="278">
        <v>1</v>
      </c>
      <c r="G46" s="283"/>
      <c r="H46" s="278"/>
      <c r="I46" s="283"/>
      <c r="J46" s="278"/>
      <c r="K46" s="283"/>
      <c r="L46" s="278"/>
      <c r="M46" s="283"/>
      <c r="N46" s="278"/>
      <c r="O46" s="283"/>
      <c r="P46" s="278"/>
      <c r="Q46" s="283"/>
      <c r="R46" s="278">
        <v>1</v>
      </c>
      <c r="S46" s="283"/>
      <c r="T46" s="278"/>
      <c r="U46" s="283"/>
      <c r="V46" s="278"/>
      <c r="W46" s="283"/>
      <c r="X46" s="278"/>
      <c r="Y46" s="283"/>
      <c r="Z46" s="278"/>
      <c r="AA46" s="283"/>
      <c r="AB46" s="278">
        <v>1</v>
      </c>
      <c r="AC46" s="283"/>
      <c r="AD46" s="278"/>
      <c r="AE46" s="283"/>
      <c r="AF46" s="278"/>
      <c r="AG46" s="283"/>
      <c r="AH46" s="278">
        <v>1</v>
      </c>
      <c r="AI46" s="283"/>
      <c r="AJ46" s="278"/>
      <c r="AK46" s="283"/>
      <c r="AL46" s="278"/>
      <c r="AM46" s="283"/>
      <c r="AN46" s="278">
        <v>1</v>
      </c>
      <c r="AO46" s="283"/>
      <c r="AP46" s="278"/>
      <c r="AQ46" s="283"/>
      <c r="AR46" s="278"/>
      <c r="AS46" s="283"/>
      <c r="AT46" s="278">
        <v>1</v>
      </c>
      <c r="AU46" s="283"/>
      <c r="AV46" s="278"/>
      <c r="AW46" s="283"/>
      <c r="AX46" s="278">
        <v>1</v>
      </c>
      <c r="AY46" s="283"/>
      <c r="AZ46" s="278"/>
      <c r="BA46" s="283"/>
      <c r="BB46" s="278"/>
      <c r="BC46" s="283"/>
      <c r="BD46" s="278"/>
      <c r="BE46" s="288"/>
      <c r="BF46" s="293">
        <f t="shared" si="8"/>
        <v>7</v>
      </c>
      <c r="BG46" s="297">
        <f t="shared" si="7"/>
        <v>0</v>
      </c>
      <c r="BH46" s="146"/>
      <c r="BI46" s="26"/>
      <c r="BJ46" s="411" t="s">
        <v>23</v>
      </c>
      <c r="BK46" s="397"/>
      <c r="BL46" s="397"/>
      <c r="BM46" s="397">
        <f ca="1">(BM42*BM48)-BL30</f>
        <v>-5</v>
      </c>
      <c r="BN46" s="397"/>
      <c r="BO46" s="397" t="s">
        <v>24</v>
      </c>
      <c r="BP46" s="397"/>
      <c r="BQ46" s="397"/>
      <c r="BR46" s="407" t="e">
        <f ca="1">BL32/BR42</f>
        <v>#DIV/0!</v>
      </c>
      <c r="BS46" s="408"/>
      <c r="BT46" s="20"/>
      <c r="BU46" s="411" t="s">
        <v>23</v>
      </c>
      <c r="BV46" s="397"/>
      <c r="BW46" s="397"/>
      <c r="BX46" s="397">
        <f ca="1">(BX42*BX48)-BW30</f>
        <v>-5</v>
      </c>
      <c r="BY46" s="397"/>
      <c r="BZ46" s="397" t="s">
        <v>24</v>
      </c>
      <c r="CA46" s="397"/>
      <c r="CB46" s="397"/>
      <c r="CC46" s="407" t="e">
        <f ca="1">BW32/CC42</f>
        <v>#DIV/0!</v>
      </c>
      <c r="CD46" s="408"/>
      <c r="CE46" s="14"/>
    </row>
    <row r="47" spans="1:83" s="11" customFormat="1" ht="15" customHeight="1" thickBot="1">
      <c r="A47" s="545" t="s">
        <v>161</v>
      </c>
      <c r="B47" s="546"/>
      <c r="C47" s="279">
        <f ca="1">IFERROR(VLOOKUP(A47,年間予定!$A$3:$M$17,$A$34,FALSE),"")</f>
        <v>0</v>
      </c>
      <c r="D47" s="280"/>
      <c r="E47" s="281"/>
      <c r="F47" s="282"/>
      <c r="G47" s="281"/>
      <c r="H47" s="282"/>
      <c r="I47" s="281"/>
      <c r="J47" s="282"/>
      <c r="K47" s="281"/>
      <c r="L47" s="282"/>
      <c r="M47" s="281"/>
      <c r="N47" s="282"/>
      <c r="O47" s="281"/>
      <c r="P47" s="282"/>
      <c r="Q47" s="281"/>
      <c r="R47" s="282"/>
      <c r="S47" s="281"/>
      <c r="T47" s="282"/>
      <c r="U47" s="281"/>
      <c r="V47" s="282"/>
      <c r="W47" s="281"/>
      <c r="X47" s="282"/>
      <c r="Y47" s="281"/>
      <c r="Z47" s="282"/>
      <c r="AA47" s="281"/>
      <c r="AB47" s="282"/>
      <c r="AC47" s="281"/>
      <c r="AD47" s="282"/>
      <c r="AE47" s="281"/>
      <c r="AF47" s="282"/>
      <c r="AG47" s="281"/>
      <c r="AH47" s="282"/>
      <c r="AI47" s="281"/>
      <c r="AJ47" s="282"/>
      <c r="AK47" s="281"/>
      <c r="AL47" s="282"/>
      <c r="AM47" s="281"/>
      <c r="AN47" s="282">
        <v>1</v>
      </c>
      <c r="AO47" s="281"/>
      <c r="AP47" s="282"/>
      <c r="AQ47" s="281"/>
      <c r="AR47" s="282"/>
      <c r="AS47" s="281"/>
      <c r="AT47" s="282"/>
      <c r="AU47" s="281"/>
      <c r="AV47" s="282"/>
      <c r="AW47" s="281"/>
      <c r="AX47" s="282"/>
      <c r="AY47" s="281"/>
      <c r="AZ47" s="282"/>
      <c r="BA47" s="281"/>
      <c r="BB47" s="282"/>
      <c r="BC47" s="281"/>
      <c r="BD47" s="282"/>
      <c r="BE47" s="287"/>
      <c r="BF47" s="295">
        <f t="shared" si="8"/>
        <v>1</v>
      </c>
      <c r="BG47" s="296">
        <f t="shared" si="7"/>
        <v>0</v>
      </c>
      <c r="BH47" s="146"/>
      <c r="BI47" s="26"/>
      <c r="BJ47" s="412"/>
      <c r="BK47" s="413"/>
      <c r="BL47" s="413"/>
      <c r="BM47" s="413"/>
      <c r="BN47" s="413"/>
      <c r="BO47" s="413"/>
      <c r="BP47" s="413"/>
      <c r="BQ47" s="413"/>
      <c r="BR47" s="409"/>
      <c r="BS47" s="410"/>
      <c r="BT47" s="20"/>
      <c r="BU47" s="412"/>
      <c r="BV47" s="413"/>
      <c r="BW47" s="413"/>
      <c r="BX47" s="413"/>
      <c r="BY47" s="413"/>
      <c r="BZ47" s="413"/>
      <c r="CA47" s="413"/>
      <c r="CB47" s="413"/>
      <c r="CC47" s="409"/>
      <c r="CD47" s="410"/>
      <c r="CE47" s="14"/>
    </row>
    <row r="48" spans="1:83" ht="15" customHeight="1">
      <c r="A48" s="543" t="s">
        <v>157</v>
      </c>
      <c r="B48" s="544"/>
      <c r="C48" s="275">
        <f ca="1">IFERROR(VLOOKUP(A48,年間予定!$A$3:$M$17,$A$34,FALSE),"")</f>
        <v>0</v>
      </c>
      <c r="D48" s="276"/>
      <c r="E48" s="283"/>
      <c r="F48" s="278"/>
      <c r="G48" s="283"/>
      <c r="H48" s="278"/>
      <c r="I48" s="283"/>
      <c r="J48" s="278"/>
      <c r="K48" s="283"/>
      <c r="L48" s="278"/>
      <c r="M48" s="283"/>
      <c r="N48" s="278"/>
      <c r="O48" s="283"/>
      <c r="P48" s="278"/>
      <c r="Q48" s="283"/>
      <c r="R48" s="278"/>
      <c r="S48" s="283"/>
      <c r="T48" s="278">
        <v>1</v>
      </c>
      <c r="U48" s="283"/>
      <c r="V48" s="278"/>
      <c r="W48" s="283"/>
      <c r="X48" s="278"/>
      <c r="Y48" s="283"/>
      <c r="Z48" s="278"/>
      <c r="AA48" s="283"/>
      <c r="AB48" s="278"/>
      <c r="AC48" s="283"/>
      <c r="AD48" s="278"/>
      <c r="AE48" s="283"/>
      <c r="AF48" s="278">
        <v>1</v>
      </c>
      <c r="AG48" s="283"/>
      <c r="AH48" s="278"/>
      <c r="AI48" s="283"/>
      <c r="AJ48" s="278"/>
      <c r="AK48" s="283"/>
      <c r="AL48" s="278"/>
      <c r="AM48" s="283"/>
      <c r="AN48" s="278"/>
      <c r="AO48" s="283"/>
      <c r="AP48" s="278"/>
      <c r="AQ48" s="283"/>
      <c r="AR48" s="278">
        <v>1</v>
      </c>
      <c r="AS48" s="283"/>
      <c r="AT48" s="278"/>
      <c r="AU48" s="283"/>
      <c r="AV48" s="278"/>
      <c r="AW48" s="283"/>
      <c r="AX48" s="278"/>
      <c r="AY48" s="283"/>
      <c r="AZ48" s="278"/>
      <c r="BA48" s="283"/>
      <c r="BB48" s="278"/>
      <c r="BC48" s="283"/>
      <c r="BD48" s="278"/>
      <c r="BE48" s="288"/>
      <c r="BF48" s="293">
        <f t="shared" si="8"/>
        <v>3</v>
      </c>
      <c r="BG48" s="297">
        <f t="shared" si="7"/>
        <v>0</v>
      </c>
      <c r="BH48" s="146"/>
      <c r="BI48" s="26"/>
      <c r="BJ48" s="406" t="s">
        <v>25</v>
      </c>
      <c r="BK48" s="405"/>
      <c r="BL48" s="405"/>
      <c r="BM48" s="405">
        <f ca="1">C31</f>
        <v>24</v>
      </c>
      <c r="BN48" s="405"/>
      <c r="BO48" s="405" t="s">
        <v>26</v>
      </c>
      <c r="BP48" s="405"/>
      <c r="BQ48" s="405"/>
      <c r="BR48" s="403">
        <f ca="1">BM40*BM48*BM50*1.015</f>
        <v>3569729.6249999995</v>
      </c>
      <c r="BS48" s="404"/>
      <c r="BT48" s="21"/>
      <c r="BU48" s="406" t="s">
        <v>25</v>
      </c>
      <c r="BV48" s="405"/>
      <c r="BW48" s="405"/>
      <c r="BX48" s="405">
        <f ca="1">C31</f>
        <v>24</v>
      </c>
      <c r="BY48" s="405"/>
      <c r="BZ48" s="405" t="s">
        <v>26</v>
      </c>
      <c r="CA48" s="405"/>
      <c r="CB48" s="405"/>
      <c r="CC48" s="403">
        <f ca="1">BX40*BX48*BX50*1.015</f>
        <v>3569729.6249999995</v>
      </c>
      <c r="CD48" s="404"/>
    </row>
    <row r="49" spans="1:82" ht="15" customHeight="1" thickBot="1">
      <c r="A49" s="545" t="s">
        <v>159</v>
      </c>
      <c r="B49" s="546"/>
      <c r="C49" s="298">
        <f ca="1">IFERROR(VLOOKUP(A49,年間予定!$A$3:$M$17,$A$34,FALSE),"")</f>
        <v>0</v>
      </c>
      <c r="D49" s="299"/>
      <c r="E49" s="300"/>
      <c r="F49" s="301"/>
      <c r="G49" s="300"/>
      <c r="H49" s="301"/>
      <c r="I49" s="300"/>
      <c r="J49" s="301"/>
      <c r="K49" s="300"/>
      <c r="L49" s="301"/>
      <c r="M49" s="300"/>
      <c r="N49" s="301"/>
      <c r="O49" s="300"/>
      <c r="P49" s="301"/>
      <c r="Q49" s="300"/>
      <c r="R49" s="301"/>
      <c r="S49" s="300"/>
      <c r="T49" s="301"/>
      <c r="U49" s="300"/>
      <c r="V49" s="301"/>
      <c r="W49" s="300"/>
      <c r="X49" s="301"/>
      <c r="Y49" s="300"/>
      <c r="Z49" s="301"/>
      <c r="AA49" s="300"/>
      <c r="AB49" s="301"/>
      <c r="AC49" s="300"/>
      <c r="AD49" s="301"/>
      <c r="AE49" s="300"/>
      <c r="AF49" s="301"/>
      <c r="AG49" s="300"/>
      <c r="AH49" s="301"/>
      <c r="AI49" s="300"/>
      <c r="AJ49" s="301"/>
      <c r="AK49" s="300"/>
      <c r="AL49" s="301"/>
      <c r="AM49" s="300"/>
      <c r="AN49" s="301"/>
      <c r="AO49" s="300"/>
      <c r="AP49" s="301">
        <v>1</v>
      </c>
      <c r="AQ49" s="300"/>
      <c r="AR49" s="301"/>
      <c r="AS49" s="300"/>
      <c r="AT49" s="301"/>
      <c r="AU49" s="300"/>
      <c r="AV49" s="301"/>
      <c r="AW49" s="300"/>
      <c r="AX49" s="301"/>
      <c r="AY49" s="300"/>
      <c r="AZ49" s="301"/>
      <c r="BA49" s="300"/>
      <c r="BB49" s="301"/>
      <c r="BC49" s="300"/>
      <c r="BD49" s="301"/>
      <c r="BE49" s="302"/>
      <c r="BF49" s="303">
        <f t="shared" si="8"/>
        <v>1</v>
      </c>
      <c r="BG49" s="304">
        <f t="shared" si="7"/>
        <v>0</v>
      </c>
      <c r="BH49" s="146"/>
      <c r="BI49" s="26"/>
      <c r="BJ49" s="399"/>
      <c r="BK49" s="397"/>
      <c r="BL49" s="397"/>
      <c r="BM49" s="397"/>
      <c r="BN49" s="397"/>
      <c r="BO49" s="397"/>
      <c r="BP49" s="397"/>
      <c r="BQ49" s="397"/>
      <c r="BR49" s="401"/>
      <c r="BS49" s="402"/>
      <c r="BT49" s="21"/>
      <c r="BU49" s="399"/>
      <c r="BV49" s="397"/>
      <c r="BW49" s="397"/>
      <c r="BX49" s="397"/>
      <c r="BY49" s="397"/>
      <c r="BZ49" s="397"/>
      <c r="CA49" s="397"/>
      <c r="CB49" s="397"/>
      <c r="CC49" s="401"/>
      <c r="CD49" s="402"/>
    </row>
    <row r="50" spans="1:82" ht="15" customHeight="1" thickBot="1">
      <c r="A50" s="28">
        <f>ROW()-33</f>
        <v>17</v>
      </c>
      <c r="B50" s="29"/>
      <c r="C50" s="305">
        <f t="shared" ref="C50:AH50" ca="1" si="9">SUM(C36:C49)</f>
        <v>230</v>
      </c>
      <c r="D50" s="306">
        <f t="shared" si="9"/>
        <v>7</v>
      </c>
      <c r="E50" s="307">
        <f t="shared" si="9"/>
        <v>0</v>
      </c>
      <c r="F50" s="308">
        <f t="shared" si="9"/>
        <v>5</v>
      </c>
      <c r="G50" s="307">
        <f t="shared" si="9"/>
        <v>1</v>
      </c>
      <c r="H50" s="308">
        <f t="shared" si="9"/>
        <v>4</v>
      </c>
      <c r="I50" s="307">
        <f t="shared" si="9"/>
        <v>0</v>
      </c>
      <c r="J50" s="308">
        <f t="shared" si="9"/>
        <v>2</v>
      </c>
      <c r="K50" s="307">
        <f t="shared" si="9"/>
        <v>0</v>
      </c>
      <c r="L50" s="308">
        <f t="shared" si="9"/>
        <v>2</v>
      </c>
      <c r="M50" s="307">
        <f t="shared" si="9"/>
        <v>0</v>
      </c>
      <c r="N50" s="308">
        <f t="shared" si="9"/>
        <v>5</v>
      </c>
      <c r="O50" s="307">
        <f t="shared" si="9"/>
        <v>0</v>
      </c>
      <c r="P50" s="308">
        <f t="shared" si="9"/>
        <v>8</v>
      </c>
      <c r="Q50" s="307">
        <f t="shared" si="9"/>
        <v>0</v>
      </c>
      <c r="R50" s="308">
        <f t="shared" si="9"/>
        <v>8</v>
      </c>
      <c r="S50" s="307">
        <f t="shared" si="9"/>
        <v>1</v>
      </c>
      <c r="T50" s="308">
        <f t="shared" si="9"/>
        <v>11</v>
      </c>
      <c r="U50" s="307">
        <f t="shared" si="9"/>
        <v>1</v>
      </c>
      <c r="V50" s="308">
        <f t="shared" si="9"/>
        <v>4</v>
      </c>
      <c r="W50" s="307">
        <f t="shared" si="9"/>
        <v>0</v>
      </c>
      <c r="X50" s="308">
        <f t="shared" si="9"/>
        <v>5</v>
      </c>
      <c r="Y50" s="307">
        <f t="shared" si="9"/>
        <v>0</v>
      </c>
      <c r="Z50" s="308">
        <f t="shared" si="9"/>
        <v>9</v>
      </c>
      <c r="AA50" s="307">
        <f t="shared" si="9"/>
        <v>0</v>
      </c>
      <c r="AB50" s="308">
        <f t="shared" si="9"/>
        <v>15</v>
      </c>
      <c r="AC50" s="307">
        <f t="shared" si="9"/>
        <v>1</v>
      </c>
      <c r="AD50" s="308">
        <f t="shared" si="9"/>
        <v>7</v>
      </c>
      <c r="AE50" s="307">
        <f t="shared" si="9"/>
        <v>0</v>
      </c>
      <c r="AF50" s="308">
        <f t="shared" si="9"/>
        <v>8</v>
      </c>
      <c r="AG50" s="307">
        <f t="shared" si="9"/>
        <v>1</v>
      </c>
      <c r="AH50" s="308">
        <f t="shared" si="9"/>
        <v>9</v>
      </c>
      <c r="AI50" s="307">
        <f t="shared" ref="AI50:BG50" si="10">SUM(AI36:AI49)</f>
        <v>1</v>
      </c>
      <c r="AJ50" s="308">
        <f t="shared" si="10"/>
        <v>2</v>
      </c>
      <c r="AK50" s="307">
        <f t="shared" si="10"/>
        <v>0</v>
      </c>
      <c r="AL50" s="308">
        <f t="shared" si="10"/>
        <v>12</v>
      </c>
      <c r="AM50" s="307">
        <f t="shared" si="10"/>
        <v>0</v>
      </c>
      <c r="AN50" s="308">
        <f t="shared" si="10"/>
        <v>14</v>
      </c>
      <c r="AO50" s="307">
        <f t="shared" si="10"/>
        <v>2</v>
      </c>
      <c r="AP50" s="308">
        <f t="shared" si="10"/>
        <v>6</v>
      </c>
      <c r="AQ50" s="307">
        <f t="shared" si="10"/>
        <v>2</v>
      </c>
      <c r="AR50" s="308">
        <f t="shared" si="10"/>
        <v>10</v>
      </c>
      <c r="AS50" s="307">
        <f t="shared" si="10"/>
        <v>1</v>
      </c>
      <c r="AT50" s="308">
        <f t="shared" si="10"/>
        <v>7</v>
      </c>
      <c r="AU50" s="307">
        <f t="shared" si="10"/>
        <v>1</v>
      </c>
      <c r="AV50" s="308">
        <f t="shared" si="10"/>
        <v>5</v>
      </c>
      <c r="AW50" s="307">
        <f t="shared" si="10"/>
        <v>0</v>
      </c>
      <c r="AX50" s="308">
        <f t="shared" si="10"/>
        <v>14</v>
      </c>
      <c r="AY50" s="307">
        <f t="shared" si="10"/>
        <v>1</v>
      </c>
      <c r="AZ50" s="308">
        <f t="shared" si="10"/>
        <v>0</v>
      </c>
      <c r="BA50" s="307">
        <f t="shared" si="10"/>
        <v>0</v>
      </c>
      <c r="BB50" s="308">
        <f t="shared" si="10"/>
        <v>0</v>
      </c>
      <c r="BC50" s="307">
        <f t="shared" si="10"/>
        <v>0</v>
      </c>
      <c r="BD50" s="308">
        <f t="shared" si="10"/>
        <v>0</v>
      </c>
      <c r="BE50" s="309">
        <f t="shared" si="10"/>
        <v>0</v>
      </c>
      <c r="BF50" s="310">
        <f t="shared" si="10"/>
        <v>179</v>
      </c>
      <c r="BG50" s="311">
        <f t="shared" si="10"/>
        <v>12</v>
      </c>
      <c r="BH50" s="146"/>
      <c r="BI50" s="9"/>
      <c r="BJ50" s="399" t="s">
        <v>27</v>
      </c>
      <c r="BK50" s="397"/>
      <c r="BL50" s="397"/>
      <c r="BM50" s="395">
        <v>14355</v>
      </c>
      <c r="BN50" s="395"/>
      <c r="BO50" s="397" t="s">
        <v>43</v>
      </c>
      <c r="BP50" s="397"/>
      <c r="BQ50" s="397"/>
      <c r="BR50" s="401">
        <f ca="1">BM42*BM48*BM52</f>
        <v>3445200</v>
      </c>
      <c r="BS50" s="402"/>
      <c r="BT50" s="21"/>
      <c r="BU50" s="399" t="s">
        <v>27</v>
      </c>
      <c r="BV50" s="397"/>
      <c r="BW50" s="397"/>
      <c r="BX50" s="395">
        <v>14355</v>
      </c>
      <c r="BY50" s="395"/>
      <c r="BZ50" s="397" t="s">
        <v>43</v>
      </c>
      <c r="CA50" s="397"/>
      <c r="CB50" s="397"/>
      <c r="CC50" s="401">
        <f ca="1">BX42*BX48*BX52</f>
        <v>3445200</v>
      </c>
      <c r="CD50" s="402"/>
    </row>
    <row r="51" spans="1:82" ht="12" customHeight="1">
      <c r="A51" s="28"/>
      <c r="B51" s="29"/>
      <c r="C51" s="29"/>
      <c r="D51" s="25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30"/>
      <c r="R51" s="30"/>
      <c r="S51" s="256"/>
      <c r="T51" s="257"/>
      <c r="U51" s="28"/>
      <c r="V51" s="148"/>
      <c r="W51" s="139"/>
      <c r="X51" s="149"/>
      <c r="Y51" s="27"/>
      <c r="Z51" s="27"/>
      <c r="AA51" s="27"/>
      <c r="AB51" s="27"/>
      <c r="AC51" s="27"/>
      <c r="AD51" s="27"/>
      <c r="AE51" s="27"/>
      <c r="AF51" s="27"/>
      <c r="AG51" s="148"/>
      <c r="AH51" s="139"/>
      <c r="AI51" s="149"/>
      <c r="AJ51" s="27"/>
      <c r="AK51" s="4"/>
      <c r="AL51" s="4"/>
      <c r="AM51" s="4"/>
      <c r="AN51" s="4"/>
      <c r="AO51" s="4"/>
      <c r="AP51" s="4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  <c r="BI51" s="9"/>
      <c r="BJ51" s="399"/>
      <c r="BK51" s="397"/>
      <c r="BL51" s="397"/>
      <c r="BM51" s="395"/>
      <c r="BN51" s="395"/>
      <c r="BO51" s="397"/>
      <c r="BP51" s="397"/>
      <c r="BQ51" s="397"/>
      <c r="BR51" s="401"/>
      <c r="BS51" s="402"/>
      <c r="BT51" s="21"/>
      <c r="BU51" s="399"/>
      <c r="BV51" s="397"/>
      <c r="BW51" s="397"/>
      <c r="BX51" s="395"/>
      <c r="BY51" s="395"/>
      <c r="BZ51" s="397"/>
      <c r="CA51" s="397"/>
      <c r="CB51" s="397"/>
      <c r="CC51" s="401"/>
      <c r="CD51" s="402"/>
    </row>
    <row r="52" spans="1:82" ht="12" customHeight="1">
      <c r="A52" s="28"/>
      <c r="B52" s="29"/>
      <c r="C52" s="29"/>
      <c r="D52" s="25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30"/>
      <c r="R52" s="30"/>
      <c r="S52" s="256"/>
      <c r="T52" s="257"/>
      <c r="U52" s="28"/>
      <c r="V52" s="148"/>
      <c r="W52" s="139"/>
      <c r="X52" s="149"/>
      <c r="Y52" s="27"/>
      <c r="Z52" s="27"/>
      <c r="AA52" s="27"/>
      <c r="AB52" s="27"/>
      <c r="AC52" s="27"/>
      <c r="AD52" s="27"/>
      <c r="AE52" s="27"/>
      <c r="AF52" s="27"/>
      <c r="AG52" s="148"/>
      <c r="AH52" s="139"/>
      <c r="AI52" s="149"/>
      <c r="AJ52" s="27"/>
      <c r="AK52" s="4"/>
      <c r="AL52" s="4"/>
      <c r="AM52" s="4"/>
      <c r="AN52" s="4"/>
      <c r="AO52" s="4"/>
      <c r="AP52" s="4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  <c r="BI52" s="9"/>
      <c r="BJ52" s="399" t="s">
        <v>28</v>
      </c>
      <c r="BK52" s="397"/>
      <c r="BL52" s="397"/>
      <c r="BM52" s="395">
        <f>BM26</f>
        <v>14355</v>
      </c>
      <c r="BN52" s="395"/>
      <c r="BO52" s="397" t="s">
        <v>42</v>
      </c>
      <c r="BP52" s="397"/>
      <c r="BQ52" s="397"/>
      <c r="BR52" s="391">
        <f ca="1">BR50-BR48</f>
        <v>-124529.62499999953</v>
      </c>
      <c r="BS52" s="392"/>
      <c r="BT52" s="21"/>
      <c r="BU52" s="399" t="s">
        <v>28</v>
      </c>
      <c r="BV52" s="397"/>
      <c r="BW52" s="397"/>
      <c r="BX52" s="395">
        <f>BM26</f>
        <v>14355</v>
      </c>
      <c r="BY52" s="395"/>
      <c r="BZ52" s="397" t="s">
        <v>42</v>
      </c>
      <c r="CA52" s="397"/>
      <c r="CB52" s="397"/>
      <c r="CC52" s="391">
        <f ca="1">CC50-CC48</f>
        <v>-124529.62499999953</v>
      </c>
      <c r="CD52" s="392"/>
    </row>
    <row r="53" spans="1:82" ht="12" customHeight="1" thickBot="1">
      <c r="A53" s="28"/>
      <c r="B53" s="29"/>
      <c r="C53" s="29"/>
      <c r="D53" s="25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30"/>
      <c r="R53" s="30"/>
      <c r="S53" s="256"/>
      <c r="T53" s="257"/>
      <c r="U53" s="28"/>
      <c r="V53" s="148"/>
      <c r="W53" s="139"/>
      <c r="X53" s="149"/>
      <c r="Y53" s="27"/>
      <c r="Z53" s="27"/>
      <c r="AA53" s="27"/>
      <c r="AB53" s="27"/>
      <c r="AC53" s="27"/>
      <c r="AD53" s="27"/>
      <c r="AE53" s="27"/>
      <c r="AF53" s="27"/>
      <c r="AG53" s="148"/>
      <c r="AH53" s="139"/>
      <c r="AI53" s="149"/>
      <c r="AJ53" s="27"/>
      <c r="AK53" s="4"/>
      <c r="AL53" s="4"/>
      <c r="AM53" s="4"/>
      <c r="AN53" s="4"/>
      <c r="AO53" s="4"/>
      <c r="AP53" s="4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7"/>
      <c r="BI53" s="9"/>
      <c r="BJ53" s="400"/>
      <c r="BK53" s="398"/>
      <c r="BL53" s="398"/>
      <c r="BM53" s="396"/>
      <c r="BN53" s="396"/>
      <c r="BO53" s="398"/>
      <c r="BP53" s="398"/>
      <c r="BQ53" s="398"/>
      <c r="BR53" s="393"/>
      <c r="BS53" s="394"/>
      <c r="BT53" s="21"/>
      <c r="BU53" s="400"/>
      <c r="BV53" s="398"/>
      <c r="BW53" s="398"/>
      <c r="BX53" s="396"/>
      <c r="BY53" s="396"/>
      <c r="BZ53" s="398"/>
      <c r="CA53" s="398"/>
      <c r="CB53" s="398"/>
      <c r="CC53" s="393"/>
      <c r="CD53" s="394"/>
    </row>
    <row r="54" spans="1:82" ht="12" customHeight="1">
      <c r="A54" s="28"/>
      <c r="B54" s="29"/>
      <c r="C54" s="29"/>
      <c r="D54" s="25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30"/>
      <c r="R54" s="30"/>
      <c r="S54" s="256"/>
      <c r="T54" s="257"/>
      <c r="U54" s="28"/>
      <c r="V54" s="148"/>
      <c r="W54" s="139"/>
      <c r="X54" s="149"/>
      <c r="Y54" s="27"/>
      <c r="Z54" s="27"/>
      <c r="AA54" s="27"/>
      <c r="AB54" s="27"/>
      <c r="AC54" s="27"/>
      <c r="AD54" s="27"/>
      <c r="AE54" s="27"/>
      <c r="AF54" s="27"/>
      <c r="AG54" s="148"/>
      <c r="AH54" s="139"/>
      <c r="AI54" s="149"/>
      <c r="AJ54" s="27"/>
      <c r="AK54" s="4"/>
      <c r="AL54" s="4"/>
      <c r="AM54" s="4"/>
      <c r="AN54" s="4"/>
      <c r="AO54" s="4"/>
      <c r="AP54" s="4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7"/>
      <c r="BI54" s="27"/>
      <c r="BJ54" s="237"/>
      <c r="BK54" s="237"/>
      <c r="BL54" s="22"/>
      <c r="BM54" s="23"/>
      <c r="BN54" s="23"/>
      <c r="BO54" s="17"/>
      <c r="BP54" s="17"/>
      <c r="BQ54" s="17"/>
      <c r="BR54" s="21"/>
      <c r="BS54" s="21"/>
      <c r="BT54" s="31"/>
    </row>
    <row r="55" spans="1:82" ht="12" customHeight="1">
      <c r="A55" s="28"/>
      <c r="B55" s="29"/>
      <c r="C55" s="29"/>
      <c r="D55" s="25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30"/>
      <c r="R55" s="30"/>
      <c r="S55" s="256"/>
      <c r="T55" s="257"/>
      <c r="U55" s="28"/>
      <c r="V55" s="148"/>
      <c r="W55" s="139"/>
      <c r="X55" s="149"/>
      <c r="Y55" s="27"/>
      <c r="Z55" s="27"/>
      <c r="AA55" s="27"/>
      <c r="AB55" s="27"/>
      <c r="AC55" s="27"/>
      <c r="AD55" s="27"/>
      <c r="AE55" s="27"/>
      <c r="AF55" s="27"/>
      <c r="AG55" s="148"/>
      <c r="AH55" s="139"/>
      <c r="AI55" s="149"/>
      <c r="AJ55" s="27"/>
      <c r="AK55" s="4"/>
      <c r="AL55" s="4"/>
      <c r="AM55" s="4"/>
      <c r="AN55" s="4"/>
      <c r="AO55" s="4"/>
      <c r="AP55" s="4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27"/>
    </row>
    <row r="56" spans="1:82" ht="12" customHeight="1">
      <c r="A56" s="28"/>
      <c r="D56" s="25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30"/>
      <c r="R56" s="30"/>
      <c r="S56" s="256"/>
      <c r="T56" s="257"/>
      <c r="U56" s="28"/>
      <c r="V56" s="148"/>
      <c r="W56" s="139"/>
      <c r="X56" s="149"/>
      <c r="Y56" s="27"/>
      <c r="Z56" s="27"/>
      <c r="AA56" s="27"/>
      <c r="AB56" s="27"/>
      <c r="AC56" s="27"/>
      <c r="AD56" s="27"/>
      <c r="AE56" s="27"/>
      <c r="AF56" s="27"/>
      <c r="AG56" s="148"/>
      <c r="AH56" s="139"/>
      <c r="AI56" s="149"/>
      <c r="AJ56" s="27"/>
      <c r="AK56" s="4"/>
      <c r="AL56" s="4"/>
      <c r="AM56" s="4"/>
      <c r="AN56" s="4"/>
      <c r="AO56" s="4"/>
      <c r="AP56" s="4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4"/>
    </row>
    <row r="57" spans="1:82" ht="12" customHeight="1">
      <c r="A57" s="28"/>
      <c r="D57" s="25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30"/>
      <c r="R57" s="30"/>
      <c r="S57" s="30"/>
      <c r="T57" s="258"/>
      <c r="U57" s="28"/>
      <c r="V57" s="148"/>
      <c r="W57" s="139"/>
      <c r="X57" s="149"/>
      <c r="Y57" s="27"/>
      <c r="Z57" s="27"/>
      <c r="AA57" s="27"/>
      <c r="AB57" s="27"/>
      <c r="AC57" s="27"/>
      <c r="AD57" s="27"/>
      <c r="AE57" s="27"/>
      <c r="AF57" s="27"/>
      <c r="AG57" s="148"/>
      <c r="AH57" s="139"/>
      <c r="AI57" s="149"/>
      <c r="AJ57" s="27"/>
      <c r="AK57" s="4"/>
      <c r="AL57" s="4"/>
      <c r="AM57" s="4"/>
      <c r="AN57" s="4"/>
      <c r="AO57" s="4"/>
      <c r="AP57" s="4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4"/>
    </row>
    <row r="58" spans="1:82" ht="12" customHeight="1">
      <c r="A58" s="28"/>
      <c r="D58" s="25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30"/>
      <c r="R58" s="30"/>
      <c r="S58" s="30"/>
      <c r="T58" s="30"/>
      <c r="U58" s="28"/>
      <c r="V58" s="148"/>
      <c r="W58" s="139"/>
      <c r="X58" s="149"/>
      <c r="Y58" s="27"/>
      <c r="Z58" s="27"/>
      <c r="AA58" s="27"/>
      <c r="AB58" s="27"/>
      <c r="AC58" s="27"/>
      <c r="AD58" s="27"/>
      <c r="AE58" s="27"/>
      <c r="AF58" s="27"/>
      <c r="AG58" s="148"/>
      <c r="AH58" s="139"/>
      <c r="AI58" s="149"/>
      <c r="AJ58" s="27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</row>
    <row r="59" spans="1:82" ht="12" customHeight="1">
      <c r="A59" s="28"/>
      <c r="D59" s="25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30"/>
      <c r="R59" s="30"/>
      <c r="S59" s="30"/>
      <c r="T59" s="30"/>
      <c r="U59" s="28"/>
      <c r="V59" s="148"/>
      <c r="W59" s="139"/>
      <c r="X59" s="149"/>
      <c r="Y59" s="27"/>
      <c r="Z59" s="27"/>
      <c r="AA59" s="27"/>
      <c r="AB59" s="27"/>
      <c r="AC59" s="27"/>
      <c r="AD59" s="27"/>
      <c r="AE59" s="27"/>
      <c r="AF59" s="27"/>
      <c r="AG59" s="148"/>
      <c r="AH59" s="139"/>
      <c r="AI59" s="149"/>
      <c r="AJ59" s="27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</row>
    <row r="60" spans="1:82" ht="12" customHeight="1">
      <c r="A60" s="28"/>
      <c r="D60" s="25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30"/>
      <c r="R60" s="30"/>
      <c r="S60" s="30"/>
      <c r="T60" s="30"/>
      <c r="U60" s="28"/>
      <c r="V60" s="148"/>
      <c r="W60" s="139"/>
      <c r="X60" s="149"/>
      <c r="Y60" s="27"/>
      <c r="Z60" s="27"/>
      <c r="AA60" s="27"/>
      <c r="AB60" s="27"/>
      <c r="AC60" s="27"/>
      <c r="AD60" s="27"/>
      <c r="AE60" s="27"/>
      <c r="AF60" s="27"/>
      <c r="AG60" s="148"/>
      <c r="AH60" s="139"/>
      <c r="AI60" s="149"/>
      <c r="AJ60" s="27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</row>
    <row r="61" spans="1:82" ht="12" customHeight="1">
      <c r="A61" s="28"/>
      <c r="D61" s="25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30"/>
      <c r="R61" s="30"/>
      <c r="S61" s="251"/>
      <c r="T61" s="251"/>
      <c r="U61" s="28"/>
      <c r="V61" s="148"/>
      <c r="W61" s="139"/>
      <c r="X61" s="149"/>
      <c r="Y61" s="27"/>
      <c r="Z61" s="27"/>
      <c r="AA61" s="27"/>
      <c r="AB61" s="27"/>
      <c r="AC61" s="27"/>
      <c r="AD61" s="27"/>
      <c r="AE61" s="27"/>
      <c r="AF61" s="27"/>
      <c r="AG61" s="148"/>
      <c r="AH61" s="139"/>
      <c r="AI61" s="149"/>
      <c r="AJ61" s="27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</row>
    <row r="62" spans="1:82" ht="12" customHeight="1">
      <c r="A62" s="28"/>
      <c r="D62" s="25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30"/>
      <c r="R62" s="30"/>
      <c r="S62" s="251"/>
      <c r="T62" s="251"/>
      <c r="U62" s="28"/>
      <c r="V62" s="148"/>
      <c r="W62" s="139"/>
      <c r="X62" s="149"/>
      <c r="Y62" s="27"/>
      <c r="Z62" s="27"/>
      <c r="AA62" s="27"/>
      <c r="AB62" s="27"/>
      <c r="AC62" s="27"/>
      <c r="AD62" s="27"/>
      <c r="AE62" s="27"/>
      <c r="AF62" s="27"/>
      <c r="AG62" s="148"/>
      <c r="AH62" s="139"/>
      <c r="AI62" s="149"/>
      <c r="AJ62" s="27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</row>
    <row r="63" spans="1:82" ht="12" customHeight="1">
      <c r="A63" s="28"/>
      <c r="D63" s="25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30"/>
      <c r="R63" s="30"/>
      <c r="S63" s="251"/>
      <c r="T63" s="251"/>
      <c r="U63" s="28"/>
      <c r="V63" s="148"/>
      <c r="W63" s="139"/>
      <c r="X63" s="149"/>
      <c r="Y63" s="27"/>
      <c r="Z63" s="27"/>
      <c r="AA63" s="27"/>
      <c r="AB63" s="27"/>
      <c r="AC63" s="27"/>
      <c r="AD63" s="27"/>
      <c r="AE63" s="27"/>
      <c r="AF63" s="27"/>
      <c r="AG63" s="148"/>
      <c r="AH63" s="139"/>
      <c r="AI63" s="149"/>
      <c r="AJ63" s="27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</row>
    <row r="64" spans="1:82" ht="12" customHeight="1">
      <c r="A64" s="28"/>
      <c r="D64" s="25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30"/>
      <c r="R64" s="30"/>
      <c r="S64" s="251"/>
      <c r="T64" s="251"/>
      <c r="U64" s="28"/>
      <c r="V64" s="148"/>
      <c r="W64" s="139"/>
      <c r="X64" s="149"/>
      <c r="Y64" s="27"/>
      <c r="Z64" s="27"/>
      <c r="AA64" s="27"/>
      <c r="AB64" s="27"/>
      <c r="AC64" s="27"/>
      <c r="AD64" s="27"/>
      <c r="AE64" s="27"/>
      <c r="AF64" s="27"/>
      <c r="AG64" s="148"/>
      <c r="AH64" s="139"/>
      <c r="AI64" s="149"/>
      <c r="AJ64" s="27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</row>
    <row r="65" spans="1:83" ht="12" customHeight="1">
      <c r="A65" s="28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30"/>
      <c r="R65" s="30"/>
      <c r="S65" s="251"/>
      <c r="T65" s="251"/>
      <c r="U65" s="28"/>
      <c r="V65" s="148"/>
      <c r="W65" s="139"/>
      <c r="X65" s="149"/>
      <c r="Y65" s="27"/>
      <c r="Z65" s="27"/>
      <c r="AA65" s="27"/>
      <c r="AB65" s="27"/>
      <c r="AC65" s="27"/>
      <c r="AD65" s="27"/>
      <c r="AE65" s="27"/>
      <c r="AF65" s="27"/>
      <c r="AG65" s="148"/>
      <c r="AH65" s="139"/>
      <c r="AI65" s="149"/>
      <c r="AJ65" s="27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</row>
    <row r="66" spans="1:83" ht="12" customHeight="1">
      <c r="A66" s="28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30"/>
      <c r="R66" s="30"/>
      <c r="S66" s="251"/>
      <c r="T66" s="251"/>
      <c r="U66" s="28"/>
      <c r="V66" s="148"/>
      <c r="W66" s="139"/>
      <c r="X66" s="149"/>
      <c r="Y66" s="27"/>
      <c r="Z66" s="27"/>
      <c r="AA66" s="27"/>
      <c r="AB66" s="27"/>
      <c r="AC66" s="27"/>
      <c r="AD66" s="27"/>
      <c r="AE66" s="27"/>
      <c r="AF66" s="27"/>
      <c r="AG66" s="148"/>
      <c r="AH66" s="139"/>
      <c r="AI66" s="149"/>
      <c r="AJ66" s="27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</row>
    <row r="67" spans="1:83" ht="12" customHeight="1">
      <c r="A67" s="28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30"/>
      <c r="R67" s="30"/>
      <c r="S67" s="251"/>
      <c r="T67" s="251"/>
      <c r="U67" s="28"/>
      <c r="V67" s="148"/>
      <c r="W67" s="139"/>
      <c r="X67" s="149"/>
      <c r="Y67" s="27"/>
      <c r="Z67" s="27"/>
      <c r="AA67" s="27"/>
      <c r="AB67" s="27"/>
      <c r="AC67" s="27"/>
      <c r="AD67" s="27"/>
      <c r="AE67" s="27"/>
      <c r="AF67" s="27"/>
      <c r="AG67" s="148"/>
      <c r="AH67" s="139"/>
      <c r="AI67" s="149"/>
      <c r="AJ67" s="27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CE67" s="24"/>
    </row>
    <row r="68" spans="1:83" ht="12" customHeight="1">
      <c r="A68" s="28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30"/>
      <c r="R68" s="30"/>
      <c r="S68" s="251"/>
      <c r="T68" s="251"/>
      <c r="U68" s="28"/>
      <c r="V68" s="148"/>
      <c r="W68" s="139"/>
      <c r="X68" s="149"/>
      <c r="Y68" s="27"/>
      <c r="Z68" s="27"/>
      <c r="AA68" s="27"/>
      <c r="AB68" s="27"/>
      <c r="AC68" s="27"/>
      <c r="AD68" s="27"/>
      <c r="AE68" s="27"/>
      <c r="AF68" s="27"/>
      <c r="AG68" s="148"/>
      <c r="AH68" s="139"/>
      <c r="AI68" s="149"/>
      <c r="AJ68" s="27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CE68" s="24"/>
    </row>
    <row r="69" spans="1:83" ht="12" customHeight="1">
      <c r="A69" s="28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30"/>
      <c r="R69" s="30"/>
      <c r="S69" s="251"/>
      <c r="T69" s="251"/>
      <c r="U69" s="28"/>
      <c r="V69" s="148"/>
      <c r="W69" s="139"/>
      <c r="X69" s="149"/>
      <c r="Y69" s="27"/>
      <c r="Z69" s="27"/>
      <c r="AA69" s="27"/>
      <c r="AB69" s="27"/>
      <c r="AC69" s="27"/>
      <c r="AD69" s="27"/>
      <c r="AE69" s="27"/>
      <c r="AF69" s="27"/>
      <c r="AG69" s="148"/>
      <c r="AH69" s="139"/>
      <c r="AI69" s="149"/>
      <c r="AJ69" s="27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</row>
    <row r="70" spans="1:83" ht="12" customHeight="1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30"/>
      <c r="R70" s="30"/>
      <c r="S70" s="251"/>
      <c r="T70" s="251"/>
      <c r="U70" s="28"/>
      <c r="V70" s="148"/>
      <c r="W70" s="139"/>
      <c r="X70" s="149"/>
      <c r="Y70" s="27"/>
      <c r="Z70" s="27"/>
      <c r="AA70" s="27"/>
      <c r="AB70" s="27"/>
      <c r="AC70" s="27"/>
      <c r="AD70" s="27"/>
      <c r="AE70" s="27"/>
      <c r="AF70" s="27"/>
      <c r="AG70" s="148"/>
      <c r="AH70" s="139"/>
      <c r="AI70" s="149"/>
      <c r="AJ70" s="27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</row>
    <row r="71" spans="1:83" ht="12" customHeight="1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30"/>
      <c r="R71" s="30"/>
      <c r="S71" s="251"/>
      <c r="T71" s="251"/>
      <c r="U71" s="28"/>
      <c r="V71" s="148"/>
      <c r="W71" s="139"/>
      <c r="X71" s="149"/>
      <c r="Y71" s="27"/>
      <c r="Z71" s="27"/>
      <c r="AA71" s="27"/>
      <c r="AB71" s="27"/>
      <c r="AC71" s="27"/>
      <c r="AD71" s="27"/>
      <c r="AE71" s="27"/>
      <c r="AF71" s="27"/>
      <c r="AG71" s="148"/>
      <c r="AH71" s="139"/>
      <c r="AI71" s="149"/>
      <c r="AJ71" s="27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</row>
    <row r="72" spans="1:83" ht="12" customHeight="1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30"/>
      <c r="R72" s="30"/>
      <c r="S72" s="251"/>
      <c r="T72" s="251"/>
      <c r="U72" s="28"/>
      <c r="V72" s="148"/>
      <c r="W72" s="139"/>
      <c r="X72" s="149"/>
      <c r="Y72" s="27"/>
      <c r="Z72" s="27"/>
      <c r="AA72" s="27"/>
      <c r="AB72" s="27"/>
      <c r="AC72" s="27"/>
      <c r="AD72" s="27"/>
      <c r="AE72" s="27"/>
      <c r="AF72" s="27"/>
      <c r="AG72" s="148"/>
      <c r="AH72" s="139"/>
      <c r="AI72" s="149"/>
      <c r="AJ72" s="27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</row>
    <row r="73" spans="1:83" ht="12" customHeight="1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30"/>
      <c r="R73" s="30"/>
      <c r="S73" s="251"/>
      <c r="T73" s="251"/>
      <c r="U73" s="28"/>
      <c r="V73" s="148"/>
      <c r="W73" s="139"/>
      <c r="X73" s="149"/>
      <c r="Y73" s="27"/>
      <c r="Z73" s="27"/>
      <c r="AA73" s="27"/>
      <c r="AB73" s="27"/>
      <c r="AC73" s="27"/>
      <c r="AD73" s="27"/>
      <c r="AE73" s="27"/>
      <c r="AF73" s="27"/>
      <c r="AG73" s="148"/>
      <c r="AH73" s="139"/>
      <c r="AI73" s="149"/>
      <c r="AJ73" s="27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</row>
    <row r="74" spans="1:83" ht="12" customHeight="1">
      <c r="P74" s="29"/>
      <c r="Q74" s="30"/>
      <c r="R74" s="30"/>
      <c r="S74" s="251"/>
      <c r="T74" s="251"/>
      <c r="U74" s="28"/>
      <c r="V74" s="148"/>
      <c r="W74" s="139"/>
      <c r="X74" s="149"/>
      <c r="Y74" s="27"/>
      <c r="Z74" s="27"/>
      <c r="AA74" s="27"/>
      <c r="AB74" s="27"/>
      <c r="AC74" s="27"/>
      <c r="AD74" s="27"/>
      <c r="AE74" s="27"/>
      <c r="AF74" s="27"/>
      <c r="AG74" s="148"/>
      <c r="AH74" s="139"/>
      <c r="AI74" s="149"/>
      <c r="AJ74" s="27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</row>
    <row r="75" spans="1:83" ht="12" customHeight="1">
      <c r="P75" s="29"/>
      <c r="Q75" s="30"/>
      <c r="R75" s="30"/>
      <c r="S75" s="251"/>
      <c r="T75" s="251"/>
      <c r="U75" s="28"/>
      <c r="V75" s="148"/>
      <c r="W75" s="139"/>
      <c r="X75" s="149"/>
      <c r="Y75" s="27"/>
      <c r="Z75" s="27"/>
      <c r="AA75" s="27"/>
      <c r="AB75" s="27"/>
      <c r="AC75" s="27"/>
      <c r="AD75" s="27"/>
      <c r="AE75" s="27"/>
      <c r="AF75" s="27"/>
      <c r="AG75" s="148"/>
      <c r="AH75" s="139"/>
      <c r="AI75" s="149"/>
      <c r="AJ75" s="27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</row>
    <row r="76" spans="1:83" ht="12" customHeight="1">
      <c r="P76" s="29"/>
      <c r="Q76" s="30"/>
      <c r="R76" s="30"/>
      <c r="S76" s="251"/>
      <c r="T76" s="251"/>
      <c r="U76" s="28"/>
      <c r="V76" s="148"/>
      <c r="W76" s="139"/>
      <c r="X76" s="149"/>
      <c r="Y76" s="27"/>
      <c r="Z76" s="27"/>
      <c r="AA76" s="27"/>
      <c r="AB76" s="27"/>
      <c r="AC76" s="27"/>
      <c r="AD76" s="27"/>
      <c r="AE76" s="27"/>
      <c r="AF76" s="27"/>
      <c r="AG76" s="148"/>
      <c r="AH76" s="139"/>
      <c r="AI76" s="149"/>
      <c r="AJ76" s="27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</row>
    <row r="77" spans="1:83" ht="12" customHeight="1">
      <c r="P77" s="29"/>
      <c r="Q77" s="30"/>
      <c r="R77" s="30"/>
      <c r="S77" s="251"/>
      <c r="T77" s="251"/>
      <c r="U77" s="28"/>
      <c r="V77" s="148"/>
      <c r="W77" s="139"/>
      <c r="X77" s="149"/>
      <c r="Y77" s="27"/>
      <c r="Z77" s="27"/>
      <c r="AA77" s="27"/>
      <c r="AB77" s="27"/>
      <c r="AC77" s="27"/>
      <c r="AD77" s="27"/>
      <c r="AE77" s="27"/>
      <c r="AF77" s="27"/>
      <c r="AG77" s="148"/>
      <c r="AH77" s="139"/>
      <c r="AI77" s="149"/>
      <c r="AJ77" s="27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</row>
    <row r="78" spans="1:83" ht="12" customHeight="1">
      <c r="P78" s="29"/>
      <c r="Q78" s="30"/>
      <c r="R78" s="30"/>
      <c r="S78" s="251"/>
      <c r="T78" s="251"/>
      <c r="U78" s="28"/>
      <c r="V78" s="148"/>
      <c r="W78" s="139"/>
      <c r="X78" s="149"/>
      <c r="Y78" s="27"/>
      <c r="Z78" s="27"/>
      <c r="AA78" s="27"/>
      <c r="AB78" s="27"/>
      <c r="AC78" s="27"/>
      <c r="AD78" s="27"/>
      <c r="AE78" s="27"/>
      <c r="AF78" s="27"/>
      <c r="AG78" s="148"/>
      <c r="AH78" s="139"/>
      <c r="AI78" s="149"/>
      <c r="AJ78" s="27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</row>
    <row r="79" spans="1:83" ht="12" customHeight="1">
      <c r="P79" s="29"/>
      <c r="Q79" s="30"/>
      <c r="R79" s="30"/>
      <c r="S79" s="251"/>
      <c r="T79" s="251"/>
      <c r="U79" s="28"/>
      <c r="V79" s="148"/>
      <c r="W79" s="139"/>
      <c r="X79" s="149"/>
      <c r="Y79" s="27"/>
      <c r="Z79" s="27"/>
      <c r="AA79" s="27"/>
      <c r="AB79" s="27"/>
      <c r="AC79" s="27"/>
      <c r="AD79" s="27"/>
      <c r="AE79" s="27"/>
      <c r="AF79" s="27"/>
      <c r="AG79" s="148"/>
      <c r="AH79" s="139"/>
      <c r="AI79" s="149"/>
      <c r="AJ79" s="27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</row>
    <row r="80" spans="1:83" ht="12" customHeight="1">
      <c r="S80" s="251"/>
      <c r="T80" s="25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27"/>
      <c r="AP80" s="27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</row>
    <row r="81" spans="16:83" ht="12" customHeight="1">
      <c r="P81" s="33"/>
      <c r="Q81" s="33"/>
      <c r="R81" s="33"/>
      <c r="S81" s="251"/>
      <c r="T81" s="251"/>
      <c r="U81" s="33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27"/>
      <c r="AP81" s="27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</row>
    <row r="82" spans="16:83" ht="12" customHeight="1">
      <c r="P82" s="33"/>
      <c r="Q82" s="33"/>
      <c r="R82" s="33"/>
      <c r="S82" s="251"/>
      <c r="T82" s="251"/>
      <c r="U82" s="33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27"/>
      <c r="AP82" s="27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</row>
    <row r="83" spans="16:83" ht="12" customHeight="1">
      <c r="P83" s="33"/>
      <c r="Q83" s="33"/>
      <c r="R83" s="33"/>
      <c r="S83" s="251"/>
      <c r="T83" s="251"/>
      <c r="U83" s="33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27"/>
      <c r="AP83" s="27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</row>
    <row r="84" spans="16:83" ht="12" customHeight="1">
      <c r="P84" s="33"/>
      <c r="Q84" s="33"/>
      <c r="R84" s="33"/>
      <c r="S84" s="251"/>
      <c r="T84" s="251"/>
      <c r="U84" s="33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27"/>
      <c r="AP84" s="27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</row>
    <row r="85" spans="16:83" ht="12" customHeight="1">
      <c r="P85" s="33"/>
      <c r="Q85" s="33"/>
      <c r="R85" s="33"/>
      <c r="S85" s="251"/>
      <c r="T85" s="251"/>
      <c r="U85" s="33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27"/>
      <c r="AP85" s="27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</row>
    <row r="86" spans="16:83" ht="12" customHeight="1">
      <c r="P86" s="33"/>
      <c r="Q86" s="33"/>
      <c r="R86" s="33"/>
      <c r="S86" s="251"/>
      <c r="T86" s="251"/>
      <c r="U86" s="33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27"/>
      <c r="AP86" s="27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</row>
    <row r="87" spans="16:83" ht="12" customHeight="1">
      <c r="P87" s="33"/>
      <c r="Q87" s="33"/>
      <c r="R87" s="33"/>
      <c r="S87" s="251"/>
      <c r="T87" s="251"/>
      <c r="U87" s="33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</row>
    <row r="88" spans="16:83" ht="12" customHeight="1">
      <c r="P88" s="33"/>
      <c r="Q88" s="33"/>
      <c r="R88" s="33"/>
      <c r="S88" s="251"/>
      <c r="T88" s="251"/>
      <c r="U88" s="33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</row>
    <row r="89" spans="16:83" ht="12" customHeight="1">
      <c r="P89" s="33"/>
      <c r="Q89" s="33"/>
      <c r="R89" s="33"/>
      <c r="S89" s="251"/>
      <c r="T89" s="251"/>
      <c r="U89" s="33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CE89" s="11"/>
    </row>
    <row r="90" spans="16:83" ht="12" customHeight="1">
      <c r="P90" s="33"/>
      <c r="Q90" s="33"/>
      <c r="R90" s="33"/>
      <c r="S90" s="251"/>
      <c r="T90" s="251"/>
      <c r="U90" s="33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</row>
    <row r="91" spans="16:83" ht="12" customHeight="1">
      <c r="P91" s="33"/>
      <c r="Q91" s="33"/>
      <c r="R91" s="33"/>
      <c r="S91" s="251"/>
      <c r="T91" s="251"/>
      <c r="U91" s="33"/>
      <c r="AM91" s="2"/>
      <c r="AN91" s="2"/>
      <c r="AO91" s="2"/>
      <c r="AP91" s="2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</row>
    <row r="92" spans="16:83" ht="12" customHeight="1">
      <c r="P92" s="33"/>
      <c r="Q92" s="33"/>
      <c r="R92" s="33"/>
      <c r="S92" s="251"/>
      <c r="T92" s="251"/>
      <c r="U92" s="33"/>
      <c r="AM92" s="2"/>
      <c r="AN92" s="2"/>
      <c r="AO92" s="2"/>
      <c r="AP92" s="2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</row>
    <row r="93" spans="16:83" ht="12" customHeight="1">
      <c r="P93" s="33"/>
      <c r="Q93" s="33"/>
      <c r="R93" s="33"/>
      <c r="S93" s="251"/>
      <c r="T93" s="251"/>
      <c r="U93" s="33"/>
      <c r="AM93" s="2"/>
      <c r="AN93" s="2"/>
      <c r="AO93" s="2"/>
      <c r="AP93" s="2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</row>
    <row r="94" spans="16:83" ht="12" customHeight="1">
      <c r="P94" s="33"/>
      <c r="Q94" s="33"/>
      <c r="R94" s="33"/>
      <c r="S94" s="251"/>
      <c r="T94" s="251"/>
      <c r="U94" s="33"/>
      <c r="AM94" s="2"/>
      <c r="AN94" s="2"/>
      <c r="AO94" s="2"/>
      <c r="AP94" s="2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</row>
    <row r="95" spans="16:83" ht="12" customHeight="1">
      <c r="P95" s="33"/>
      <c r="Q95" s="33"/>
      <c r="R95" s="33"/>
      <c r="S95" s="251"/>
      <c r="T95" s="251"/>
      <c r="U95" s="33"/>
      <c r="AM95" s="2"/>
      <c r="AN95" s="2"/>
      <c r="AO95" s="2"/>
      <c r="AP95" s="2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</row>
    <row r="96" spans="16:83" ht="12" customHeight="1">
      <c r="P96" s="33"/>
      <c r="Q96" s="33"/>
      <c r="R96" s="33"/>
      <c r="S96" s="251"/>
      <c r="T96" s="251"/>
      <c r="U96" s="33"/>
      <c r="AM96" s="2"/>
      <c r="AN96" s="2"/>
      <c r="AO96" s="2"/>
      <c r="AP96" s="2"/>
      <c r="AQ96" s="4"/>
      <c r="AR96" s="27"/>
      <c r="AS96" s="27"/>
      <c r="AT96" s="31"/>
      <c r="AU96" s="32"/>
      <c r="AV96" s="32"/>
      <c r="AW96" s="23"/>
      <c r="AX96" s="17"/>
      <c r="AY96" s="17"/>
      <c r="AZ96" s="17"/>
      <c r="BA96" s="21"/>
      <c r="BB96" s="21"/>
      <c r="BC96" s="31"/>
    </row>
    <row r="97" spans="16:55" ht="16.5">
      <c r="P97" s="33"/>
      <c r="Q97" s="33"/>
      <c r="R97" s="33"/>
      <c r="S97" s="251"/>
      <c r="T97" s="251"/>
      <c r="U97" s="33"/>
      <c r="AQ97" s="4"/>
      <c r="AR97" s="27"/>
      <c r="AS97" s="27"/>
      <c r="AT97" s="31"/>
      <c r="AU97" s="32"/>
      <c r="AV97" s="32"/>
      <c r="AW97" s="23"/>
      <c r="AX97" s="17"/>
      <c r="AY97" s="17"/>
      <c r="AZ97" s="17"/>
      <c r="BA97" s="21"/>
      <c r="BB97" s="21"/>
      <c r="BC97" s="31"/>
    </row>
    <row r="98" spans="16:55" ht="16.5">
      <c r="P98" s="33"/>
      <c r="Q98" s="33"/>
      <c r="R98" s="33"/>
      <c r="S98" s="251"/>
      <c r="T98" s="251"/>
      <c r="U98" s="33"/>
      <c r="AQ98" s="4"/>
      <c r="AR98" s="27"/>
      <c r="AS98" s="27"/>
      <c r="AT98" s="31"/>
      <c r="AU98" s="32"/>
      <c r="AV98" s="32"/>
      <c r="AW98" s="23"/>
      <c r="AX98" s="17"/>
      <c r="AY98" s="17"/>
      <c r="AZ98" s="17"/>
      <c r="BA98" s="21"/>
      <c r="BB98" s="21"/>
      <c r="BC98" s="31"/>
    </row>
    <row r="99" spans="16:55" ht="16.5">
      <c r="P99" s="33"/>
      <c r="Q99" s="33"/>
      <c r="R99" s="33"/>
      <c r="S99" s="251"/>
      <c r="T99" s="251"/>
      <c r="U99" s="33"/>
      <c r="AQ99" s="4"/>
      <c r="AR99" s="31"/>
      <c r="AS99" s="27"/>
      <c r="AT99" s="31"/>
      <c r="AU99" s="32"/>
      <c r="AV99" s="32"/>
      <c r="AW99" s="23"/>
      <c r="AX99" s="17"/>
      <c r="AY99" s="17"/>
      <c r="AZ99" s="17"/>
      <c r="BA99" s="21"/>
      <c r="BB99" s="21"/>
      <c r="BC99" s="31"/>
    </row>
    <row r="100" spans="16:55" ht="16.5">
      <c r="P100" s="33"/>
      <c r="Q100" s="33"/>
      <c r="R100" s="33"/>
      <c r="U100" s="33"/>
      <c r="AQ100" s="31"/>
      <c r="AR100" s="27"/>
      <c r="AS100" s="27"/>
      <c r="AT100" s="31"/>
      <c r="AU100" s="32"/>
      <c r="AV100" s="32"/>
      <c r="AW100" s="23"/>
      <c r="AX100" s="17"/>
      <c r="AY100" s="17"/>
      <c r="AZ100" s="17"/>
      <c r="BA100" s="21"/>
      <c r="BB100" s="21"/>
      <c r="BC100" s="31"/>
    </row>
    <row r="101" spans="16:55" ht="16.5">
      <c r="P101" s="33"/>
      <c r="Q101" s="33"/>
      <c r="R101" s="33"/>
      <c r="S101" s="252"/>
      <c r="T101" s="252"/>
      <c r="U101" s="33"/>
      <c r="AQ101" s="31"/>
      <c r="AR101" s="27"/>
      <c r="AS101" s="27"/>
      <c r="AT101" s="31"/>
      <c r="AU101" s="32"/>
      <c r="AV101" s="32"/>
      <c r="AW101" s="23"/>
      <c r="AX101" s="17"/>
      <c r="AY101" s="17"/>
      <c r="AZ101" s="17"/>
      <c r="BA101" s="21"/>
      <c r="BB101" s="21"/>
      <c r="BC101" s="31"/>
    </row>
    <row r="102" spans="16:55" ht="16.5">
      <c r="P102" s="33"/>
      <c r="Q102" s="33"/>
      <c r="R102" s="33"/>
      <c r="S102" s="252"/>
      <c r="T102" s="252"/>
      <c r="U102" s="33"/>
      <c r="AQ102" s="31"/>
      <c r="AR102" s="27"/>
      <c r="AS102" s="27"/>
      <c r="AT102" s="31"/>
      <c r="AU102" s="32"/>
      <c r="AV102" s="32"/>
      <c r="AW102" s="23"/>
      <c r="AX102" s="17"/>
      <c r="AY102" s="17"/>
      <c r="AZ102" s="17"/>
      <c r="BA102" s="21"/>
      <c r="BB102" s="21"/>
      <c r="BC102" s="31"/>
    </row>
    <row r="103" spans="16:55" ht="16.5">
      <c r="P103" s="33"/>
      <c r="Q103" s="33"/>
      <c r="R103" s="33"/>
      <c r="S103" s="252"/>
      <c r="T103" s="252"/>
      <c r="U103" s="33"/>
      <c r="AQ103" s="31"/>
      <c r="AR103" s="27"/>
      <c r="AS103" s="27"/>
      <c r="AT103" s="31"/>
      <c r="AU103" s="32"/>
      <c r="AV103" s="32"/>
      <c r="AW103" s="23"/>
      <c r="AX103" s="17"/>
      <c r="AY103" s="17"/>
      <c r="AZ103" s="17"/>
      <c r="BA103" s="21"/>
      <c r="BB103" s="21"/>
      <c r="BC103" s="31"/>
    </row>
    <row r="104" spans="16:55" ht="16.5">
      <c r="P104" s="33"/>
      <c r="Q104" s="33"/>
      <c r="R104" s="33"/>
      <c r="S104" s="252"/>
      <c r="T104" s="252"/>
      <c r="U104" s="33"/>
      <c r="AQ104" s="31"/>
      <c r="AR104" s="27"/>
      <c r="AS104" s="27"/>
      <c r="AT104" s="31"/>
      <c r="AU104" s="32"/>
      <c r="AV104" s="32"/>
      <c r="AW104" s="23"/>
      <c r="AX104" s="17"/>
      <c r="AY104" s="17"/>
      <c r="AZ104" s="17"/>
      <c r="BA104" s="21"/>
      <c r="BB104" s="21"/>
      <c r="BC104" s="31"/>
    </row>
    <row r="105" spans="16:55" ht="16.5">
      <c r="P105" s="33"/>
      <c r="Q105" s="33"/>
      <c r="R105" s="33"/>
      <c r="S105" s="252"/>
      <c r="T105" s="252"/>
      <c r="U105" s="33"/>
      <c r="AQ105" s="31"/>
      <c r="AR105" s="27"/>
      <c r="AS105" s="27"/>
      <c r="AT105" s="31"/>
      <c r="AU105" s="32"/>
      <c r="AV105" s="32"/>
      <c r="AW105" s="23"/>
      <c r="AX105" s="17"/>
      <c r="AY105" s="17"/>
      <c r="AZ105" s="17"/>
      <c r="BA105" s="21"/>
      <c r="BB105" s="21"/>
      <c r="BC105" s="31"/>
    </row>
    <row r="106" spans="16:55" ht="16.5">
      <c r="P106" s="33"/>
      <c r="Q106" s="33"/>
      <c r="R106" s="33"/>
      <c r="S106" s="252"/>
      <c r="T106" s="252"/>
      <c r="U106" s="33"/>
      <c r="AQ106" s="31"/>
      <c r="AR106" s="27"/>
      <c r="AS106" s="27"/>
      <c r="AT106" s="31"/>
      <c r="AU106" s="32"/>
      <c r="AV106" s="32"/>
      <c r="AW106" s="23"/>
      <c r="AX106" s="17"/>
      <c r="AY106" s="17"/>
      <c r="AZ106" s="17"/>
      <c r="BA106" s="21"/>
      <c r="BB106" s="21"/>
      <c r="BC106" s="31"/>
    </row>
    <row r="107" spans="16:55" ht="16.5">
      <c r="P107" s="33"/>
      <c r="Q107" s="33"/>
      <c r="R107" s="33"/>
      <c r="S107" s="252"/>
      <c r="T107" s="252"/>
      <c r="U107" s="33"/>
      <c r="AR107" s="27"/>
      <c r="AS107" s="27"/>
      <c r="AT107" s="31"/>
      <c r="AU107" s="32"/>
      <c r="AV107" s="32"/>
      <c r="AW107" s="23"/>
      <c r="AX107" s="17"/>
      <c r="AY107" s="17"/>
      <c r="AZ107" s="17"/>
      <c r="BA107" s="21"/>
      <c r="BB107" s="21"/>
      <c r="BC107" s="31"/>
    </row>
    <row r="108" spans="16:55" ht="16.5">
      <c r="P108" s="33"/>
      <c r="Q108" s="33"/>
      <c r="R108" s="33"/>
      <c r="S108" s="252"/>
      <c r="T108" s="252"/>
      <c r="U108" s="33"/>
      <c r="AR108" s="27"/>
      <c r="AS108" s="27"/>
      <c r="AT108" s="31"/>
      <c r="AU108" s="32"/>
      <c r="AV108" s="32"/>
      <c r="AW108" s="23"/>
      <c r="AX108" s="17"/>
      <c r="AY108" s="17"/>
      <c r="AZ108" s="17"/>
      <c r="BA108" s="21"/>
      <c r="BB108" s="21"/>
      <c r="BC108" s="31"/>
    </row>
    <row r="109" spans="16:55" ht="16.5">
      <c r="P109" s="33"/>
      <c r="Q109" s="33"/>
      <c r="R109" s="33"/>
      <c r="S109" s="252"/>
      <c r="T109" s="252"/>
      <c r="U109" s="33"/>
      <c r="AR109" s="27"/>
      <c r="AS109" s="27"/>
      <c r="AT109" s="31"/>
      <c r="AU109" s="32"/>
      <c r="AV109" s="32"/>
      <c r="AW109" s="23"/>
      <c r="AX109" s="17"/>
      <c r="AY109" s="17"/>
      <c r="AZ109" s="17"/>
      <c r="BA109" s="21"/>
      <c r="BB109" s="21"/>
      <c r="BC109" s="31"/>
    </row>
    <row r="110" spans="16:55" ht="16.5">
      <c r="P110" s="33"/>
      <c r="Q110" s="33"/>
      <c r="R110" s="33"/>
      <c r="S110" s="252"/>
      <c r="T110" s="252"/>
      <c r="U110" s="33"/>
      <c r="AR110" s="27"/>
      <c r="AS110" s="27"/>
      <c r="AT110" s="31"/>
      <c r="AU110" s="32"/>
      <c r="AV110" s="32"/>
      <c r="AW110" s="23"/>
      <c r="AX110" s="17"/>
      <c r="AY110" s="17"/>
      <c r="AZ110" s="17"/>
      <c r="BA110" s="21"/>
      <c r="BB110" s="21"/>
      <c r="BC110" s="31"/>
    </row>
    <row r="111" spans="16:55" ht="16.5">
      <c r="P111" s="33"/>
      <c r="Q111" s="33"/>
      <c r="R111" s="33"/>
      <c r="S111" s="252"/>
      <c r="T111" s="252"/>
      <c r="U111" s="33"/>
      <c r="AQ111" s="2"/>
      <c r="AR111" s="27"/>
      <c r="AS111" s="27"/>
      <c r="AT111" s="31"/>
      <c r="AU111" s="32"/>
      <c r="AV111" s="32"/>
      <c r="AW111" s="23"/>
      <c r="AX111" s="17"/>
      <c r="AY111" s="17"/>
      <c r="AZ111" s="17"/>
      <c r="BA111" s="21"/>
      <c r="BB111" s="21"/>
      <c r="BC111" s="31"/>
    </row>
    <row r="112" spans="16:55" ht="16.5">
      <c r="P112" s="33"/>
      <c r="Q112" s="33"/>
      <c r="R112" s="33"/>
      <c r="S112" s="252"/>
      <c r="T112" s="252"/>
      <c r="U112" s="33"/>
      <c r="AQ112" s="2"/>
      <c r="AR112" s="27"/>
      <c r="AS112" s="27"/>
      <c r="AT112" s="31"/>
      <c r="AU112" s="32"/>
      <c r="AV112" s="32"/>
      <c r="AW112" s="23"/>
      <c r="AX112" s="17"/>
      <c r="AY112" s="17"/>
      <c r="AZ112" s="17"/>
      <c r="BA112" s="21"/>
      <c r="BB112" s="21"/>
      <c r="BC112" s="31"/>
    </row>
    <row r="113" spans="16:55" ht="16.5">
      <c r="P113" s="33"/>
      <c r="Q113" s="33"/>
      <c r="R113" s="33"/>
      <c r="S113" s="252"/>
      <c r="T113" s="252"/>
      <c r="U113" s="33"/>
      <c r="AQ113" s="2"/>
      <c r="AR113" s="27"/>
      <c r="AS113" s="27"/>
      <c r="AT113" s="31"/>
      <c r="AU113" s="32"/>
      <c r="AV113" s="32"/>
      <c r="AW113" s="23"/>
      <c r="AX113" s="17"/>
      <c r="AY113" s="17"/>
      <c r="AZ113" s="17"/>
      <c r="BA113" s="21"/>
      <c r="BB113" s="21"/>
      <c r="BC113" s="31"/>
    </row>
    <row r="114" spans="16:55" ht="16.5">
      <c r="P114" s="33"/>
      <c r="Q114" s="33"/>
      <c r="R114" s="33"/>
      <c r="S114" s="252"/>
      <c r="T114" s="252"/>
      <c r="U114" s="33"/>
      <c r="AQ114" s="2"/>
      <c r="AR114" s="27"/>
      <c r="AS114" s="27"/>
      <c r="AT114" s="31"/>
      <c r="AU114" s="32"/>
      <c r="AV114" s="32"/>
      <c r="AW114" s="23"/>
      <c r="AX114" s="17"/>
      <c r="AY114" s="17"/>
      <c r="AZ114" s="17"/>
      <c r="BA114" s="21"/>
      <c r="BB114" s="21"/>
      <c r="BC114" s="31"/>
    </row>
    <row r="115" spans="16:55" ht="16.5">
      <c r="P115" s="33"/>
      <c r="Q115" s="33"/>
      <c r="R115" s="33"/>
      <c r="S115" s="252"/>
      <c r="T115" s="252"/>
      <c r="U115" s="33"/>
      <c r="AQ115" s="2"/>
      <c r="AR115" s="27"/>
      <c r="AS115" s="27"/>
      <c r="AT115" s="31"/>
      <c r="AU115" s="32"/>
      <c r="AV115" s="32"/>
      <c r="AW115" s="23"/>
      <c r="AX115" s="17"/>
      <c r="AY115" s="17"/>
      <c r="AZ115" s="17"/>
      <c r="BA115" s="21"/>
      <c r="BB115" s="21"/>
      <c r="BC115" s="31"/>
    </row>
    <row r="116" spans="16:55" ht="16.5">
      <c r="S116" s="252"/>
      <c r="T116" s="252"/>
      <c r="AQ116" s="2"/>
      <c r="AR116" s="27"/>
      <c r="AS116" s="27"/>
      <c r="AT116" s="31"/>
      <c r="AU116" s="32"/>
      <c r="AV116" s="32"/>
      <c r="AW116" s="23"/>
      <c r="AX116" s="17"/>
      <c r="AY116" s="17"/>
      <c r="AZ116" s="17"/>
      <c r="BA116" s="21"/>
      <c r="BB116" s="21"/>
      <c r="BC116" s="31"/>
    </row>
    <row r="117" spans="16:55" ht="16.5">
      <c r="S117" s="252"/>
      <c r="T117" s="252"/>
      <c r="AR117" s="27"/>
      <c r="AS117" s="27"/>
      <c r="AT117" s="31"/>
      <c r="AU117" s="32"/>
      <c r="AV117" s="32"/>
      <c r="AW117" s="23"/>
      <c r="AX117" s="17"/>
      <c r="AY117" s="17"/>
      <c r="AZ117" s="17"/>
      <c r="BA117" s="21"/>
      <c r="BB117" s="21"/>
      <c r="BC117" s="31"/>
    </row>
    <row r="118" spans="16:55" ht="16.5">
      <c r="S118" s="252"/>
      <c r="T118" s="252"/>
      <c r="AR118" s="27"/>
      <c r="AS118" s="27"/>
      <c r="AT118" s="31"/>
      <c r="AU118" s="32"/>
      <c r="AV118" s="32"/>
      <c r="AW118" s="23"/>
      <c r="AX118" s="17"/>
      <c r="AY118" s="17"/>
      <c r="AZ118" s="17"/>
      <c r="BA118" s="21"/>
      <c r="BB118" s="21"/>
      <c r="BC118" s="31"/>
    </row>
    <row r="119" spans="16:55" ht="16.5">
      <c r="S119" s="252"/>
      <c r="T119" s="252"/>
      <c r="AR119" s="27"/>
      <c r="AS119" s="27"/>
      <c r="AT119" s="31"/>
      <c r="AU119" s="32"/>
      <c r="AV119" s="32"/>
      <c r="AW119" s="23"/>
      <c r="AX119" s="17"/>
      <c r="AY119" s="17"/>
      <c r="AZ119" s="17"/>
      <c r="BA119" s="21"/>
      <c r="BB119" s="21"/>
      <c r="BC119" s="31"/>
    </row>
    <row r="120" spans="16:55" ht="16.5">
      <c r="S120" s="252"/>
      <c r="T120" s="252"/>
      <c r="AR120" s="27"/>
      <c r="AS120" s="27"/>
      <c r="AT120" s="31"/>
      <c r="AU120" s="32"/>
      <c r="AV120" s="32"/>
      <c r="AW120" s="23"/>
      <c r="AX120" s="17"/>
      <c r="AY120" s="17"/>
      <c r="AZ120" s="17"/>
      <c r="BA120" s="21"/>
      <c r="BB120" s="21"/>
      <c r="BC120" s="31"/>
    </row>
    <row r="121" spans="16:55" ht="16.5">
      <c r="S121" s="252"/>
      <c r="T121" s="252"/>
      <c r="AR121" s="27"/>
      <c r="AS121" s="27"/>
      <c r="AT121" s="31"/>
      <c r="AU121" s="32"/>
      <c r="AV121" s="32"/>
      <c r="AW121" s="23"/>
      <c r="AX121" s="17"/>
      <c r="AY121" s="17"/>
      <c r="AZ121" s="17"/>
      <c r="BA121" s="21"/>
      <c r="BB121" s="21"/>
      <c r="BC121" s="31"/>
    </row>
    <row r="122" spans="16:55" ht="16.5">
      <c r="S122" s="252"/>
      <c r="T122" s="252"/>
      <c r="AR122" s="27"/>
      <c r="AS122" s="27"/>
      <c r="AT122" s="31"/>
      <c r="AU122" s="32"/>
      <c r="AV122" s="32"/>
      <c r="AW122" s="23"/>
      <c r="AX122" s="17"/>
      <c r="AY122" s="17"/>
      <c r="AZ122" s="17"/>
      <c r="BA122" s="21"/>
      <c r="BB122" s="21"/>
      <c r="BC122" s="31"/>
    </row>
    <row r="123" spans="16:55" ht="16.5">
      <c r="S123" s="252"/>
      <c r="T123" s="252"/>
      <c r="AR123" s="27"/>
      <c r="AS123" s="27"/>
      <c r="AT123" s="31"/>
      <c r="AU123" s="32"/>
      <c r="AV123" s="32"/>
      <c r="AW123" s="32"/>
      <c r="AX123" s="32"/>
      <c r="AY123" s="31"/>
      <c r="AZ123" s="31"/>
      <c r="BA123" s="31"/>
      <c r="BB123" s="31"/>
      <c r="BC123" s="31"/>
    </row>
    <row r="124" spans="16:55" ht="16.5">
      <c r="S124" s="252"/>
      <c r="T124" s="252"/>
      <c r="AR124" s="27"/>
      <c r="AS124" s="27"/>
      <c r="AT124" s="31"/>
      <c r="AU124" s="32"/>
      <c r="AV124" s="32"/>
      <c r="AW124" s="32"/>
      <c r="AX124" s="32"/>
      <c r="AY124" s="31"/>
      <c r="AZ124" s="31"/>
      <c r="BA124" s="31"/>
      <c r="BB124" s="31"/>
      <c r="BC124" s="31"/>
    </row>
    <row r="125" spans="16:55" ht="16.5">
      <c r="S125" s="252"/>
      <c r="T125" s="252"/>
      <c r="AR125" s="27"/>
      <c r="AS125" s="27"/>
      <c r="AT125" s="31"/>
      <c r="AU125" s="32"/>
      <c r="AV125" s="32"/>
      <c r="AW125" s="32"/>
      <c r="AX125" s="32"/>
      <c r="AY125" s="31"/>
      <c r="AZ125" s="31"/>
      <c r="BA125" s="31"/>
      <c r="BB125" s="31"/>
      <c r="BC125" s="31"/>
    </row>
    <row r="126" spans="16:55" ht="16.5">
      <c r="S126" s="252"/>
      <c r="T126" s="252"/>
      <c r="AR126" s="27"/>
      <c r="AS126" s="27"/>
      <c r="AT126" s="31"/>
      <c r="AU126" s="32"/>
      <c r="AV126" s="32"/>
      <c r="AW126" s="32"/>
      <c r="AX126" s="32"/>
      <c r="AY126" s="31"/>
      <c r="AZ126" s="31"/>
      <c r="BA126" s="31"/>
      <c r="BB126" s="31"/>
      <c r="BC126" s="31"/>
    </row>
    <row r="127" spans="16:55" ht="16.5">
      <c r="S127" s="252"/>
      <c r="T127" s="252"/>
      <c r="AR127" s="27"/>
      <c r="AS127" s="27"/>
      <c r="AT127" s="31"/>
      <c r="AU127" s="32"/>
      <c r="AV127" s="32"/>
      <c r="AW127" s="32"/>
      <c r="AX127" s="32"/>
      <c r="AY127" s="31"/>
      <c r="AZ127" s="31"/>
      <c r="BA127" s="31"/>
      <c r="BB127" s="31"/>
      <c r="BC127" s="31"/>
    </row>
    <row r="128" spans="16:55" ht="16.5">
      <c r="S128" s="252"/>
      <c r="T128" s="252"/>
      <c r="AR128" s="27"/>
      <c r="AS128" s="27"/>
      <c r="AT128" s="31"/>
      <c r="AU128" s="32"/>
      <c r="AV128" s="32"/>
      <c r="AW128" s="32"/>
      <c r="AX128" s="32"/>
      <c r="AY128" s="31"/>
      <c r="AZ128" s="31"/>
      <c r="BA128" s="31"/>
      <c r="BB128" s="31"/>
      <c r="BC128" s="31"/>
    </row>
    <row r="129" spans="19:55" ht="16.5">
      <c r="S129" s="252"/>
      <c r="T129" s="252"/>
      <c r="AR129" s="27"/>
      <c r="AS129" s="27"/>
      <c r="AT129" s="31"/>
      <c r="AU129" s="32"/>
      <c r="AV129" s="32"/>
      <c r="AW129" s="32"/>
      <c r="AX129" s="32"/>
      <c r="AY129" s="31"/>
      <c r="AZ129" s="31"/>
      <c r="BA129" s="31"/>
      <c r="BB129" s="31"/>
      <c r="BC129" s="31"/>
    </row>
    <row r="130" spans="19:55" ht="16.5">
      <c r="S130" s="252"/>
      <c r="T130" s="252"/>
      <c r="AR130" s="27"/>
      <c r="AS130" s="27"/>
      <c r="AT130" s="31"/>
      <c r="AU130" s="32"/>
      <c r="AV130" s="32"/>
      <c r="AW130" s="32"/>
      <c r="AX130" s="32"/>
      <c r="AY130" s="31"/>
      <c r="AZ130" s="31"/>
      <c r="BA130" s="31"/>
      <c r="BB130" s="31"/>
      <c r="BC130" s="31"/>
    </row>
    <row r="131" spans="19:55" ht="16.5">
      <c r="S131" s="252"/>
      <c r="T131" s="252"/>
      <c r="AR131" s="27"/>
      <c r="AS131" s="27"/>
      <c r="AT131" s="31"/>
      <c r="AU131" s="32"/>
      <c r="AV131" s="32"/>
      <c r="AW131" s="32"/>
      <c r="AX131" s="32"/>
      <c r="AY131" s="31"/>
      <c r="AZ131" s="31"/>
      <c r="BA131" s="31"/>
      <c r="BB131" s="31"/>
      <c r="BC131" s="31"/>
    </row>
    <row r="132" spans="19:55" ht="16.5">
      <c r="S132" s="252"/>
      <c r="T132" s="252"/>
      <c r="AR132" s="27"/>
      <c r="AS132" s="27"/>
      <c r="AT132" s="31"/>
      <c r="AU132" s="32"/>
      <c r="AV132" s="32"/>
      <c r="AW132" s="32"/>
      <c r="AX132" s="32"/>
      <c r="AY132" s="31"/>
      <c r="AZ132" s="31"/>
      <c r="BA132" s="31"/>
      <c r="BB132" s="31"/>
      <c r="BC132" s="31"/>
    </row>
    <row r="133" spans="19:55" ht="16.5">
      <c r="S133" s="252"/>
      <c r="T133" s="252"/>
      <c r="AR133" s="27"/>
      <c r="AS133" s="27"/>
      <c r="AT133" s="31"/>
      <c r="AU133" s="32"/>
      <c r="AV133" s="32"/>
      <c r="AW133" s="32"/>
      <c r="AX133" s="32"/>
      <c r="AY133" s="31"/>
      <c r="AZ133" s="31"/>
      <c r="BA133" s="31"/>
      <c r="BB133" s="31"/>
      <c r="BC133" s="31"/>
    </row>
    <row r="134" spans="19:55" ht="16.5">
      <c r="S134" s="252"/>
      <c r="T134" s="252"/>
      <c r="AR134" s="27"/>
      <c r="AS134" s="27"/>
      <c r="AT134" s="31"/>
      <c r="AU134" s="32"/>
      <c r="AV134" s="32"/>
      <c r="AW134" s="32"/>
      <c r="AX134" s="32"/>
      <c r="AY134" s="31"/>
      <c r="AZ134" s="31"/>
      <c r="BA134" s="31"/>
      <c r="BB134" s="31"/>
      <c r="BC134" s="31"/>
    </row>
    <row r="135" spans="19:55" ht="16.5">
      <c r="S135" s="252"/>
      <c r="T135" s="252"/>
      <c r="AR135" s="27"/>
      <c r="AS135" s="27"/>
      <c r="AT135" s="31"/>
      <c r="AU135" s="32"/>
      <c r="AV135" s="32"/>
      <c r="AW135" s="32"/>
      <c r="AX135" s="32"/>
      <c r="AY135" s="31"/>
      <c r="AZ135" s="31"/>
      <c r="BA135" s="31"/>
      <c r="BB135" s="31"/>
      <c r="BC135" s="31"/>
    </row>
    <row r="136" spans="19:55" ht="16.5">
      <c r="AR136" s="27"/>
      <c r="AS136" s="27"/>
      <c r="AT136" s="31"/>
      <c r="AU136" s="32"/>
      <c r="AV136" s="32"/>
      <c r="AW136" s="32"/>
      <c r="AX136" s="32"/>
      <c r="AY136" s="31"/>
      <c r="AZ136" s="31"/>
      <c r="BA136" s="31"/>
      <c r="BB136" s="31"/>
      <c r="BC136" s="31"/>
    </row>
    <row r="137" spans="19:55" ht="16.5">
      <c r="AR137" s="27"/>
      <c r="AS137" s="27"/>
      <c r="AT137" s="31"/>
      <c r="AU137" s="32"/>
      <c r="AV137" s="32"/>
      <c r="AW137" s="32"/>
      <c r="AX137" s="32"/>
      <c r="AY137" s="31"/>
      <c r="AZ137" s="31"/>
      <c r="BA137" s="31"/>
      <c r="BB137" s="31"/>
      <c r="BC137" s="31"/>
    </row>
    <row r="138" spans="19:55" ht="16.5">
      <c r="AR138" s="27"/>
      <c r="AS138" s="27"/>
      <c r="AT138" s="31"/>
      <c r="AU138" s="32"/>
      <c r="AV138" s="32"/>
      <c r="AW138" s="32"/>
      <c r="AX138" s="32"/>
      <c r="AY138" s="31"/>
      <c r="AZ138" s="31"/>
      <c r="BA138" s="31"/>
      <c r="BB138" s="31"/>
      <c r="BC138" s="31"/>
    </row>
    <row r="139" spans="19:55" ht="16.5">
      <c r="AR139" s="27"/>
      <c r="AS139" s="27"/>
      <c r="AT139" s="31"/>
      <c r="AU139" s="32"/>
      <c r="AV139" s="32"/>
      <c r="AW139" s="32"/>
      <c r="AX139" s="32"/>
      <c r="AY139" s="31"/>
      <c r="AZ139" s="31"/>
      <c r="BA139" s="31"/>
      <c r="BB139" s="31"/>
      <c r="BC139" s="31"/>
    </row>
    <row r="140" spans="19:55" ht="16.5">
      <c r="AR140" s="27"/>
      <c r="AS140" s="27"/>
      <c r="AT140" s="31"/>
      <c r="AU140" s="32"/>
      <c r="AV140" s="32"/>
      <c r="AW140" s="32"/>
      <c r="AX140" s="32"/>
      <c r="AY140" s="31"/>
      <c r="AZ140" s="31"/>
      <c r="BA140" s="31"/>
      <c r="BB140" s="31"/>
      <c r="BC140" s="31"/>
    </row>
    <row r="141" spans="19:55" ht="16.5">
      <c r="AR141" s="27"/>
      <c r="AS141" s="27"/>
      <c r="AT141" s="31"/>
      <c r="AU141" s="32"/>
      <c r="AV141" s="32"/>
      <c r="AW141" s="32"/>
      <c r="AX141" s="32"/>
      <c r="AY141" s="31"/>
      <c r="AZ141" s="31"/>
      <c r="BA141" s="31"/>
      <c r="BB141" s="31"/>
      <c r="BC141" s="31"/>
    </row>
    <row r="142" spans="19:55" ht="16.5">
      <c r="AR142" s="27"/>
      <c r="AS142" s="27"/>
      <c r="AT142" s="31"/>
      <c r="AU142" s="32"/>
      <c r="AV142" s="32"/>
      <c r="AW142" s="32"/>
      <c r="AX142" s="32"/>
      <c r="AY142" s="31"/>
      <c r="AZ142" s="31"/>
      <c r="BA142" s="31"/>
      <c r="BB142" s="31"/>
      <c r="BC142" s="31"/>
    </row>
    <row r="143" spans="19:55" ht="16.5">
      <c r="AR143" s="27"/>
      <c r="AS143" s="27"/>
      <c r="AT143" s="31"/>
      <c r="AU143" s="32"/>
      <c r="AV143" s="32"/>
      <c r="AW143" s="32"/>
      <c r="AX143" s="32"/>
      <c r="AY143" s="31"/>
      <c r="AZ143" s="31"/>
      <c r="BA143" s="31"/>
      <c r="BB143" s="31"/>
      <c r="BC143" s="31"/>
    </row>
    <row r="144" spans="19:55" ht="16.5">
      <c r="AR144" s="27"/>
      <c r="AS144" s="27"/>
      <c r="AT144" s="31"/>
      <c r="AU144" s="32"/>
      <c r="AV144" s="32"/>
      <c r="AW144" s="32"/>
      <c r="AX144" s="32"/>
      <c r="AY144" s="31"/>
      <c r="AZ144" s="31"/>
      <c r="BA144" s="31"/>
      <c r="BB144" s="31"/>
      <c r="BC144" s="31"/>
    </row>
    <row r="145" spans="44:55" ht="16.5">
      <c r="AR145" s="27"/>
      <c r="AS145" s="27"/>
      <c r="AT145" s="31"/>
      <c r="AU145" s="32"/>
      <c r="AV145" s="32"/>
      <c r="AW145" s="32"/>
      <c r="AX145" s="32"/>
      <c r="AY145" s="31"/>
      <c r="AZ145" s="31"/>
      <c r="BA145" s="31"/>
      <c r="BB145" s="31"/>
      <c r="BC145" s="31"/>
    </row>
    <row r="146" spans="44:55" ht="16.5">
      <c r="AR146" s="27"/>
      <c r="AS146" s="27"/>
      <c r="AT146" s="31"/>
      <c r="AU146" s="32"/>
      <c r="AV146" s="32"/>
      <c r="AW146" s="32"/>
      <c r="AX146" s="32"/>
      <c r="AY146" s="31"/>
      <c r="AZ146" s="31"/>
      <c r="BA146" s="31"/>
      <c r="BB146" s="31"/>
      <c r="BC146" s="31"/>
    </row>
    <row r="147" spans="44:55" ht="16.5">
      <c r="AR147" s="27"/>
      <c r="AS147" s="27"/>
      <c r="AT147" s="31"/>
      <c r="AU147" s="32"/>
      <c r="AV147" s="32"/>
      <c r="AW147" s="32"/>
      <c r="AX147" s="32"/>
      <c r="AY147" s="31"/>
      <c r="AZ147" s="31"/>
      <c r="BA147" s="31"/>
      <c r="BB147" s="31"/>
      <c r="BC147" s="31"/>
    </row>
    <row r="148" spans="44:55" ht="16.5">
      <c r="AR148" s="27"/>
      <c r="AS148" s="27"/>
      <c r="AT148" s="31"/>
      <c r="AU148" s="32"/>
      <c r="AV148" s="32"/>
      <c r="AW148" s="32"/>
      <c r="AX148" s="32"/>
      <c r="AY148" s="31"/>
      <c r="AZ148" s="31"/>
      <c r="BA148" s="31"/>
      <c r="BB148" s="31"/>
      <c r="BC148" s="31"/>
    </row>
    <row r="153" spans="44:55">
      <c r="AR153" s="2"/>
      <c r="AS153" s="2"/>
      <c r="AT153" s="2"/>
      <c r="AU153" s="2"/>
      <c r="AV153" s="2"/>
      <c r="AW153" s="2"/>
      <c r="AX153" s="2"/>
    </row>
    <row r="154" spans="44:55">
      <c r="AR154" s="2"/>
      <c r="AS154" s="2"/>
      <c r="AT154" s="2"/>
      <c r="AU154" s="2"/>
      <c r="AV154" s="2"/>
      <c r="AW154" s="2"/>
      <c r="AX154" s="2"/>
    </row>
    <row r="155" spans="44:55">
      <c r="AR155" s="2"/>
      <c r="AS155" s="2"/>
      <c r="AT155" s="2"/>
      <c r="AU155" s="2"/>
      <c r="AV155" s="2"/>
      <c r="AW155" s="2"/>
      <c r="AX155" s="2"/>
    </row>
    <row r="156" spans="44:55">
      <c r="AR156" s="2"/>
      <c r="AS156" s="2"/>
      <c r="AT156" s="2"/>
      <c r="AU156" s="2"/>
      <c r="AV156" s="2"/>
      <c r="AW156" s="2"/>
      <c r="AX156" s="2"/>
    </row>
    <row r="157" spans="44:55">
      <c r="AR157" s="2"/>
      <c r="AS157" s="2"/>
      <c r="AT157" s="2"/>
      <c r="AU157" s="2"/>
      <c r="AV157" s="2"/>
      <c r="AW157" s="2"/>
      <c r="AX157" s="2"/>
    </row>
    <row r="158" spans="44:55">
      <c r="AR158" s="2"/>
      <c r="AS158" s="2"/>
      <c r="AT158" s="2"/>
      <c r="AU158" s="2"/>
      <c r="AV158" s="2"/>
      <c r="AW158" s="2"/>
      <c r="AX158" s="2"/>
    </row>
  </sheetData>
  <sheetProtection selectLockedCells="1"/>
  <mergeCells count="512">
    <mergeCell ref="BJ50:BL51"/>
    <mergeCell ref="BM50:BN51"/>
    <mergeCell ref="BO50:BQ51"/>
    <mergeCell ref="BR50:BS51"/>
    <mergeCell ref="BU50:BW51"/>
    <mergeCell ref="BX50:BY51"/>
    <mergeCell ref="BZ50:CB51"/>
    <mergeCell ref="CC50:CD51"/>
    <mergeCell ref="BJ52:BL53"/>
    <mergeCell ref="BM52:BN53"/>
    <mergeCell ref="BO52:BQ53"/>
    <mergeCell ref="BR52:BS53"/>
    <mergeCell ref="BU52:BW53"/>
    <mergeCell ref="BX52:BY53"/>
    <mergeCell ref="BZ52:CB53"/>
    <mergeCell ref="CC52:CD53"/>
    <mergeCell ref="A48:B48"/>
    <mergeCell ref="BJ48:BL49"/>
    <mergeCell ref="BM48:BN49"/>
    <mergeCell ref="BO48:BQ49"/>
    <mergeCell ref="BR48:BS49"/>
    <mergeCell ref="BU48:BW49"/>
    <mergeCell ref="BX48:BY49"/>
    <mergeCell ref="BZ48:CB49"/>
    <mergeCell ref="CC48:CD49"/>
    <mergeCell ref="A49:B49"/>
    <mergeCell ref="A46:B46"/>
    <mergeCell ref="BJ46:BL47"/>
    <mergeCell ref="BM46:BN47"/>
    <mergeCell ref="BO46:BQ47"/>
    <mergeCell ref="BR46:BS47"/>
    <mergeCell ref="BU46:BW47"/>
    <mergeCell ref="BX46:BY47"/>
    <mergeCell ref="BZ46:CB47"/>
    <mergeCell ref="CC46:CD47"/>
    <mergeCell ref="A47:B47"/>
    <mergeCell ref="A44:B44"/>
    <mergeCell ref="BJ44:BL45"/>
    <mergeCell ref="BM44:BN45"/>
    <mergeCell ref="BO44:BQ45"/>
    <mergeCell ref="BR44:BS45"/>
    <mergeCell ref="BU44:BW45"/>
    <mergeCell ref="BX44:BY45"/>
    <mergeCell ref="BZ44:CB45"/>
    <mergeCell ref="CC44:CD45"/>
    <mergeCell ref="A45:B45"/>
    <mergeCell ref="BX40:BY41"/>
    <mergeCell ref="BZ40:CB41"/>
    <mergeCell ref="CC40:CD41"/>
    <mergeCell ref="A41:B41"/>
    <mergeCell ref="A42:B42"/>
    <mergeCell ref="BJ42:BL43"/>
    <mergeCell ref="BM42:BN43"/>
    <mergeCell ref="BO42:BQ43"/>
    <mergeCell ref="BR42:BS43"/>
    <mergeCell ref="BU42:BW43"/>
    <mergeCell ref="A40:B40"/>
    <mergeCell ref="BJ40:BL41"/>
    <mergeCell ref="BM40:BN41"/>
    <mergeCell ref="BO40:BQ41"/>
    <mergeCell ref="BR40:BS41"/>
    <mergeCell ref="BU40:BW41"/>
    <mergeCell ref="BX42:BY43"/>
    <mergeCell ref="BZ42:CB43"/>
    <mergeCell ref="CC42:CD43"/>
    <mergeCell ref="A43:B43"/>
    <mergeCell ref="BW36:BX37"/>
    <mergeCell ref="BY36:BY37"/>
    <mergeCell ref="BZ38:BZ39"/>
    <mergeCell ref="CA38:CA39"/>
    <mergeCell ref="CB38:CB39"/>
    <mergeCell ref="CC38:CC39"/>
    <mergeCell ref="CD38:CD39"/>
    <mergeCell ref="A39:B39"/>
    <mergeCell ref="BQ38:BQ39"/>
    <mergeCell ref="BR38:BR39"/>
    <mergeCell ref="BS38:BS39"/>
    <mergeCell ref="BU38:BV39"/>
    <mergeCell ref="BW38:BX39"/>
    <mergeCell ref="BY38:BY39"/>
    <mergeCell ref="A38:B38"/>
    <mergeCell ref="BJ38:BK39"/>
    <mergeCell ref="BL38:BM39"/>
    <mergeCell ref="BN38:BN39"/>
    <mergeCell ref="BO38:BO39"/>
    <mergeCell ref="BP38:BP39"/>
    <mergeCell ref="CC34:CC35"/>
    <mergeCell ref="CD34:CD35"/>
    <mergeCell ref="A36:B36"/>
    <mergeCell ref="BJ36:BK37"/>
    <mergeCell ref="BL36:BM37"/>
    <mergeCell ref="BN36:BN37"/>
    <mergeCell ref="BO36:BO37"/>
    <mergeCell ref="BP36:BP37"/>
    <mergeCell ref="BR34:BR35"/>
    <mergeCell ref="BS34:BS35"/>
    <mergeCell ref="BU34:BV35"/>
    <mergeCell ref="BW34:BX35"/>
    <mergeCell ref="BY34:BY35"/>
    <mergeCell ref="BZ34:BZ35"/>
    <mergeCell ref="BZ36:BZ37"/>
    <mergeCell ref="CA36:CA37"/>
    <mergeCell ref="CB36:CB37"/>
    <mergeCell ref="CC36:CC37"/>
    <mergeCell ref="CD36:CD37"/>
    <mergeCell ref="A37:B37"/>
    <mergeCell ref="BQ36:BQ37"/>
    <mergeCell ref="BR36:BR37"/>
    <mergeCell ref="BS36:BS37"/>
    <mergeCell ref="BU36:BV37"/>
    <mergeCell ref="CA32:CA33"/>
    <mergeCell ref="CB32:CB33"/>
    <mergeCell ref="CC32:CC33"/>
    <mergeCell ref="CD32:CD33"/>
    <mergeCell ref="BJ34:BK35"/>
    <mergeCell ref="BL34:BM35"/>
    <mergeCell ref="BN34:BN35"/>
    <mergeCell ref="BO34:BO35"/>
    <mergeCell ref="BP34:BP35"/>
    <mergeCell ref="BQ34:BQ35"/>
    <mergeCell ref="BR32:BR33"/>
    <mergeCell ref="BS32:BS33"/>
    <mergeCell ref="BU32:BV33"/>
    <mergeCell ref="BW32:BX33"/>
    <mergeCell ref="BY32:BY33"/>
    <mergeCell ref="BZ32:BZ33"/>
    <mergeCell ref="BJ32:BK33"/>
    <mergeCell ref="BL32:BM33"/>
    <mergeCell ref="BN32:BN33"/>
    <mergeCell ref="BO32:BO33"/>
    <mergeCell ref="BP32:BP33"/>
    <mergeCell ref="BQ32:BQ33"/>
    <mergeCell ref="CA34:CA35"/>
    <mergeCell ref="CB34:CB35"/>
    <mergeCell ref="BY30:BZ31"/>
    <mergeCell ref="CA30:CB31"/>
    <mergeCell ref="CC30:CD31"/>
    <mergeCell ref="A31:B31"/>
    <mergeCell ref="C31:D31"/>
    <mergeCell ref="G31:H31"/>
    <mergeCell ref="I31:J31"/>
    <mergeCell ref="K31:L31"/>
    <mergeCell ref="BJ30:BK31"/>
    <mergeCell ref="BL30:BM31"/>
    <mergeCell ref="BN30:BO31"/>
    <mergeCell ref="BP30:BQ31"/>
    <mergeCell ref="BR30:BS31"/>
    <mergeCell ref="BU30:BV31"/>
    <mergeCell ref="A30:B30"/>
    <mergeCell ref="C30:D30"/>
    <mergeCell ref="G30:H30"/>
    <mergeCell ref="I30:J30"/>
    <mergeCell ref="K30:L30"/>
    <mergeCell ref="M30:N30"/>
    <mergeCell ref="O30:P30"/>
    <mergeCell ref="Q30:R30"/>
    <mergeCell ref="BW30:BX31"/>
    <mergeCell ref="O28:P28"/>
    <mergeCell ref="Q28:R28"/>
    <mergeCell ref="BJ28:BK29"/>
    <mergeCell ref="BU28:BV29"/>
    <mergeCell ref="A29:B29"/>
    <mergeCell ref="C29:D29"/>
    <mergeCell ref="G29:H29"/>
    <mergeCell ref="I29:J29"/>
    <mergeCell ref="K29:L29"/>
    <mergeCell ref="M29:N29"/>
    <mergeCell ref="A28:B28"/>
    <mergeCell ref="C28:D28"/>
    <mergeCell ref="G28:H28"/>
    <mergeCell ref="I28:J28"/>
    <mergeCell ref="K28:L28"/>
    <mergeCell ref="M28:N28"/>
    <mergeCell ref="O29:P29"/>
    <mergeCell ref="Q29:R29"/>
    <mergeCell ref="BU26:BW27"/>
    <mergeCell ref="BX26:BY27"/>
    <mergeCell ref="BZ26:CB27"/>
    <mergeCell ref="CC26:CD27"/>
    <mergeCell ref="A27:B27"/>
    <mergeCell ref="C27:D27"/>
    <mergeCell ref="G27:H27"/>
    <mergeCell ref="I27:J27"/>
    <mergeCell ref="K27:L27"/>
    <mergeCell ref="M27:N27"/>
    <mergeCell ref="O26:P26"/>
    <mergeCell ref="Q26:R26"/>
    <mergeCell ref="BJ26:BL27"/>
    <mergeCell ref="BM26:BN27"/>
    <mergeCell ref="BO26:BQ27"/>
    <mergeCell ref="BR26:BS27"/>
    <mergeCell ref="O27:P27"/>
    <mergeCell ref="Q27:R27"/>
    <mergeCell ref="A26:B26"/>
    <mergeCell ref="C26:D26"/>
    <mergeCell ref="G26:H26"/>
    <mergeCell ref="I26:J26"/>
    <mergeCell ref="K26:L26"/>
    <mergeCell ref="M26:N26"/>
    <mergeCell ref="BU24:BW25"/>
    <mergeCell ref="BX24:BY25"/>
    <mergeCell ref="BZ24:CB25"/>
    <mergeCell ref="CC24:CD25"/>
    <mergeCell ref="A25:B25"/>
    <mergeCell ref="C25:D25"/>
    <mergeCell ref="G25:H25"/>
    <mergeCell ref="I25:J25"/>
    <mergeCell ref="K25:L25"/>
    <mergeCell ref="M25:N25"/>
    <mergeCell ref="O24:P24"/>
    <mergeCell ref="Q24:R24"/>
    <mergeCell ref="BJ24:BL25"/>
    <mergeCell ref="BM24:BN25"/>
    <mergeCell ref="BO24:BQ25"/>
    <mergeCell ref="BR24:BS25"/>
    <mergeCell ref="O25:P25"/>
    <mergeCell ref="Q25:R25"/>
    <mergeCell ref="A24:B24"/>
    <mergeCell ref="C24:D24"/>
    <mergeCell ref="G24:H24"/>
    <mergeCell ref="I24:J24"/>
    <mergeCell ref="K24:L24"/>
    <mergeCell ref="M24:N24"/>
    <mergeCell ref="BU22:BW23"/>
    <mergeCell ref="BX22:BY23"/>
    <mergeCell ref="BZ22:CB23"/>
    <mergeCell ref="CC22:CD23"/>
    <mergeCell ref="A23:B23"/>
    <mergeCell ref="C23:D23"/>
    <mergeCell ref="G23:H23"/>
    <mergeCell ref="I23:J23"/>
    <mergeCell ref="K23:L23"/>
    <mergeCell ref="M23:N23"/>
    <mergeCell ref="O22:P22"/>
    <mergeCell ref="Q22:R22"/>
    <mergeCell ref="BJ22:BL23"/>
    <mergeCell ref="BM22:BN23"/>
    <mergeCell ref="BO22:BQ23"/>
    <mergeCell ref="BR22:BS23"/>
    <mergeCell ref="O23:P23"/>
    <mergeCell ref="Q23:R23"/>
    <mergeCell ref="A22:B22"/>
    <mergeCell ref="C22:D22"/>
    <mergeCell ref="G22:H22"/>
    <mergeCell ref="I22:J22"/>
    <mergeCell ref="K22:L22"/>
    <mergeCell ref="M22:N22"/>
    <mergeCell ref="BU20:BW21"/>
    <mergeCell ref="BX20:BY21"/>
    <mergeCell ref="BZ20:CB21"/>
    <mergeCell ref="CC20:CD21"/>
    <mergeCell ref="A21:B21"/>
    <mergeCell ref="C21:D21"/>
    <mergeCell ref="G21:H21"/>
    <mergeCell ref="I21:J21"/>
    <mergeCell ref="K21:L21"/>
    <mergeCell ref="M21:N21"/>
    <mergeCell ref="O20:P20"/>
    <mergeCell ref="Q20:R20"/>
    <mergeCell ref="BJ20:BL21"/>
    <mergeCell ref="BM20:BN21"/>
    <mergeCell ref="BO20:BQ21"/>
    <mergeCell ref="BR20:BS21"/>
    <mergeCell ref="O21:P21"/>
    <mergeCell ref="Q21:R21"/>
    <mergeCell ref="A20:B20"/>
    <mergeCell ref="C20:D20"/>
    <mergeCell ref="G20:H20"/>
    <mergeCell ref="I20:J20"/>
    <mergeCell ref="K20:L20"/>
    <mergeCell ref="M20:N20"/>
    <mergeCell ref="BU18:BW19"/>
    <mergeCell ref="BX18:BY19"/>
    <mergeCell ref="BZ18:CB19"/>
    <mergeCell ref="CC18:CD19"/>
    <mergeCell ref="A19:B19"/>
    <mergeCell ref="C19:D19"/>
    <mergeCell ref="G19:H19"/>
    <mergeCell ref="I19:J19"/>
    <mergeCell ref="K19:L19"/>
    <mergeCell ref="M19:N19"/>
    <mergeCell ref="O18:P18"/>
    <mergeCell ref="Q18:R18"/>
    <mergeCell ref="BJ18:BL19"/>
    <mergeCell ref="BM18:BN19"/>
    <mergeCell ref="BO18:BQ19"/>
    <mergeCell ref="BR18:BS19"/>
    <mergeCell ref="O19:P19"/>
    <mergeCell ref="Q19:R19"/>
    <mergeCell ref="A18:B18"/>
    <mergeCell ref="C18:D18"/>
    <mergeCell ref="G18:H18"/>
    <mergeCell ref="I18:J18"/>
    <mergeCell ref="K18:L18"/>
    <mergeCell ref="M18:N18"/>
    <mergeCell ref="BU16:BW17"/>
    <mergeCell ref="BX16:BY17"/>
    <mergeCell ref="BZ16:CB17"/>
    <mergeCell ref="CC16:CD17"/>
    <mergeCell ref="A17:B17"/>
    <mergeCell ref="C17:D17"/>
    <mergeCell ref="G17:H17"/>
    <mergeCell ref="I17:J17"/>
    <mergeCell ref="K17:L17"/>
    <mergeCell ref="M17:N17"/>
    <mergeCell ref="O16:P16"/>
    <mergeCell ref="Q16:R16"/>
    <mergeCell ref="BJ16:BL17"/>
    <mergeCell ref="BM16:BN17"/>
    <mergeCell ref="BO16:BQ17"/>
    <mergeCell ref="BR16:BS17"/>
    <mergeCell ref="O17:P17"/>
    <mergeCell ref="Q17:R17"/>
    <mergeCell ref="A16:B16"/>
    <mergeCell ref="C16:D16"/>
    <mergeCell ref="G16:H16"/>
    <mergeCell ref="I16:J16"/>
    <mergeCell ref="K16:L16"/>
    <mergeCell ref="M16:N16"/>
    <mergeCell ref="BU14:BW15"/>
    <mergeCell ref="BX14:BY15"/>
    <mergeCell ref="BZ14:CB15"/>
    <mergeCell ref="CC14:CD15"/>
    <mergeCell ref="A15:B15"/>
    <mergeCell ref="C15:D15"/>
    <mergeCell ref="G15:H15"/>
    <mergeCell ref="I15:J15"/>
    <mergeCell ref="K15:L15"/>
    <mergeCell ref="M15:N15"/>
    <mergeCell ref="O14:P14"/>
    <mergeCell ref="Q14:R14"/>
    <mergeCell ref="BJ14:BL15"/>
    <mergeCell ref="BM14:BN15"/>
    <mergeCell ref="BO14:BQ15"/>
    <mergeCell ref="BR14:BS15"/>
    <mergeCell ref="O15:P15"/>
    <mergeCell ref="Q15:R15"/>
    <mergeCell ref="A14:B14"/>
    <mergeCell ref="C14:D14"/>
    <mergeCell ref="G14:H14"/>
    <mergeCell ref="I14:J14"/>
    <mergeCell ref="K14:L14"/>
    <mergeCell ref="M14:N14"/>
    <mergeCell ref="A13:B13"/>
    <mergeCell ref="C13:D13"/>
    <mergeCell ref="G13:H13"/>
    <mergeCell ref="I13:J13"/>
    <mergeCell ref="K13:L13"/>
    <mergeCell ref="M13:N13"/>
    <mergeCell ref="BY12:BY13"/>
    <mergeCell ref="BZ12:BZ13"/>
    <mergeCell ref="CA12:CA13"/>
    <mergeCell ref="O12:P12"/>
    <mergeCell ref="Q12:R12"/>
    <mergeCell ref="BJ12:BK13"/>
    <mergeCell ref="BL12:BM13"/>
    <mergeCell ref="BN12:BN13"/>
    <mergeCell ref="BO12:BO13"/>
    <mergeCell ref="O13:P13"/>
    <mergeCell ref="Q13:R13"/>
    <mergeCell ref="A12:B12"/>
    <mergeCell ref="C12:D12"/>
    <mergeCell ref="G12:H12"/>
    <mergeCell ref="I12:J12"/>
    <mergeCell ref="K12:L12"/>
    <mergeCell ref="M12:N12"/>
    <mergeCell ref="CB12:CB13"/>
    <mergeCell ref="CC12:CC13"/>
    <mergeCell ref="CD12:CD13"/>
    <mergeCell ref="BP12:BP13"/>
    <mergeCell ref="BQ12:BQ13"/>
    <mergeCell ref="BR12:BR13"/>
    <mergeCell ref="BS12:BS13"/>
    <mergeCell ref="BU12:BV13"/>
    <mergeCell ref="BW12:BX13"/>
    <mergeCell ref="A11:B11"/>
    <mergeCell ref="C11:D11"/>
    <mergeCell ref="G11:H11"/>
    <mergeCell ref="I11:J11"/>
    <mergeCell ref="K11:L11"/>
    <mergeCell ref="M11:N11"/>
    <mergeCell ref="BY10:BY11"/>
    <mergeCell ref="BZ10:BZ11"/>
    <mergeCell ref="CA10:CA11"/>
    <mergeCell ref="O10:P10"/>
    <mergeCell ref="Q10:R10"/>
    <mergeCell ref="BJ10:BK11"/>
    <mergeCell ref="BL10:BM11"/>
    <mergeCell ref="BN10:BN11"/>
    <mergeCell ref="BO10:BO11"/>
    <mergeCell ref="O11:P11"/>
    <mergeCell ref="Q11:R11"/>
    <mergeCell ref="A10:B10"/>
    <mergeCell ref="C10:D10"/>
    <mergeCell ref="G10:H10"/>
    <mergeCell ref="I10:J10"/>
    <mergeCell ref="K10:L10"/>
    <mergeCell ref="M10:N10"/>
    <mergeCell ref="CB10:CB11"/>
    <mergeCell ref="CC10:CC11"/>
    <mergeCell ref="CD10:CD11"/>
    <mergeCell ref="BP10:BP11"/>
    <mergeCell ref="BQ10:BQ11"/>
    <mergeCell ref="BR10:BR11"/>
    <mergeCell ref="BS10:BS11"/>
    <mergeCell ref="BU10:BV11"/>
    <mergeCell ref="BW10:BX11"/>
    <mergeCell ref="A9:B9"/>
    <mergeCell ref="C9:D9"/>
    <mergeCell ref="G9:H9"/>
    <mergeCell ref="I9:J9"/>
    <mergeCell ref="K9:L9"/>
    <mergeCell ref="M9:N9"/>
    <mergeCell ref="A8:B8"/>
    <mergeCell ref="C8:D8"/>
    <mergeCell ref="G8:H8"/>
    <mergeCell ref="I8:J8"/>
    <mergeCell ref="K8:L8"/>
    <mergeCell ref="M8:N8"/>
    <mergeCell ref="BY7:BY9"/>
    <mergeCell ref="BZ7:BZ9"/>
    <mergeCell ref="CA7:CA9"/>
    <mergeCell ref="CB7:CB9"/>
    <mergeCell ref="CC7:CC9"/>
    <mergeCell ref="CD7:CD9"/>
    <mergeCell ref="BP7:BP9"/>
    <mergeCell ref="BQ7:BQ9"/>
    <mergeCell ref="BR7:BR9"/>
    <mergeCell ref="BS7:BS9"/>
    <mergeCell ref="BU7:BV9"/>
    <mergeCell ref="BW7:BX9"/>
    <mergeCell ref="O7:P7"/>
    <mergeCell ref="Q7:R7"/>
    <mergeCell ref="BJ7:BK9"/>
    <mergeCell ref="BL7:BM9"/>
    <mergeCell ref="BN7:BN9"/>
    <mergeCell ref="BO7:BO9"/>
    <mergeCell ref="O8:P8"/>
    <mergeCell ref="Q8:R8"/>
    <mergeCell ref="O9:P9"/>
    <mergeCell ref="Q9:R9"/>
    <mergeCell ref="A7:B7"/>
    <mergeCell ref="C7:D7"/>
    <mergeCell ref="G7:H7"/>
    <mergeCell ref="I7:J7"/>
    <mergeCell ref="K7:L7"/>
    <mergeCell ref="M7:N7"/>
    <mergeCell ref="A6:B6"/>
    <mergeCell ref="C6:D6"/>
    <mergeCell ref="G6:H6"/>
    <mergeCell ref="I6:J6"/>
    <mergeCell ref="K6:L6"/>
    <mergeCell ref="M6:N6"/>
    <mergeCell ref="BY5:BY6"/>
    <mergeCell ref="BZ5:BZ6"/>
    <mergeCell ref="CA5:CA6"/>
    <mergeCell ref="CB5:CB6"/>
    <mergeCell ref="CC5:CC6"/>
    <mergeCell ref="CD5:CD6"/>
    <mergeCell ref="BP5:BP6"/>
    <mergeCell ref="BQ5:BQ6"/>
    <mergeCell ref="BR5:BR6"/>
    <mergeCell ref="BS5:BS6"/>
    <mergeCell ref="BU5:BV6"/>
    <mergeCell ref="BW5:BX6"/>
    <mergeCell ref="O5:P5"/>
    <mergeCell ref="Q5:R5"/>
    <mergeCell ref="BJ5:BK6"/>
    <mergeCell ref="BL5:BM6"/>
    <mergeCell ref="BN5:BN6"/>
    <mergeCell ref="BO5:BO6"/>
    <mergeCell ref="O6:P6"/>
    <mergeCell ref="Q6:R6"/>
    <mergeCell ref="A5:B5"/>
    <mergeCell ref="C5:D5"/>
    <mergeCell ref="G5:H5"/>
    <mergeCell ref="I5:J5"/>
    <mergeCell ref="K5:L5"/>
    <mergeCell ref="M5:N5"/>
    <mergeCell ref="BY3:BZ4"/>
    <mergeCell ref="CA3:CB4"/>
    <mergeCell ref="CC3:CD4"/>
    <mergeCell ref="A4:B4"/>
    <mergeCell ref="C4:D4"/>
    <mergeCell ref="G4:H4"/>
    <mergeCell ref="I4:J4"/>
    <mergeCell ref="K4:L4"/>
    <mergeCell ref="M4:N4"/>
    <mergeCell ref="O4:P4"/>
    <mergeCell ref="BL3:BM4"/>
    <mergeCell ref="BN3:BO4"/>
    <mergeCell ref="BP3:BQ4"/>
    <mergeCell ref="BR3:BS4"/>
    <mergeCell ref="BU3:BV4"/>
    <mergeCell ref="BW3:BX4"/>
    <mergeCell ref="I2:J3"/>
    <mergeCell ref="K2:L3"/>
    <mergeCell ref="M2:N3"/>
    <mergeCell ref="O2:P3"/>
    <mergeCell ref="Q2:R3"/>
    <mergeCell ref="BJ3:BK4"/>
    <mergeCell ref="Q4:R4"/>
    <mergeCell ref="A1:B1"/>
    <mergeCell ref="D1:E1"/>
    <mergeCell ref="J1:L1"/>
    <mergeCell ref="BJ1:BK2"/>
    <mergeCell ref="BU1:BV2"/>
    <mergeCell ref="A2:B3"/>
    <mergeCell ref="C2:D3"/>
    <mergeCell ref="E2:E3"/>
    <mergeCell ref="F2:F3"/>
    <mergeCell ref="G2:H3"/>
  </mergeCells>
  <phoneticPr fontId="2"/>
  <dataValidations count="2">
    <dataValidation imeMode="off" allowBlank="1" showInputMessage="1" showErrorMessage="1" sqref="U4:U30 E4:F30" xr:uid="{1B2F99A6-A311-4835-916A-2E1D7EFC688C}"/>
    <dataValidation type="list" allowBlank="1" showInputMessage="1" showErrorMessage="1" sqref="T51:T56" xr:uid="{62C2FB67-7029-4B7C-AC4E-561CB0421C80}">
      <formula1>#REF!</formula1>
    </dataValidation>
  </dataValidations>
  <pageMargins left="0.7" right="0.7" top="0.75" bottom="0.75" header="0.3" footer="0.3"/>
  <pageSetup paperSize="9" orientation="landscape" horizontalDpi="4294967292" verticalDpi="4294967292" copies="3" r:id="rId1"/>
  <rowBreaks count="1" manualBreakCount="1">
    <brk id="54" max="16383" man="1"/>
  </rowBreaks>
  <colBreaks count="1" manualBreakCount="1">
    <brk id="43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313D99A-88DD-4E63-97BB-2D405DAAD954}">
          <x14:formula1>
            <xm:f>年間予定!$A$1:$A$19</xm:f>
          </x14:formula1>
          <xm:sqref>S2</xm:sqref>
        </x14:dataValidation>
        <x14:dataValidation type="list" allowBlank="1" showInputMessage="1" showErrorMessage="1" xr:uid="{0E5571DB-D3EE-4A45-966F-EF30B3172BA9}">
          <x14:formula1>
            <xm:f>年間予定!$A$1:$A$21</xm:f>
          </x14:formula1>
          <xm:sqref>A36:B49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30515-7159-4382-A8C9-06AE970A0F27}">
  <sheetPr>
    <tabColor theme="7" tint="0.39997558519241921"/>
  </sheetPr>
  <dimension ref="A1:CE158"/>
  <sheetViews>
    <sheetView tabSelected="1" topLeftCell="A33" zoomScale="109" workbookViewId="0">
      <pane xSplit="3" ySplit="3" topLeftCell="AJ36" activePane="bottomRight" state="frozen"/>
      <selection activeCell="A33" sqref="A33"/>
      <selection pane="topRight" activeCell="D33" sqref="D33"/>
      <selection pane="bottomLeft" activeCell="A36" sqref="A36"/>
      <selection pane="bottomRight" activeCell="BD39" sqref="BD39"/>
    </sheetView>
  </sheetViews>
  <sheetFormatPr defaultColWidth="13" defaultRowHeight="14"/>
  <cols>
    <col min="1" max="18" width="3.58203125" style="14" customWidth="1"/>
    <col min="19" max="20" width="3.58203125" style="249" customWidth="1"/>
    <col min="21" max="36" width="3.58203125" style="24" customWidth="1"/>
    <col min="37" max="54" width="3.58203125" style="14" customWidth="1"/>
    <col min="55" max="55" width="3.58203125" style="24" customWidth="1"/>
    <col min="56" max="59" width="3.58203125" style="14" customWidth="1"/>
    <col min="60" max="60" width="4.83203125" style="14" customWidth="1"/>
    <col min="61" max="83" width="5" style="14" customWidth="1"/>
    <col min="84" max="16384" width="13" style="14"/>
  </cols>
  <sheetData>
    <row r="1" spans="1:82" ht="12" customHeight="1">
      <c r="A1" s="522">
        <f ca="1">EOMONTH(A4,-1)+1</f>
        <v>44621</v>
      </c>
      <c r="B1" s="523"/>
      <c r="C1" s="1" t="s">
        <v>0</v>
      </c>
      <c r="D1" s="524">
        <f ca="1">J1/C31</f>
        <v>9.0740740740740744</v>
      </c>
      <c r="E1" s="524"/>
      <c r="F1" s="38" t="s">
        <v>40</v>
      </c>
      <c r="G1" s="39"/>
      <c r="H1" s="40"/>
      <c r="I1" s="35"/>
      <c r="J1" s="525">
        <f ca="1">VLOOKUP(A1,支援効果集計!$E$4:$F$15,2,FALSE)</f>
        <v>245</v>
      </c>
      <c r="K1" s="525"/>
      <c r="L1" s="526"/>
      <c r="M1" s="36" t="s">
        <v>39</v>
      </c>
      <c r="N1" s="37"/>
      <c r="O1" s="37"/>
      <c r="P1" s="41"/>
      <c r="Q1" s="34"/>
      <c r="R1" s="42"/>
      <c r="S1" s="240"/>
      <c r="T1" s="240"/>
      <c r="U1" s="240"/>
      <c r="V1" s="240"/>
      <c r="W1" s="239"/>
      <c r="X1" s="239"/>
      <c r="Y1" s="242"/>
      <c r="Z1" s="239"/>
      <c r="AA1" s="247"/>
      <c r="AB1" s="247"/>
      <c r="AC1" s="247"/>
      <c r="AD1" s="247"/>
      <c r="AE1" s="239"/>
      <c r="AF1" s="148"/>
      <c r="AG1" s="240"/>
      <c r="AH1" s="148"/>
      <c r="AI1" s="240"/>
      <c r="AJ1" s="148"/>
      <c r="AK1" s="46"/>
      <c r="AL1" s="45"/>
      <c r="AM1" s="46"/>
      <c r="AN1" s="45"/>
      <c r="AO1" s="46"/>
      <c r="AP1" s="45"/>
      <c r="AQ1" s="46"/>
      <c r="BI1" s="11"/>
      <c r="BJ1" s="519" t="s">
        <v>29</v>
      </c>
      <c r="BK1" s="520"/>
      <c r="BL1" s="12"/>
      <c r="BM1" s="11"/>
      <c r="BN1" s="11"/>
      <c r="BO1" s="11"/>
      <c r="BP1" s="11"/>
      <c r="BQ1" s="11"/>
      <c r="BR1" s="11"/>
      <c r="BS1" s="11"/>
      <c r="BT1" s="13"/>
      <c r="BU1" s="519" t="s">
        <v>30</v>
      </c>
      <c r="BV1" s="520"/>
      <c r="BW1" s="11"/>
      <c r="BX1" s="11"/>
      <c r="BY1" s="11"/>
      <c r="BZ1" s="11"/>
      <c r="CA1" s="11"/>
      <c r="CB1" s="11"/>
      <c r="CC1" s="11"/>
      <c r="CD1" s="11"/>
    </row>
    <row r="2" spans="1:82" ht="12" customHeight="1" thickBot="1">
      <c r="A2" s="541" t="s">
        <v>1</v>
      </c>
      <c r="B2" s="542"/>
      <c r="C2" s="533" t="s">
        <v>2</v>
      </c>
      <c r="D2" s="533"/>
      <c r="E2" s="547" t="s">
        <v>142</v>
      </c>
      <c r="F2" s="548" t="s">
        <v>117</v>
      </c>
      <c r="G2" s="532" t="s">
        <v>3</v>
      </c>
      <c r="H2" s="533"/>
      <c r="I2" s="533" t="s">
        <v>4</v>
      </c>
      <c r="J2" s="533"/>
      <c r="K2" s="533" t="s">
        <v>5</v>
      </c>
      <c r="L2" s="533"/>
      <c r="M2" s="533" t="s">
        <v>6</v>
      </c>
      <c r="N2" s="533"/>
      <c r="O2" s="533" t="s">
        <v>7</v>
      </c>
      <c r="P2" s="533"/>
      <c r="Q2" s="533" t="s">
        <v>9</v>
      </c>
      <c r="R2" s="534"/>
      <c r="S2" s="140"/>
      <c r="T2" s="145"/>
      <c r="U2" s="140"/>
      <c r="V2" s="248"/>
      <c r="W2" s="244"/>
      <c r="X2" s="244"/>
      <c r="Y2" s="244"/>
      <c r="Z2" s="244"/>
      <c r="AA2" s="244"/>
      <c r="AB2" s="248"/>
      <c r="AC2" s="248"/>
      <c r="AD2" s="248"/>
      <c r="AE2" s="248"/>
      <c r="AF2" s="248"/>
      <c r="AG2" s="248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BI2" s="11"/>
      <c r="BJ2" s="521"/>
      <c r="BK2" s="521"/>
      <c r="BL2" s="15"/>
      <c r="BM2" s="11"/>
      <c r="BN2" s="11"/>
      <c r="BO2" s="11"/>
      <c r="BP2" s="11"/>
      <c r="BQ2" s="11"/>
      <c r="BR2" s="11"/>
      <c r="BS2" s="11"/>
      <c r="BT2" s="13"/>
      <c r="BU2" s="521"/>
      <c r="BV2" s="521"/>
      <c r="BW2" s="16"/>
      <c r="BX2" s="11"/>
      <c r="BY2" s="11"/>
      <c r="BZ2" s="11"/>
      <c r="CA2" s="11"/>
      <c r="CB2" s="11"/>
      <c r="CC2" s="11"/>
      <c r="CD2" s="11"/>
    </row>
    <row r="3" spans="1:82" ht="12" customHeight="1">
      <c r="A3" s="541"/>
      <c r="B3" s="542"/>
      <c r="C3" s="533"/>
      <c r="D3" s="533"/>
      <c r="E3" s="547"/>
      <c r="F3" s="548"/>
      <c r="G3" s="532"/>
      <c r="H3" s="533"/>
      <c r="I3" s="533"/>
      <c r="J3" s="533"/>
      <c r="K3" s="533"/>
      <c r="L3" s="533"/>
      <c r="M3" s="533"/>
      <c r="N3" s="533"/>
      <c r="O3" s="533"/>
      <c r="P3" s="533"/>
      <c r="Q3" s="533"/>
      <c r="R3" s="534"/>
      <c r="S3" s="140"/>
      <c r="T3" s="140"/>
      <c r="U3" s="140"/>
      <c r="V3" s="244"/>
      <c r="W3" s="244"/>
      <c r="X3" s="244"/>
      <c r="Y3" s="244"/>
      <c r="Z3" s="244"/>
      <c r="AA3" s="244"/>
      <c r="AB3" s="248"/>
      <c r="AC3" s="248"/>
      <c r="AD3" s="248"/>
      <c r="AE3" s="248"/>
      <c r="AF3" s="248"/>
      <c r="AG3" s="248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BI3" s="5"/>
      <c r="BJ3" s="406" t="s">
        <v>11</v>
      </c>
      <c r="BK3" s="405"/>
      <c r="BL3" s="405">
        <f ca="1">BM14*BM22</f>
        <v>245</v>
      </c>
      <c r="BM3" s="485"/>
      <c r="BN3" s="474" t="s">
        <v>12</v>
      </c>
      <c r="BO3" s="475"/>
      <c r="BP3" s="476" t="s">
        <v>13</v>
      </c>
      <c r="BQ3" s="475"/>
      <c r="BR3" s="476" t="s">
        <v>14</v>
      </c>
      <c r="BS3" s="477"/>
      <c r="BT3" s="17"/>
      <c r="BU3" s="406" t="s">
        <v>11</v>
      </c>
      <c r="BV3" s="405"/>
      <c r="BW3" s="405">
        <f ca="1">BX14*BX22</f>
        <v>245</v>
      </c>
      <c r="BX3" s="485"/>
      <c r="BY3" s="474" t="s">
        <v>12</v>
      </c>
      <c r="BZ3" s="475"/>
      <c r="CA3" s="476" t="s">
        <v>13</v>
      </c>
      <c r="CB3" s="475"/>
      <c r="CC3" s="476" t="s">
        <v>14</v>
      </c>
      <c r="CD3" s="477"/>
    </row>
    <row r="4" spans="1:82" ht="12" customHeight="1">
      <c r="A4" s="535" cm="1">
        <f t="array" aca="1" ref="A4" ca="1">INDIRECT("'期'!"&amp;$A$32&amp;ROW())</f>
        <v>44621</v>
      </c>
      <c r="B4" s="536"/>
      <c r="C4" s="529">
        <f ca="1">IF(A4="","",1)</f>
        <v>1</v>
      </c>
      <c r="D4" s="537"/>
      <c r="E4" s="312">
        <f ca="1">IF(C4="","",$D$1)</f>
        <v>9.0740740740740744</v>
      </c>
      <c r="F4" s="253">
        <f t="shared" ref="F4:F30" ca="1" si="0">IF(A4="","",HLOOKUP(A4,$D$34:$BE$50,$A$50,FALSE))</f>
        <v>7</v>
      </c>
      <c r="G4" s="538">
        <f ca="1">IFERROR(O4/M4,"")</f>
        <v>0.77142857142857135</v>
      </c>
      <c r="H4" s="539"/>
      <c r="I4" s="540">
        <f t="shared" ref="I4:I30" ca="1" si="1">IFERROR(M4/C4,"")</f>
        <v>9.0740740740740744</v>
      </c>
      <c r="J4" s="540"/>
      <c r="K4" s="489">
        <f t="shared" ref="K4:K30" ca="1" si="2">IFERROR(O4/C4,"")</f>
        <v>7</v>
      </c>
      <c r="L4" s="489"/>
      <c r="M4" s="527">
        <f ca="1">IF(C4="","",SUM(E$4:E4))</f>
        <v>9.0740740740740744</v>
      </c>
      <c r="N4" s="528"/>
      <c r="O4" s="529">
        <f ca="1">IF(C4="","",SUM(F$4:F4))</f>
        <v>7</v>
      </c>
      <c r="P4" s="529"/>
      <c r="Q4" s="530">
        <f ca="1">IFERROR($J$1-O4,"")</f>
        <v>238</v>
      </c>
      <c r="R4" s="531"/>
      <c r="S4" s="139"/>
      <c r="T4" s="273"/>
      <c r="U4" s="243"/>
      <c r="V4" s="146"/>
      <c r="W4" s="146"/>
      <c r="X4" s="146"/>
      <c r="Y4" s="146"/>
      <c r="Z4" s="27"/>
      <c r="AA4" s="27"/>
      <c r="AB4" s="244"/>
      <c r="AC4" s="244"/>
      <c r="AD4" s="244"/>
      <c r="AE4" s="244"/>
      <c r="AF4" s="244"/>
      <c r="AG4" s="244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BI4" s="6"/>
      <c r="BJ4" s="399"/>
      <c r="BK4" s="397"/>
      <c r="BL4" s="397"/>
      <c r="BM4" s="486"/>
      <c r="BN4" s="470"/>
      <c r="BO4" s="471"/>
      <c r="BP4" s="460"/>
      <c r="BQ4" s="471"/>
      <c r="BR4" s="460"/>
      <c r="BS4" s="478"/>
      <c r="BT4" s="18"/>
      <c r="BU4" s="399"/>
      <c r="BV4" s="397"/>
      <c r="BW4" s="397"/>
      <c r="BX4" s="486"/>
      <c r="BY4" s="470"/>
      <c r="BZ4" s="471"/>
      <c r="CA4" s="460"/>
      <c r="CB4" s="471"/>
      <c r="CC4" s="460"/>
      <c r="CD4" s="478"/>
    </row>
    <row r="5" spans="1:82" ht="12" customHeight="1">
      <c r="A5" s="490" cm="1">
        <f t="array" aca="1" ref="A5" ca="1">INDIRECT("'期'!"&amp;$A$32&amp;ROW())</f>
        <v>44622</v>
      </c>
      <c r="B5" s="491"/>
      <c r="C5" s="483">
        <f ca="1">IF(A5="","",C4+1)</f>
        <v>2</v>
      </c>
      <c r="D5" s="484"/>
      <c r="E5" s="313">
        <f t="shared" ref="E5:E30" ca="1" si="3">IF(C5="","",$D$1)</f>
        <v>9.0740740740740744</v>
      </c>
      <c r="F5" s="254">
        <f t="shared" ca="1" si="0"/>
        <v>8</v>
      </c>
      <c r="G5" s="492">
        <f t="shared" ref="G5:G30" ca="1" si="4">IFERROR(O5/M5,"")</f>
        <v>0.82653061224489788</v>
      </c>
      <c r="H5" s="493"/>
      <c r="I5" s="489">
        <f t="shared" ca="1" si="1"/>
        <v>9.0740740740740744</v>
      </c>
      <c r="J5" s="489"/>
      <c r="K5" s="489">
        <f t="shared" ca="1" si="2"/>
        <v>7.5</v>
      </c>
      <c r="L5" s="489"/>
      <c r="M5" s="501">
        <f ca="1">IF(C5="","",SUM(E$4:E5))</f>
        <v>18.148148148148149</v>
      </c>
      <c r="N5" s="502"/>
      <c r="O5" s="499">
        <f ca="1">IF(C5="","",SUM(F$4:F5))</f>
        <v>15</v>
      </c>
      <c r="P5" s="500"/>
      <c r="Q5" s="483">
        <f t="shared" ref="Q5:Q30" ca="1" si="5">IFERROR($J$1-O5,"")</f>
        <v>230</v>
      </c>
      <c r="R5" s="484"/>
      <c r="S5" s="139"/>
      <c r="T5" s="273"/>
      <c r="U5" s="243"/>
      <c r="V5" s="146"/>
      <c r="W5" s="146"/>
      <c r="X5" s="146"/>
      <c r="Y5" s="146"/>
      <c r="Z5" s="27"/>
      <c r="AA5" s="27"/>
      <c r="AB5" s="146"/>
      <c r="AC5" s="146"/>
      <c r="AD5" s="146"/>
      <c r="AE5" s="146"/>
      <c r="AF5" s="146"/>
      <c r="AG5" s="146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BI5" s="6"/>
      <c r="BJ5" s="399" t="s">
        <v>15</v>
      </c>
      <c r="BK5" s="397"/>
      <c r="BL5" s="436">
        <f ca="1">SUM(F4:F9)</f>
        <v>39</v>
      </c>
      <c r="BM5" s="437"/>
      <c r="BN5" s="399" t="s">
        <v>34</v>
      </c>
      <c r="BO5" s="426">
        <f ca="1">AVERAGE(F4:F9)*2</f>
        <v>13</v>
      </c>
      <c r="BP5" s="397" t="s">
        <v>34</v>
      </c>
      <c r="BQ5" s="448">
        <f ca="1">AVERAGE(G4:H9)</f>
        <v>0.7310204081632653</v>
      </c>
      <c r="BR5" s="397" t="s">
        <v>34</v>
      </c>
      <c r="BS5" s="424">
        <f ca="1">SUM(S4:S9)/BL5</f>
        <v>0</v>
      </c>
      <c r="BT5" s="18"/>
      <c r="BU5" s="399" t="s">
        <v>15</v>
      </c>
      <c r="BV5" s="397"/>
      <c r="BW5" s="436">
        <f ca="1">SUM(F10:F15)</f>
        <v>41</v>
      </c>
      <c r="BX5" s="437"/>
      <c r="BY5" s="399" t="s">
        <v>34</v>
      </c>
      <c r="BZ5" s="462">
        <f ca="1">BO5</f>
        <v>13</v>
      </c>
      <c r="CA5" s="397" t="s">
        <v>34</v>
      </c>
      <c r="CB5" s="430">
        <f ca="1">BQ5</f>
        <v>0.7310204081632653</v>
      </c>
      <c r="CC5" s="397" t="s">
        <v>34</v>
      </c>
      <c r="CD5" s="432">
        <f ca="1">BS5</f>
        <v>0</v>
      </c>
    </row>
    <row r="6" spans="1:82" ht="12" customHeight="1">
      <c r="A6" s="490" cm="1">
        <f t="array" aca="1" ref="A6" ca="1">INDIRECT("'期'!"&amp;$A$32&amp;ROW())</f>
        <v>44623</v>
      </c>
      <c r="B6" s="491"/>
      <c r="C6" s="483">
        <f t="shared" ref="C6:C30" ca="1" si="6">IF(A6="","",C5+1)</f>
        <v>3</v>
      </c>
      <c r="D6" s="484"/>
      <c r="E6" s="313">
        <f t="shared" ca="1" si="3"/>
        <v>9.0740740740740744</v>
      </c>
      <c r="F6" s="254">
        <f t="shared" ca="1" si="0"/>
        <v>6</v>
      </c>
      <c r="G6" s="492">
        <f t="shared" ca="1" si="4"/>
        <v>0.77142857142857146</v>
      </c>
      <c r="H6" s="493"/>
      <c r="I6" s="489">
        <f t="shared" ca="1" si="1"/>
        <v>9.0740740740740744</v>
      </c>
      <c r="J6" s="489"/>
      <c r="K6" s="489">
        <f t="shared" ca="1" si="2"/>
        <v>7</v>
      </c>
      <c r="L6" s="489"/>
      <c r="M6" s="501">
        <f ca="1">IF(C6="","",SUM(E$4:E6))</f>
        <v>27.222222222222221</v>
      </c>
      <c r="N6" s="502"/>
      <c r="O6" s="499">
        <f ca="1">IF(C6="","",SUM(F$4:F6))</f>
        <v>21</v>
      </c>
      <c r="P6" s="500"/>
      <c r="Q6" s="483">
        <f t="shared" ca="1" si="5"/>
        <v>224</v>
      </c>
      <c r="R6" s="484"/>
      <c r="S6" s="139"/>
      <c r="T6" s="273"/>
      <c r="U6" s="243"/>
      <c r="V6" s="146"/>
      <c r="W6" s="146"/>
      <c r="X6" s="146"/>
      <c r="Y6" s="146"/>
      <c r="Z6" s="27"/>
      <c r="AA6" s="27"/>
      <c r="AB6" s="146"/>
      <c r="AC6" s="146"/>
      <c r="AD6" s="146"/>
      <c r="AE6" s="146"/>
      <c r="AF6" s="146"/>
      <c r="AG6" s="146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BI6" s="6"/>
      <c r="BJ6" s="399"/>
      <c r="BK6" s="397"/>
      <c r="BL6" s="438"/>
      <c r="BM6" s="439"/>
      <c r="BN6" s="399"/>
      <c r="BO6" s="426"/>
      <c r="BP6" s="397"/>
      <c r="BQ6" s="449"/>
      <c r="BR6" s="397"/>
      <c r="BS6" s="424"/>
      <c r="BT6" s="18"/>
      <c r="BU6" s="399"/>
      <c r="BV6" s="397"/>
      <c r="BW6" s="438"/>
      <c r="BX6" s="439"/>
      <c r="BY6" s="399"/>
      <c r="BZ6" s="462"/>
      <c r="CA6" s="397"/>
      <c r="CB6" s="430"/>
      <c r="CC6" s="397"/>
      <c r="CD6" s="432"/>
    </row>
    <row r="7" spans="1:82" ht="12" customHeight="1">
      <c r="A7" s="490" cm="1">
        <f t="array" aca="1" ref="A7" ca="1">INDIRECT("'期'!"&amp;$A$32&amp;ROW())</f>
        <v>44624</v>
      </c>
      <c r="B7" s="491"/>
      <c r="C7" s="483">
        <f t="shared" ca="1" si="6"/>
        <v>4</v>
      </c>
      <c r="D7" s="484"/>
      <c r="E7" s="313">
        <f t="shared" ca="1" si="3"/>
        <v>9.0740740740740744</v>
      </c>
      <c r="F7" s="254">
        <f t="shared" ca="1" si="0"/>
        <v>3</v>
      </c>
      <c r="G7" s="492">
        <f t="shared" ca="1" si="4"/>
        <v>0.6612244897959183</v>
      </c>
      <c r="H7" s="493"/>
      <c r="I7" s="489">
        <f t="shared" ca="1" si="1"/>
        <v>9.0740740740740744</v>
      </c>
      <c r="J7" s="489"/>
      <c r="K7" s="489">
        <f t="shared" ca="1" si="2"/>
        <v>6</v>
      </c>
      <c r="L7" s="489"/>
      <c r="M7" s="501">
        <f ca="1">IF(C7="","",SUM(E$4:E7))</f>
        <v>36.296296296296298</v>
      </c>
      <c r="N7" s="502"/>
      <c r="O7" s="499">
        <f ca="1">IF(C7="","",SUM(F$4:F7))</f>
        <v>24</v>
      </c>
      <c r="P7" s="500"/>
      <c r="Q7" s="483">
        <f t="shared" ca="1" si="5"/>
        <v>221</v>
      </c>
      <c r="R7" s="484"/>
      <c r="S7" s="139"/>
      <c r="T7" s="273"/>
      <c r="U7" s="243"/>
      <c r="V7" s="146"/>
      <c r="W7" s="146"/>
      <c r="X7" s="146"/>
      <c r="Y7" s="146"/>
      <c r="Z7" s="27"/>
      <c r="AA7" s="27"/>
      <c r="AB7" s="146"/>
      <c r="AC7" s="146"/>
      <c r="AD7" s="146"/>
      <c r="AE7" s="146"/>
      <c r="AF7" s="146"/>
      <c r="AG7" s="146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BI7" s="6"/>
      <c r="BJ7" s="399" t="s">
        <v>16</v>
      </c>
      <c r="BK7" s="397"/>
      <c r="BL7" s="458">
        <f ca="1">BL3-BL5</f>
        <v>206</v>
      </c>
      <c r="BM7" s="459"/>
      <c r="BN7" s="399" t="s">
        <v>35</v>
      </c>
      <c r="BO7" s="462">
        <f ca="1">BZ7</f>
        <v>13.666666666666666</v>
      </c>
      <c r="BP7" s="397" t="s">
        <v>35</v>
      </c>
      <c r="BQ7" s="463">
        <f ca="1">CB7</f>
        <v>0.72826928173866945</v>
      </c>
      <c r="BR7" s="397" t="s">
        <v>35</v>
      </c>
      <c r="BS7" s="432">
        <f ca="1">CD7</f>
        <v>0</v>
      </c>
      <c r="BT7" s="18"/>
      <c r="BU7" s="399" t="s">
        <v>16</v>
      </c>
      <c r="BV7" s="397"/>
      <c r="BW7" s="458">
        <f ca="1">BW3-BW5</f>
        <v>204</v>
      </c>
      <c r="BX7" s="459"/>
      <c r="BY7" s="399" t="s">
        <v>35</v>
      </c>
      <c r="BZ7" s="426">
        <f ca="1">AVERAGE(F10:F15)*2</f>
        <v>13.666666666666666</v>
      </c>
      <c r="CA7" s="397" t="s">
        <v>35</v>
      </c>
      <c r="CB7" s="518">
        <f ca="1">AVERAGE(G10:H15)</f>
        <v>0.72826928173866945</v>
      </c>
      <c r="CC7" s="397" t="s">
        <v>35</v>
      </c>
      <c r="CD7" s="424">
        <f ca="1">SUM(S10:S15)/BW5</f>
        <v>0</v>
      </c>
    </row>
    <row r="8" spans="1:82" ht="12" customHeight="1">
      <c r="A8" s="490" cm="1">
        <f t="array" aca="1" ref="A8" ca="1">INDIRECT("'期'!"&amp;$A$32&amp;ROW())</f>
        <v>44625</v>
      </c>
      <c r="B8" s="491"/>
      <c r="C8" s="483">
        <f t="shared" ca="1" si="6"/>
        <v>5</v>
      </c>
      <c r="D8" s="484"/>
      <c r="E8" s="313">
        <f t="shared" ca="1" si="3"/>
        <v>9.0740740740740744</v>
      </c>
      <c r="F8" s="254">
        <f t="shared" ca="1" si="0"/>
        <v>5</v>
      </c>
      <c r="G8" s="492">
        <f t="shared" ca="1" si="4"/>
        <v>0.63918367346938776</v>
      </c>
      <c r="H8" s="493"/>
      <c r="I8" s="489">
        <f t="shared" ca="1" si="1"/>
        <v>9.0740740740740744</v>
      </c>
      <c r="J8" s="489"/>
      <c r="K8" s="489">
        <f t="shared" ca="1" si="2"/>
        <v>5.8</v>
      </c>
      <c r="L8" s="489"/>
      <c r="M8" s="501">
        <f ca="1">IF(C8="","",SUM(E$4:E8))</f>
        <v>45.370370370370374</v>
      </c>
      <c r="N8" s="502"/>
      <c r="O8" s="499">
        <f ca="1">IF(C8="","",SUM(F$4:F8))</f>
        <v>29</v>
      </c>
      <c r="P8" s="500"/>
      <c r="Q8" s="483">
        <f t="shared" ca="1" si="5"/>
        <v>216</v>
      </c>
      <c r="R8" s="484"/>
      <c r="S8" s="139"/>
      <c r="T8" s="273"/>
      <c r="U8" s="243"/>
      <c r="V8" s="146"/>
      <c r="W8" s="146"/>
      <c r="X8" s="146"/>
      <c r="Y8" s="146"/>
      <c r="Z8" s="27"/>
      <c r="AA8" s="27"/>
      <c r="AB8" s="146"/>
      <c r="AC8" s="146"/>
      <c r="AD8" s="146"/>
      <c r="AE8" s="146"/>
      <c r="AF8" s="146"/>
      <c r="AG8" s="146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BI8" s="6"/>
      <c r="BJ8" s="399"/>
      <c r="BK8" s="397"/>
      <c r="BL8" s="516"/>
      <c r="BM8" s="517"/>
      <c r="BN8" s="399"/>
      <c r="BO8" s="462"/>
      <c r="BP8" s="397"/>
      <c r="BQ8" s="463"/>
      <c r="BR8" s="397"/>
      <c r="BS8" s="432"/>
      <c r="BT8" s="18"/>
      <c r="BU8" s="399"/>
      <c r="BV8" s="397"/>
      <c r="BW8" s="516"/>
      <c r="BX8" s="517"/>
      <c r="BY8" s="399"/>
      <c r="BZ8" s="426"/>
      <c r="CA8" s="397"/>
      <c r="CB8" s="518"/>
      <c r="CC8" s="397"/>
      <c r="CD8" s="424"/>
    </row>
    <row r="9" spans="1:82" ht="12" customHeight="1">
      <c r="A9" s="490" cm="1">
        <f t="array" aca="1" ref="A9" ca="1">INDIRECT("'期'!"&amp;$A$32&amp;ROW())</f>
        <v>44627</v>
      </c>
      <c r="B9" s="491"/>
      <c r="C9" s="483">
        <f t="shared" ca="1" si="6"/>
        <v>6</v>
      </c>
      <c r="D9" s="484"/>
      <c r="E9" s="313">
        <f t="shared" ca="1" si="3"/>
        <v>9.0740740740740744</v>
      </c>
      <c r="F9" s="254">
        <f t="shared" ca="1" si="0"/>
        <v>10</v>
      </c>
      <c r="G9" s="492">
        <f t="shared" ca="1" si="4"/>
        <v>0.71632653061224483</v>
      </c>
      <c r="H9" s="493"/>
      <c r="I9" s="489">
        <f t="shared" ca="1" si="1"/>
        <v>9.0740740740740744</v>
      </c>
      <c r="J9" s="489"/>
      <c r="K9" s="489">
        <f t="shared" ca="1" si="2"/>
        <v>6.5</v>
      </c>
      <c r="L9" s="489"/>
      <c r="M9" s="501">
        <f ca="1">IF(C9="","",SUM(E$4:E9))</f>
        <v>54.44444444444445</v>
      </c>
      <c r="N9" s="502"/>
      <c r="O9" s="499">
        <f ca="1">IF(C9="","",SUM(F$4:F9))</f>
        <v>39</v>
      </c>
      <c r="P9" s="500"/>
      <c r="Q9" s="483">
        <f t="shared" ca="1" si="5"/>
        <v>206</v>
      </c>
      <c r="R9" s="484"/>
      <c r="S9" s="139"/>
      <c r="T9" s="273"/>
      <c r="U9" s="243"/>
      <c r="V9" s="146"/>
      <c r="W9" s="146"/>
      <c r="X9" s="146"/>
      <c r="Y9" s="146"/>
      <c r="Z9" s="27"/>
      <c r="AA9" s="27"/>
      <c r="AB9" s="146"/>
      <c r="AC9" s="146"/>
      <c r="AD9" s="146"/>
      <c r="AE9" s="146"/>
      <c r="AF9" s="146"/>
      <c r="AG9" s="146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BI9" s="6"/>
      <c r="BJ9" s="399"/>
      <c r="BK9" s="397"/>
      <c r="BL9" s="460"/>
      <c r="BM9" s="461"/>
      <c r="BN9" s="399"/>
      <c r="BO9" s="462"/>
      <c r="BP9" s="397"/>
      <c r="BQ9" s="463"/>
      <c r="BR9" s="397"/>
      <c r="BS9" s="432"/>
      <c r="BT9" s="17"/>
      <c r="BU9" s="399"/>
      <c r="BV9" s="397"/>
      <c r="BW9" s="460"/>
      <c r="BX9" s="461"/>
      <c r="BY9" s="399"/>
      <c r="BZ9" s="426"/>
      <c r="CA9" s="397"/>
      <c r="CB9" s="518"/>
      <c r="CC9" s="397"/>
      <c r="CD9" s="424"/>
    </row>
    <row r="10" spans="1:82" ht="12" customHeight="1">
      <c r="A10" s="490" cm="1">
        <f t="array" aca="1" ref="A10" ca="1">INDIRECT("'期'!"&amp;$A$32&amp;ROW())</f>
        <v>44628</v>
      </c>
      <c r="B10" s="491"/>
      <c r="C10" s="483">
        <f t="shared" ca="1" si="6"/>
        <v>7</v>
      </c>
      <c r="D10" s="484"/>
      <c r="E10" s="313">
        <f t="shared" ca="1" si="3"/>
        <v>9.0740740740740744</v>
      </c>
      <c r="F10" s="254">
        <f t="shared" ca="1" si="0"/>
        <v>7</v>
      </c>
      <c r="G10" s="492">
        <f t="shared" ca="1" si="4"/>
        <v>0.7241982507288629</v>
      </c>
      <c r="H10" s="493"/>
      <c r="I10" s="489">
        <f t="shared" ca="1" si="1"/>
        <v>9.0740740740740744</v>
      </c>
      <c r="J10" s="489"/>
      <c r="K10" s="489">
        <f t="shared" ca="1" si="2"/>
        <v>6.5714285714285712</v>
      </c>
      <c r="L10" s="489"/>
      <c r="M10" s="501">
        <f ca="1">IF(C10="","",SUM(E$4:E10))</f>
        <v>63.518518518518526</v>
      </c>
      <c r="N10" s="502"/>
      <c r="O10" s="499">
        <f ca="1">IF(C10="","",SUM(F$4:F10))</f>
        <v>46</v>
      </c>
      <c r="P10" s="500"/>
      <c r="Q10" s="483">
        <f t="shared" ca="1" si="5"/>
        <v>199</v>
      </c>
      <c r="R10" s="484"/>
      <c r="S10" s="139"/>
      <c r="T10" s="273"/>
      <c r="U10" s="243"/>
      <c r="V10" s="146"/>
      <c r="W10" s="146"/>
      <c r="X10" s="146"/>
      <c r="Y10" s="146"/>
      <c r="Z10" s="27"/>
      <c r="AA10" s="27"/>
      <c r="AB10" s="146"/>
      <c r="AC10" s="146"/>
      <c r="AD10" s="146"/>
      <c r="AE10" s="146"/>
      <c r="AF10" s="146"/>
      <c r="AG10" s="146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BI10" s="6"/>
      <c r="BJ10" s="399" t="s">
        <v>17</v>
      </c>
      <c r="BK10" s="397"/>
      <c r="BL10" s="436">
        <f ca="1">C31</f>
        <v>27</v>
      </c>
      <c r="BM10" s="437"/>
      <c r="BN10" s="399" t="s">
        <v>36</v>
      </c>
      <c r="BO10" s="462">
        <f ca="1">BO36</f>
        <v>17</v>
      </c>
      <c r="BP10" s="397" t="s">
        <v>36</v>
      </c>
      <c r="BQ10" s="463">
        <f ca="1">BQ36</f>
        <v>0.80924841365117473</v>
      </c>
      <c r="BR10" s="397" t="s">
        <v>36</v>
      </c>
      <c r="BS10" s="432">
        <f ca="1">BS36</f>
        <v>0</v>
      </c>
      <c r="BT10" s="18"/>
      <c r="BU10" s="399" t="s">
        <v>17</v>
      </c>
      <c r="BV10" s="397"/>
      <c r="BW10" s="436">
        <f ca="1">C31-6</f>
        <v>21</v>
      </c>
      <c r="BX10" s="437"/>
      <c r="BY10" s="399" t="s">
        <v>36</v>
      </c>
      <c r="BZ10" s="462">
        <f ca="1">BO36</f>
        <v>17</v>
      </c>
      <c r="CA10" s="397" t="s">
        <v>36</v>
      </c>
      <c r="CB10" s="463">
        <f ca="1">BQ36</f>
        <v>0.80924841365117473</v>
      </c>
      <c r="CC10" s="397" t="s">
        <v>36</v>
      </c>
      <c r="CD10" s="432">
        <f ca="1">BS36</f>
        <v>0</v>
      </c>
    </row>
    <row r="11" spans="1:82" ht="12" customHeight="1">
      <c r="A11" s="490" cm="1">
        <f t="array" aca="1" ref="A11" ca="1">INDIRECT("'期'!"&amp;$A$32&amp;ROW())</f>
        <v>44629</v>
      </c>
      <c r="B11" s="491"/>
      <c r="C11" s="483">
        <f t="shared" ca="1" si="6"/>
        <v>8</v>
      </c>
      <c r="D11" s="484"/>
      <c r="E11" s="313">
        <f t="shared" ca="1" si="3"/>
        <v>9.0740740740740744</v>
      </c>
      <c r="F11" s="254">
        <f t="shared" ca="1" si="0"/>
        <v>6</v>
      </c>
      <c r="G11" s="492">
        <f t="shared" ca="1" si="4"/>
        <v>0.71632653061224483</v>
      </c>
      <c r="H11" s="493"/>
      <c r="I11" s="489">
        <f t="shared" ca="1" si="1"/>
        <v>9.0740740740740744</v>
      </c>
      <c r="J11" s="489"/>
      <c r="K11" s="489">
        <f t="shared" ca="1" si="2"/>
        <v>6.5</v>
      </c>
      <c r="L11" s="489"/>
      <c r="M11" s="501">
        <f ca="1">IF(C11="","",SUM(E$4:E11))</f>
        <v>72.592592592592595</v>
      </c>
      <c r="N11" s="502"/>
      <c r="O11" s="499">
        <f ca="1">IF(C11="","",SUM(F$4:F11))</f>
        <v>52</v>
      </c>
      <c r="P11" s="500"/>
      <c r="Q11" s="483">
        <f t="shared" ca="1" si="5"/>
        <v>193</v>
      </c>
      <c r="R11" s="484"/>
      <c r="S11" s="139"/>
      <c r="T11" s="273"/>
      <c r="U11" s="243"/>
      <c r="V11" s="146"/>
      <c r="W11" s="146"/>
      <c r="X11" s="146"/>
      <c r="Y11" s="146"/>
      <c r="Z11" s="27"/>
      <c r="AA11" s="27"/>
      <c r="AB11" s="146"/>
      <c r="AC11" s="146"/>
      <c r="AD11" s="146"/>
      <c r="AE11" s="146"/>
      <c r="AF11" s="146"/>
      <c r="AG11" s="146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BI11" s="6"/>
      <c r="BJ11" s="399"/>
      <c r="BK11" s="397"/>
      <c r="BL11" s="438"/>
      <c r="BM11" s="439"/>
      <c r="BN11" s="399"/>
      <c r="BO11" s="462"/>
      <c r="BP11" s="397"/>
      <c r="BQ11" s="463"/>
      <c r="BR11" s="397"/>
      <c r="BS11" s="432"/>
      <c r="BT11" s="18"/>
      <c r="BU11" s="399"/>
      <c r="BV11" s="397"/>
      <c r="BW11" s="438"/>
      <c r="BX11" s="439"/>
      <c r="BY11" s="399"/>
      <c r="BZ11" s="462"/>
      <c r="CA11" s="397"/>
      <c r="CB11" s="463"/>
      <c r="CC11" s="397"/>
      <c r="CD11" s="432"/>
    </row>
    <row r="12" spans="1:82" ht="12" customHeight="1">
      <c r="A12" s="490" cm="1">
        <f t="array" aca="1" ref="A12" ca="1">INDIRECT("'期'!"&amp;$A$32&amp;ROW())</f>
        <v>44630</v>
      </c>
      <c r="B12" s="491"/>
      <c r="C12" s="483">
        <f t="shared" ca="1" si="6"/>
        <v>9</v>
      </c>
      <c r="D12" s="484"/>
      <c r="E12" s="313">
        <f t="shared" ca="1" si="3"/>
        <v>9.0740740740740744</v>
      </c>
      <c r="F12" s="254">
        <f t="shared" ca="1" si="0"/>
        <v>8</v>
      </c>
      <c r="G12" s="492">
        <f t="shared" ca="1" si="4"/>
        <v>0.73469387755102034</v>
      </c>
      <c r="H12" s="493"/>
      <c r="I12" s="489">
        <f t="shared" ca="1" si="1"/>
        <v>9.0740740740740744</v>
      </c>
      <c r="J12" s="489"/>
      <c r="K12" s="489">
        <f t="shared" ca="1" si="2"/>
        <v>6.666666666666667</v>
      </c>
      <c r="L12" s="489"/>
      <c r="M12" s="501">
        <f ca="1">IF(C12="","",SUM(E$4:E12))</f>
        <v>81.666666666666671</v>
      </c>
      <c r="N12" s="502"/>
      <c r="O12" s="499">
        <f ca="1">IF(C12="","",SUM(F$4:F12))</f>
        <v>60</v>
      </c>
      <c r="P12" s="500"/>
      <c r="Q12" s="483">
        <f t="shared" ca="1" si="5"/>
        <v>185</v>
      </c>
      <c r="R12" s="484"/>
      <c r="S12" s="139"/>
      <c r="T12" s="273"/>
      <c r="U12" s="243"/>
      <c r="V12" s="146"/>
      <c r="W12" s="146"/>
      <c r="X12" s="146"/>
      <c r="Y12" s="146"/>
      <c r="Z12" s="27"/>
      <c r="AA12" s="27"/>
      <c r="AB12" s="146"/>
      <c r="AC12" s="146"/>
      <c r="AD12" s="146"/>
      <c r="AE12" s="146"/>
      <c r="AF12" s="146"/>
      <c r="AG12" s="146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BI12" s="6"/>
      <c r="BJ12" s="411" t="s">
        <v>33</v>
      </c>
      <c r="BK12" s="397"/>
      <c r="BL12" s="407">
        <f ca="1">BL7/BL10</f>
        <v>7.6296296296296298</v>
      </c>
      <c r="BM12" s="419"/>
      <c r="BN12" s="399" t="s">
        <v>37</v>
      </c>
      <c r="BO12" s="430">
        <f ca="1">BZ38</f>
        <v>17.142857142857142</v>
      </c>
      <c r="BP12" s="397" t="s">
        <v>37</v>
      </c>
      <c r="BQ12" s="463">
        <f ca="1">CB38</f>
        <v>0.84779062430387719</v>
      </c>
      <c r="BR12" s="397" t="s">
        <v>37</v>
      </c>
      <c r="BS12" s="432">
        <f ca="1">CD38</f>
        <v>0</v>
      </c>
      <c r="BT12" s="18"/>
      <c r="BU12" s="411" t="s">
        <v>33</v>
      </c>
      <c r="BV12" s="397"/>
      <c r="BW12" s="407">
        <f ca="1">BW7/BW10</f>
        <v>9.7142857142857135</v>
      </c>
      <c r="BX12" s="419"/>
      <c r="BY12" s="399" t="s">
        <v>37</v>
      </c>
      <c r="BZ12" s="430">
        <f ca="1">BZ38</f>
        <v>17.142857142857142</v>
      </c>
      <c r="CA12" s="397" t="s">
        <v>37</v>
      </c>
      <c r="CB12" s="463">
        <f ca="1">CB38</f>
        <v>0.84779062430387719</v>
      </c>
      <c r="CC12" s="397" t="s">
        <v>37</v>
      </c>
      <c r="CD12" s="432">
        <f ca="1">CD38</f>
        <v>0</v>
      </c>
    </row>
    <row r="13" spans="1:82" ht="12" customHeight="1" thickBot="1">
      <c r="A13" s="490" cm="1">
        <f t="array" aca="1" ref="A13" ca="1">INDIRECT("'期'!"&amp;$A$32&amp;ROW())</f>
        <v>44631</v>
      </c>
      <c r="B13" s="491"/>
      <c r="C13" s="483">
        <f t="shared" ca="1" si="6"/>
        <v>10</v>
      </c>
      <c r="D13" s="484"/>
      <c r="E13" s="313">
        <f t="shared" ca="1" si="3"/>
        <v>9.0740740740740744</v>
      </c>
      <c r="F13" s="254">
        <f t="shared" ca="1" si="0"/>
        <v>7</v>
      </c>
      <c r="G13" s="492">
        <f t="shared" ca="1" si="4"/>
        <v>0.73836734693877548</v>
      </c>
      <c r="H13" s="493"/>
      <c r="I13" s="489">
        <f t="shared" ca="1" si="1"/>
        <v>9.0740740740740744</v>
      </c>
      <c r="J13" s="489"/>
      <c r="K13" s="513">
        <f t="shared" ca="1" si="2"/>
        <v>6.7</v>
      </c>
      <c r="L13" s="513"/>
      <c r="M13" s="501">
        <f ca="1">IF(C13="","",SUM(E$4:E13))</f>
        <v>90.740740740740748</v>
      </c>
      <c r="N13" s="502"/>
      <c r="O13" s="499">
        <f ca="1">IF(C13="","",SUM(F$4:F13))</f>
        <v>67</v>
      </c>
      <c r="P13" s="500"/>
      <c r="Q13" s="483">
        <f t="shared" ca="1" si="5"/>
        <v>178</v>
      </c>
      <c r="R13" s="484"/>
      <c r="S13" s="139"/>
      <c r="T13" s="273"/>
      <c r="U13" s="243"/>
      <c r="V13" s="146"/>
      <c r="W13" s="146"/>
      <c r="X13" s="146"/>
      <c r="Y13" s="146"/>
      <c r="Z13" s="27"/>
      <c r="AA13" s="27"/>
      <c r="AB13" s="146"/>
      <c r="AC13" s="146"/>
      <c r="AD13" s="146"/>
      <c r="AE13" s="146"/>
      <c r="AF13" s="146"/>
      <c r="AG13" s="146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BI13" s="6"/>
      <c r="BJ13" s="412"/>
      <c r="BK13" s="413"/>
      <c r="BL13" s="409"/>
      <c r="BM13" s="420"/>
      <c r="BN13" s="400"/>
      <c r="BO13" s="431"/>
      <c r="BP13" s="398"/>
      <c r="BQ13" s="515"/>
      <c r="BR13" s="398"/>
      <c r="BS13" s="433"/>
      <c r="BT13" s="18"/>
      <c r="BU13" s="412"/>
      <c r="BV13" s="413"/>
      <c r="BW13" s="409"/>
      <c r="BX13" s="420"/>
      <c r="BY13" s="400"/>
      <c r="BZ13" s="431"/>
      <c r="CA13" s="398"/>
      <c r="CB13" s="515"/>
      <c r="CC13" s="398"/>
      <c r="CD13" s="433"/>
    </row>
    <row r="14" spans="1:82" ht="12" customHeight="1">
      <c r="A14" s="490" cm="1">
        <f t="array" aca="1" ref="A14" ca="1">INDIRECT("'期'!"&amp;$A$32&amp;ROW())</f>
        <v>44632</v>
      </c>
      <c r="B14" s="491"/>
      <c r="C14" s="483">
        <f t="shared" ca="1" si="6"/>
        <v>11</v>
      </c>
      <c r="D14" s="484"/>
      <c r="E14" s="313">
        <f t="shared" ca="1" si="3"/>
        <v>9.0740740740740744</v>
      </c>
      <c r="F14" s="254">
        <f t="shared" ca="1" si="0"/>
        <v>5</v>
      </c>
      <c r="G14" s="492">
        <f t="shared" ca="1" si="4"/>
        <v>0.7213358070500927</v>
      </c>
      <c r="H14" s="493"/>
      <c r="I14" s="489">
        <f t="shared" ca="1" si="1"/>
        <v>9.0740740740740744</v>
      </c>
      <c r="J14" s="489"/>
      <c r="K14" s="489">
        <f t="shared" ca="1" si="2"/>
        <v>6.5454545454545459</v>
      </c>
      <c r="L14" s="489"/>
      <c r="M14" s="501">
        <f ca="1">IF(C14="","",SUM(E$4:E14))</f>
        <v>99.814814814814824</v>
      </c>
      <c r="N14" s="502"/>
      <c r="O14" s="499">
        <f ca="1">IF(C14="","",SUM(F$4:F14))</f>
        <v>72</v>
      </c>
      <c r="P14" s="500"/>
      <c r="Q14" s="483">
        <f t="shared" ca="1" si="5"/>
        <v>173</v>
      </c>
      <c r="R14" s="484"/>
      <c r="S14" s="139"/>
      <c r="T14" s="273"/>
      <c r="U14" s="243"/>
      <c r="V14" s="146"/>
      <c r="W14" s="146"/>
      <c r="X14" s="146"/>
      <c r="Y14" s="146"/>
      <c r="Z14" s="27"/>
      <c r="AA14" s="27"/>
      <c r="AB14" s="146"/>
      <c r="AC14" s="146"/>
      <c r="AD14" s="146"/>
      <c r="AE14" s="146"/>
      <c r="AF14" s="146"/>
      <c r="AG14" s="146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BI14" s="6"/>
      <c r="BJ14" s="406" t="s">
        <v>18</v>
      </c>
      <c r="BK14" s="405"/>
      <c r="BL14" s="405"/>
      <c r="BM14" s="512">
        <f ca="1">D1</f>
        <v>9.0740740740740744</v>
      </c>
      <c r="BN14" s="414"/>
      <c r="BO14" s="514" t="s">
        <v>45</v>
      </c>
      <c r="BP14" s="414"/>
      <c r="BQ14" s="414"/>
      <c r="BR14" s="415">
        <v>1.66</v>
      </c>
      <c r="BS14" s="416"/>
      <c r="BT14" s="17"/>
      <c r="BU14" s="406" t="s">
        <v>18</v>
      </c>
      <c r="BV14" s="405"/>
      <c r="BW14" s="405"/>
      <c r="BX14" s="405">
        <f ca="1">BM14</f>
        <v>9.0740740740740744</v>
      </c>
      <c r="BY14" s="414"/>
      <c r="BZ14" s="414" t="s">
        <v>19</v>
      </c>
      <c r="CA14" s="414"/>
      <c r="CB14" s="414"/>
      <c r="CC14" s="415">
        <v>1.66</v>
      </c>
      <c r="CD14" s="416"/>
    </row>
    <row r="15" spans="1:82" ht="12" customHeight="1">
      <c r="A15" s="490" cm="1">
        <f t="array" aca="1" ref="A15" ca="1">INDIRECT("'期'!"&amp;$A$32&amp;ROW())</f>
        <v>44634</v>
      </c>
      <c r="B15" s="491"/>
      <c r="C15" s="483">
        <f t="shared" ca="1" si="6"/>
        <v>12</v>
      </c>
      <c r="D15" s="484"/>
      <c r="E15" s="313">
        <f t="shared" ca="1" si="3"/>
        <v>9.0740740740740744</v>
      </c>
      <c r="F15" s="254">
        <f t="shared" ca="1" si="0"/>
        <v>8</v>
      </c>
      <c r="G15" s="492">
        <f t="shared" ca="1" si="4"/>
        <v>0.73469387755102034</v>
      </c>
      <c r="H15" s="493"/>
      <c r="I15" s="489">
        <f t="shared" ca="1" si="1"/>
        <v>9.0740740740740744</v>
      </c>
      <c r="J15" s="489"/>
      <c r="K15" s="489">
        <f t="shared" ca="1" si="2"/>
        <v>6.666666666666667</v>
      </c>
      <c r="L15" s="489"/>
      <c r="M15" s="501">
        <f ca="1">IF(C15="","",SUM(E$4:E15))</f>
        <v>108.8888888888889</v>
      </c>
      <c r="N15" s="502"/>
      <c r="O15" s="499">
        <f ca="1">IF(C15="","",SUM(F$4:F15))</f>
        <v>80</v>
      </c>
      <c r="P15" s="500"/>
      <c r="Q15" s="483">
        <f t="shared" ca="1" si="5"/>
        <v>165</v>
      </c>
      <c r="R15" s="484"/>
      <c r="S15" s="139"/>
      <c r="T15" s="273"/>
      <c r="U15" s="243"/>
      <c r="V15" s="146"/>
      <c r="W15" s="146"/>
      <c r="X15" s="146"/>
      <c r="Y15" s="146"/>
      <c r="Z15" s="27"/>
      <c r="AA15" s="27"/>
      <c r="AB15" s="13"/>
      <c r="AC15" s="13"/>
      <c r="AD15" s="13"/>
      <c r="AE15" s="13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BI15" s="6"/>
      <c r="BJ15" s="399"/>
      <c r="BK15" s="397"/>
      <c r="BL15" s="397"/>
      <c r="BM15" s="397"/>
      <c r="BN15" s="397"/>
      <c r="BO15" s="397"/>
      <c r="BP15" s="397"/>
      <c r="BQ15" s="397"/>
      <c r="BR15" s="417"/>
      <c r="BS15" s="418"/>
      <c r="BT15" s="17"/>
      <c r="BU15" s="399"/>
      <c r="BV15" s="397"/>
      <c r="BW15" s="397"/>
      <c r="BX15" s="397"/>
      <c r="BY15" s="397"/>
      <c r="BZ15" s="397"/>
      <c r="CA15" s="397"/>
      <c r="CB15" s="397"/>
      <c r="CC15" s="417"/>
      <c r="CD15" s="418"/>
    </row>
    <row r="16" spans="1:82" ht="12" customHeight="1">
      <c r="A16" s="490" cm="1">
        <f t="array" aca="1" ref="A16" ca="1">INDIRECT("'期'!"&amp;$A$32&amp;ROW())</f>
        <v>44635</v>
      </c>
      <c r="B16" s="491"/>
      <c r="C16" s="483">
        <f t="shared" ca="1" si="6"/>
        <v>13</v>
      </c>
      <c r="D16" s="484"/>
      <c r="E16" s="313">
        <f t="shared" ca="1" si="3"/>
        <v>9.0740740740740744</v>
      </c>
      <c r="F16" s="254">
        <f t="shared" ca="1" si="0"/>
        <v>11</v>
      </c>
      <c r="G16" s="492">
        <f t="shared" ca="1" si="4"/>
        <v>0.77142857142857135</v>
      </c>
      <c r="H16" s="493"/>
      <c r="I16" s="489">
        <f t="shared" ca="1" si="1"/>
        <v>9.0740740740740744</v>
      </c>
      <c r="J16" s="489"/>
      <c r="K16" s="489">
        <f t="shared" ca="1" si="2"/>
        <v>7</v>
      </c>
      <c r="L16" s="489"/>
      <c r="M16" s="501">
        <f ca="1">IF(C16="","",SUM(E$4:E16))</f>
        <v>117.96296296296298</v>
      </c>
      <c r="N16" s="502"/>
      <c r="O16" s="499">
        <f ca="1">IF(C16="","",SUM(F$4:F16))</f>
        <v>91</v>
      </c>
      <c r="P16" s="500"/>
      <c r="Q16" s="483">
        <f t="shared" ca="1" si="5"/>
        <v>154</v>
      </c>
      <c r="R16" s="484"/>
      <c r="S16" s="139"/>
      <c r="T16" s="273"/>
      <c r="U16" s="243"/>
      <c r="V16" s="146"/>
      <c r="W16" s="146"/>
      <c r="X16" s="146"/>
      <c r="Y16" s="146"/>
      <c r="Z16" s="27"/>
      <c r="AA16" s="27"/>
      <c r="AB16" s="13"/>
      <c r="AC16" s="13"/>
      <c r="AD16" s="13"/>
      <c r="AE16" s="13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BI16" s="6"/>
      <c r="BJ16" s="399" t="s">
        <v>20</v>
      </c>
      <c r="BK16" s="397"/>
      <c r="BL16" s="397"/>
      <c r="BM16" s="423">
        <v>10</v>
      </c>
      <c r="BN16" s="423"/>
      <c r="BO16" s="511" t="s">
        <v>44</v>
      </c>
      <c r="BP16" s="397"/>
      <c r="BQ16" s="397"/>
      <c r="BR16" s="421" t="e">
        <f ca="1">BL5/12/AVERAGE(T4:U9)</f>
        <v>#DIV/0!</v>
      </c>
      <c r="BS16" s="422"/>
      <c r="BT16" s="19"/>
      <c r="BU16" s="399" t="s">
        <v>20</v>
      </c>
      <c r="BV16" s="397"/>
      <c r="BW16" s="397"/>
      <c r="BX16" s="423">
        <v>10.199999999999999</v>
      </c>
      <c r="BY16" s="423"/>
      <c r="BZ16" s="397" t="s">
        <v>21</v>
      </c>
      <c r="CA16" s="397"/>
      <c r="CB16" s="397"/>
      <c r="CC16" s="421" t="e">
        <f ca="1">BL5/12/AVERAGE(T9:U15)</f>
        <v>#DIV/0!</v>
      </c>
      <c r="CD16" s="422"/>
    </row>
    <row r="17" spans="1:82" ht="12" customHeight="1">
      <c r="A17" s="490" cm="1">
        <f t="array" aca="1" ref="A17" ca="1">INDIRECT("'期'!"&amp;$A$32&amp;ROW())</f>
        <v>44636</v>
      </c>
      <c r="B17" s="491"/>
      <c r="C17" s="483">
        <f t="shared" ca="1" si="6"/>
        <v>14</v>
      </c>
      <c r="D17" s="484"/>
      <c r="E17" s="313">
        <f t="shared" ca="1" si="3"/>
        <v>9.0740740740740744</v>
      </c>
      <c r="F17" s="254">
        <f t="shared" ca="1" si="0"/>
        <v>11</v>
      </c>
      <c r="G17" s="492">
        <f t="shared" ca="1" si="4"/>
        <v>0.80291545189504365</v>
      </c>
      <c r="H17" s="493"/>
      <c r="I17" s="489">
        <f t="shared" ca="1" si="1"/>
        <v>9.0740740740740744</v>
      </c>
      <c r="J17" s="489"/>
      <c r="K17" s="489">
        <f t="shared" ca="1" si="2"/>
        <v>7.2857142857142856</v>
      </c>
      <c r="L17" s="489"/>
      <c r="M17" s="501">
        <f ca="1">IF(C17="","",SUM(E$4:E17))</f>
        <v>127.03703703703705</v>
      </c>
      <c r="N17" s="502"/>
      <c r="O17" s="499">
        <f ca="1">IF(C17="","",SUM(F$4:F17))</f>
        <v>102</v>
      </c>
      <c r="P17" s="500"/>
      <c r="Q17" s="483">
        <f t="shared" ca="1" si="5"/>
        <v>143</v>
      </c>
      <c r="R17" s="484"/>
      <c r="S17" s="139"/>
      <c r="T17" s="273"/>
      <c r="U17" s="243"/>
      <c r="V17" s="146"/>
      <c r="W17" s="146"/>
      <c r="X17" s="146"/>
      <c r="Y17" s="146"/>
      <c r="Z17" s="27"/>
      <c r="AA17" s="27"/>
      <c r="AB17" s="13"/>
      <c r="AC17" s="13"/>
      <c r="AD17" s="13"/>
      <c r="AE17" s="13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BI17" s="6"/>
      <c r="BJ17" s="399"/>
      <c r="BK17" s="397"/>
      <c r="BL17" s="397"/>
      <c r="BM17" s="423"/>
      <c r="BN17" s="423"/>
      <c r="BO17" s="397"/>
      <c r="BP17" s="397"/>
      <c r="BQ17" s="397"/>
      <c r="BR17" s="421"/>
      <c r="BS17" s="422"/>
      <c r="BT17" s="19"/>
      <c r="BU17" s="399"/>
      <c r="BV17" s="397"/>
      <c r="BW17" s="397"/>
      <c r="BX17" s="423"/>
      <c r="BY17" s="423"/>
      <c r="BZ17" s="397"/>
      <c r="CA17" s="397"/>
      <c r="CB17" s="397"/>
      <c r="CC17" s="421"/>
      <c r="CD17" s="422"/>
    </row>
    <row r="18" spans="1:82" ht="12" customHeight="1">
      <c r="A18" s="490" cm="1">
        <f t="array" aca="1" ref="A18" ca="1">INDIRECT("'期'!"&amp;$A$32&amp;ROW())</f>
        <v>44637</v>
      </c>
      <c r="B18" s="491"/>
      <c r="C18" s="483">
        <f t="shared" ca="1" si="6"/>
        <v>15</v>
      </c>
      <c r="D18" s="484"/>
      <c r="E18" s="313">
        <f t="shared" ca="1" si="3"/>
        <v>9.0740740740740744</v>
      </c>
      <c r="F18" s="254">
        <f t="shared" ca="1" si="0"/>
        <v>9</v>
      </c>
      <c r="G18" s="492">
        <f t="shared" ca="1" si="4"/>
        <v>0.81551020408163266</v>
      </c>
      <c r="H18" s="493"/>
      <c r="I18" s="489">
        <f t="shared" ca="1" si="1"/>
        <v>9.0740740740740744</v>
      </c>
      <c r="J18" s="489"/>
      <c r="K18" s="489">
        <f t="shared" ca="1" si="2"/>
        <v>7.4</v>
      </c>
      <c r="L18" s="489"/>
      <c r="M18" s="501">
        <f ca="1">IF(C18="","",SUM(E$4:E18))</f>
        <v>136.11111111111111</v>
      </c>
      <c r="N18" s="502"/>
      <c r="O18" s="499">
        <f ca="1">IF(C18="","",SUM(F$4:F18))</f>
        <v>111</v>
      </c>
      <c r="P18" s="500"/>
      <c r="Q18" s="483">
        <f t="shared" ca="1" si="5"/>
        <v>134</v>
      </c>
      <c r="R18" s="484"/>
      <c r="S18" s="139"/>
      <c r="T18" s="273"/>
      <c r="U18" s="243"/>
      <c r="V18" s="146"/>
      <c r="W18" s="146"/>
      <c r="X18" s="146"/>
      <c r="Y18" s="146"/>
      <c r="Z18" s="27"/>
      <c r="AA18" s="241"/>
      <c r="AB18" s="13"/>
      <c r="AC18" s="13"/>
      <c r="AD18" s="13"/>
      <c r="AE18" s="13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BI18" s="6"/>
      <c r="BJ18" s="399" t="s">
        <v>41</v>
      </c>
      <c r="BK18" s="397"/>
      <c r="BL18" s="397"/>
      <c r="BM18" s="397">
        <f ca="1">BM16-BM14</f>
        <v>0.9259259259259256</v>
      </c>
      <c r="BN18" s="397"/>
      <c r="BO18" s="397" t="s">
        <v>22</v>
      </c>
      <c r="BP18" s="397"/>
      <c r="BQ18" s="397"/>
      <c r="BR18" s="407" t="e">
        <f ca="1">BR16-BR14</f>
        <v>#DIV/0!</v>
      </c>
      <c r="BS18" s="408"/>
      <c r="BT18" s="17"/>
      <c r="BU18" s="399" t="s">
        <v>41</v>
      </c>
      <c r="BV18" s="397"/>
      <c r="BW18" s="397"/>
      <c r="BX18" s="397">
        <f ca="1">BX16-BX14</f>
        <v>1.1259259259259249</v>
      </c>
      <c r="BY18" s="397"/>
      <c r="BZ18" s="397" t="s">
        <v>22</v>
      </c>
      <c r="CA18" s="397"/>
      <c r="CB18" s="397"/>
      <c r="CC18" s="509" t="e">
        <f ca="1">CC16-CC14</f>
        <v>#DIV/0!</v>
      </c>
      <c r="CD18" s="510"/>
    </row>
    <row r="19" spans="1:82" ht="12" customHeight="1">
      <c r="A19" s="490" cm="1">
        <f t="array" aca="1" ref="A19" ca="1">INDIRECT("'期'!"&amp;$A$32&amp;ROW())</f>
        <v>44638</v>
      </c>
      <c r="B19" s="491"/>
      <c r="C19" s="483">
        <f t="shared" ca="1" si="6"/>
        <v>16</v>
      </c>
      <c r="D19" s="484"/>
      <c r="E19" s="313">
        <f t="shared" ca="1" si="3"/>
        <v>9.0740740740740744</v>
      </c>
      <c r="F19" s="254">
        <f t="shared" ca="1" si="0"/>
        <v>11</v>
      </c>
      <c r="G19" s="492">
        <f t="shared" ca="1" si="4"/>
        <v>0.84030612244897951</v>
      </c>
      <c r="H19" s="493"/>
      <c r="I19" s="489">
        <f t="shared" ca="1" si="1"/>
        <v>9.0740740740740744</v>
      </c>
      <c r="J19" s="489"/>
      <c r="K19" s="489">
        <f t="shared" ca="1" si="2"/>
        <v>7.625</v>
      </c>
      <c r="L19" s="489"/>
      <c r="M19" s="501">
        <f ca="1">IF(C19="","",SUM(E$4:E19))</f>
        <v>145.18518518518519</v>
      </c>
      <c r="N19" s="502"/>
      <c r="O19" s="499">
        <f ca="1">IF(C19="","",SUM(F$4:F19))</f>
        <v>122</v>
      </c>
      <c r="P19" s="500"/>
      <c r="Q19" s="483">
        <f t="shared" ca="1" si="5"/>
        <v>123</v>
      </c>
      <c r="R19" s="484"/>
      <c r="S19" s="139"/>
      <c r="T19" s="273"/>
      <c r="U19" s="243"/>
      <c r="V19" s="146"/>
      <c r="W19" s="146"/>
      <c r="X19" s="146"/>
      <c r="Y19" s="146"/>
      <c r="Z19" s="27"/>
      <c r="AA19" s="27"/>
      <c r="AB19" s="13"/>
      <c r="AC19" s="13"/>
      <c r="AD19" s="13"/>
      <c r="AE19" s="13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BI19" s="7"/>
      <c r="BJ19" s="399"/>
      <c r="BK19" s="397"/>
      <c r="BL19" s="397"/>
      <c r="BM19" s="397"/>
      <c r="BN19" s="397"/>
      <c r="BO19" s="397"/>
      <c r="BP19" s="397"/>
      <c r="BQ19" s="397"/>
      <c r="BR19" s="407"/>
      <c r="BS19" s="408"/>
      <c r="BT19" s="17"/>
      <c r="BU19" s="399"/>
      <c r="BV19" s="397"/>
      <c r="BW19" s="397"/>
      <c r="BX19" s="397"/>
      <c r="BY19" s="397"/>
      <c r="BZ19" s="397"/>
      <c r="CA19" s="397"/>
      <c r="CB19" s="397"/>
      <c r="CC19" s="397"/>
      <c r="CD19" s="510"/>
    </row>
    <row r="20" spans="1:82" ht="12" customHeight="1">
      <c r="A20" s="490" cm="1">
        <f t="array" aca="1" ref="A20" ca="1">INDIRECT("'期'!"&amp;$A$32&amp;ROW())</f>
        <v>44639</v>
      </c>
      <c r="B20" s="491"/>
      <c r="C20" s="483">
        <f t="shared" ca="1" si="6"/>
        <v>17</v>
      </c>
      <c r="D20" s="484"/>
      <c r="E20" s="313">
        <f t="shared" ca="1" si="3"/>
        <v>9.0740740740740744</v>
      </c>
      <c r="F20" s="254">
        <f t="shared" ca="1" si="0"/>
        <v>5</v>
      </c>
      <c r="G20" s="492">
        <f t="shared" ca="1" si="4"/>
        <v>0.82328931572629049</v>
      </c>
      <c r="H20" s="493"/>
      <c r="I20" s="489">
        <f t="shared" ca="1" si="1"/>
        <v>9.0740740740740744</v>
      </c>
      <c r="J20" s="489"/>
      <c r="K20" s="489">
        <f t="shared" ca="1" si="2"/>
        <v>7.4705882352941178</v>
      </c>
      <c r="L20" s="489"/>
      <c r="M20" s="501">
        <f ca="1">IF(C20="","",SUM(E$4:E20))</f>
        <v>154.25925925925927</v>
      </c>
      <c r="N20" s="502"/>
      <c r="O20" s="499">
        <f ca="1">IF(C20="","",SUM(F$4:F20))</f>
        <v>127</v>
      </c>
      <c r="P20" s="500"/>
      <c r="Q20" s="483">
        <f t="shared" ca="1" si="5"/>
        <v>118</v>
      </c>
      <c r="R20" s="484"/>
      <c r="S20" s="139"/>
      <c r="T20" s="273"/>
      <c r="U20" s="243"/>
      <c r="V20" s="146"/>
      <c r="W20" s="146"/>
      <c r="X20" s="146"/>
      <c r="Y20" s="146"/>
      <c r="Z20" s="27"/>
      <c r="AA20" s="27"/>
      <c r="AB20" s="13"/>
      <c r="AC20" s="13"/>
      <c r="AD20" s="13"/>
      <c r="AE20" s="13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BI20" s="8"/>
      <c r="BJ20" s="411" t="s">
        <v>23</v>
      </c>
      <c r="BK20" s="397"/>
      <c r="BL20" s="397"/>
      <c r="BM20" s="397">
        <f ca="1">(BM16*BM22)-BL3</f>
        <v>25</v>
      </c>
      <c r="BN20" s="397"/>
      <c r="BO20" s="397" t="s">
        <v>24</v>
      </c>
      <c r="BP20" s="397"/>
      <c r="BQ20" s="397"/>
      <c r="BR20" s="407" t="e">
        <f ca="1">BL5/AVERAGE(T4:U8)</f>
        <v>#DIV/0!</v>
      </c>
      <c r="BS20" s="408"/>
      <c r="BT20" s="20"/>
      <c r="BU20" s="411" t="s">
        <v>23</v>
      </c>
      <c r="BV20" s="397"/>
      <c r="BW20" s="397"/>
      <c r="BX20" s="397">
        <f ca="1">(BX16*BX22)-BW3</f>
        <v>30.399999999999977</v>
      </c>
      <c r="BY20" s="397"/>
      <c r="BZ20" s="397" t="s">
        <v>24</v>
      </c>
      <c r="CA20" s="397"/>
      <c r="CB20" s="397"/>
      <c r="CC20" s="407" t="e">
        <f ca="1">BW5/CC16</f>
        <v>#DIV/0!</v>
      </c>
      <c r="CD20" s="408"/>
    </row>
    <row r="21" spans="1:82" ht="12" customHeight="1" thickBot="1">
      <c r="A21" s="490" cm="1">
        <f t="array" aca="1" ref="A21" ca="1">INDIRECT("'期'!"&amp;$A$32&amp;ROW())</f>
        <v>44641</v>
      </c>
      <c r="B21" s="491"/>
      <c r="C21" s="483">
        <f t="shared" ca="1" si="6"/>
        <v>18</v>
      </c>
      <c r="D21" s="484"/>
      <c r="E21" s="313">
        <f t="shared" ca="1" si="3"/>
        <v>9.0740740740740744</v>
      </c>
      <c r="F21" s="254">
        <f t="shared" ca="1" si="0"/>
        <v>4</v>
      </c>
      <c r="G21" s="507">
        <f t="shared" ca="1" si="4"/>
        <v>0.80204081632653057</v>
      </c>
      <c r="H21" s="508"/>
      <c r="I21" s="489">
        <f t="shared" ca="1" si="1"/>
        <v>9.0740740740740744</v>
      </c>
      <c r="J21" s="489"/>
      <c r="K21" s="489">
        <f t="shared" ca="1" si="2"/>
        <v>7.2777777777777777</v>
      </c>
      <c r="L21" s="489"/>
      <c r="M21" s="501">
        <f ca="1">IF(C21="","",SUM(E$4:E21))</f>
        <v>163.33333333333334</v>
      </c>
      <c r="N21" s="502"/>
      <c r="O21" s="499">
        <f ca="1">IF(C21="","",SUM(F$4:F21))</f>
        <v>131</v>
      </c>
      <c r="P21" s="500"/>
      <c r="Q21" s="483">
        <f t="shared" ca="1" si="5"/>
        <v>114</v>
      </c>
      <c r="R21" s="484"/>
      <c r="S21" s="139"/>
      <c r="T21" s="273"/>
      <c r="U21" s="243"/>
      <c r="V21" s="146"/>
      <c r="W21" s="146"/>
      <c r="X21" s="146"/>
      <c r="Y21" s="146"/>
      <c r="Z21" s="27"/>
      <c r="AA21" s="27"/>
      <c r="AB21" s="13"/>
      <c r="AC21" s="13"/>
      <c r="AD21" s="13"/>
      <c r="AE21" s="13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BI21" s="9"/>
      <c r="BJ21" s="412"/>
      <c r="BK21" s="413"/>
      <c r="BL21" s="413"/>
      <c r="BM21" s="413"/>
      <c r="BN21" s="413"/>
      <c r="BO21" s="413"/>
      <c r="BP21" s="413"/>
      <c r="BQ21" s="413"/>
      <c r="BR21" s="409"/>
      <c r="BS21" s="410"/>
      <c r="BT21" s="20"/>
      <c r="BU21" s="412"/>
      <c r="BV21" s="413"/>
      <c r="BW21" s="413"/>
      <c r="BX21" s="413"/>
      <c r="BY21" s="413"/>
      <c r="BZ21" s="413"/>
      <c r="CA21" s="413"/>
      <c r="CB21" s="413"/>
      <c r="CC21" s="409"/>
      <c r="CD21" s="410"/>
    </row>
    <row r="22" spans="1:82" ht="12" customHeight="1">
      <c r="A22" s="490" cm="1">
        <f t="array" aca="1" ref="A22" ca="1">INDIRECT("'期'!"&amp;$A$32&amp;ROW())</f>
        <v>44642</v>
      </c>
      <c r="B22" s="491"/>
      <c r="C22" s="483">
        <f t="shared" ca="1" si="6"/>
        <v>19</v>
      </c>
      <c r="D22" s="484"/>
      <c r="E22" s="313">
        <f t="shared" ca="1" si="3"/>
        <v>9.0740740740740744</v>
      </c>
      <c r="F22" s="254">
        <f t="shared" ca="1" si="0"/>
        <v>14</v>
      </c>
      <c r="G22" s="492">
        <f t="shared" ca="1" si="4"/>
        <v>0.84103114930182599</v>
      </c>
      <c r="H22" s="493"/>
      <c r="I22" s="489">
        <f t="shared" ca="1" si="1"/>
        <v>9.0740740740740744</v>
      </c>
      <c r="J22" s="489"/>
      <c r="K22" s="489">
        <f t="shared" ca="1" si="2"/>
        <v>7.6315789473684212</v>
      </c>
      <c r="L22" s="489"/>
      <c r="M22" s="501">
        <f ca="1">IF(C22="","",SUM(E$4:E22))</f>
        <v>172.40740740740742</v>
      </c>
      <c r="N22" s="502"/>
      <c r="O22" s="499">
        <f ca="1">IF(C22="","",SUM(F$4:F22))</f>
        <v>145</v>
      </c>
      <c r="P22" s="500"/>
      <c r="Q22" s="483">
        <f t="shared" ca="1" si="5"/>
        <v>100</v>
      </c>
      <c r="R22" s="484"/>
      <c r="S22" s="139"/>
      <c r="T22" s="273"/>
      <c r="U22" s="243"/>
      <c r="V22" s="146"/>
      <c r="W22" s="146"/>
      <c r="X22" s="146"/>
      <c r="Y22" s="146"/>
      <c r="Z22" s="27"/>
      <c r="AA22" s="27"/>
      <c r="AB22" s="13"/>
      <c r="AC22" s="13"/>
      <c r="AD22" s="13"/>
      <c r="AE22" s="13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BI22" s="10"/>
      <c r="BJ22" s="406" t="s">
        <v>25</v>
      </c>
      <c r="BK22" s="405"/>
      <c r="BL22" s="405"/>
      <c r="BM22" s="405">
        <f ca="1">C31</f>
        <v>27</v>
      </c>
      <c r="BN22" s="405"/>
      <c r="BO22" s="405" t="s">
        <v>26</v>
      </c>
      <c r="BP22" s="405"/>
      <c r="BQ22" s="405"/>
      <c r="BR22" s="403">
        <f ca="1">BM14*BM22*BM24*1.015</f>
        <v>3569729.6249999995</v>
      </c>
      <c r="BS22" s="404"/>
      <c r="BT22" s="21"/>
      <c r="BU22" s="406" t="s">
        <v>25</v>
      </c>
      <c r="BV22" s="405"/>
      <c r="BW22" s="405"/>
      <c r="BX22" s="405">
        <f ca="1">C31</f>
        <v>27</v>
      </c>
      <c r="BY22" s="405"/>
      <c r="BZ22" s="405" t="s">
        <v>26</v>
      </c>
      <c r="CA22" s="405"/>
      <c r="CB22" s="405"/>
      <c r="CC22" s="403">
        <f ca="1">BX14*BX22*BX24*1.015</f>
        <v>2611833.5249999999</v>
      </c>
      <c r="CD22" s="404"/>
    </row>
    <row r="23" spans="1:82" ht="12" customHeight="1">
      <c r="A23" s="490" cm="1">
        <f t="array" aca="1" ref="A23" ca="1">INDIRECT("'期'!"&amp;$A$32&amp;ROW())</f>
        <v>44643</v>
      </c>
      <c r="B23" s="491"/>
      <c r="C23" s="483">
        <f t="shared" ca="1" si="6"/>
        <v>20</v>
      </c>
      <c r="D23" s="484"/>
      <c r="E23" s="313">
        <f t="shared" ca="1" si="3"/>
        <v>9.0740740740740744</v>
      </c>
      <c r="F23" s="254">
        <f t="shared" ca="1" si="0"/>
        <v>12</v>
      </c>
      <c r="G23" s="492">
        <f t="shared" ca="1" si="4"/>
        <v>0.86510204081632647</v>
      </c>
      <c r="H23" s="493"/>
      <c r="I23" s="489">
        <f t="shared" ca="1" si="1"/>
        <v>9.0740740740740744</v>
      </c>
      <c r="J23" s="489"/>
      <c r="K23" s="489">
        <f t="shared" ca="1" si="2"/>
        <v>7.85</v>
      </c>
      <c r="L23" s="489"/>
      <c r="M23" s="501">
        <f ca="1">IF(C23="","",SUM(E$4:E23))</f>
        <v>181.4814814814815</v>
      </c>
      <c r="N23" s="502"/>
      <c r="O23" s="499">
        <f ca="1">IF(C23="","",SUM(F$4:F23))</f>
        <v>157</v>
      </c>
      <c r="P23" s="500"/>
      <c r="Q23" s="483">
        <f t="shared" ca="1" si="5"/>
        <v>88</v>
      </c>
      <c r="R23" s="484"/>
      <c r="S23" s="139"/>
      <c r="T23" s="273"/>
      <c r="U23" s="243"/>
      <c r="V23" s="146"/>
      <c r="W23" s="146"/>
      <c r="X23" s="146"/>
      <c r="Y23" s="146"/>
      <c r="Z23" s="27"/>
      <c r="AA23" s="27"/>
      <c r="AB23" s="13"/>
      <c r="AC23" s="13"/>
      <c r="AD23" s="13"/>
      <c r="AE23" s="13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BI23" s="10"/>
      <c r="BJ23" s="399"/>
      <c r="BK23" s="397"/>
      <c r="BL23" s="397"/>
      <c r="BM23" s="397"/>
      <c r="BN23" s="397"/>
      <c r="BO23" s="397"/>
      <c r="BP23" s="397"/>
      <c r="BQ23" s="397"/>
      <c r="BR23" s="401"/>
      <c r="BS23" s="402"/>
      <c r="BT23" s="21"/>
      <c r="BU23" s="399"/>
      <c r="BV23" s="397"/>
      <c r="BW23" s="397"/>
      <c r="BX23" s="397"/>
      <c r="BY23" s="397"/>
      <c r="BZ23" s="397"/>
      <c r="CA23" s="397"/>
      <c r="CB23" s="397"/>
      <c r="CC23" s="401"/>
      <c r="CD23" s="402"/>
    </row>
    <row r="24" spans="1:82" ht="12" customHeight="1">
      <c r="A24" s="490" cm="1">
        <f t="array" aca="1" ref="A24" ca="1">INDIRECT("'期'!"&amp;$A$32&amp;ROW())</f>
        <v>44644</v>
      </c>
      <c r="B24" s="491"/>
      <c r="C24" s="483">
        <f t="shared" ca="1" si="6"/>
        <v>21</v>
      </c>
      <c r="D24" s="484"/>
      <c r="E24" s="313">
        <f t="shared" ca="1" si="3"/>
        <v>9.0740740740740744</v>
      </c>
      <c r="F24" s="254">
        <f t="shared" ca="1" si="0"/>
        <v>7</v>
      </c>
      <c r="G24" s="492">
        <f t="shared" ca="1" si="4"/>
        <v>0.86064139941690954</v>
      </c>
      <c r="H24" s="493"/>
      <c r="I24" s="489">
        <f t="shared" ca="1" si="1"/>
        <v>9.0740740740740744</v>
      </c>
      <c r="J24" s="489"/>
      <c r="K24" s="489">
        <f t="shared" ca="1" si="2"/>
        <v>7.8095238095238093</v>
      </c>
      <c r="L24" s="489"/>
      <c r="M24" s="501">
        <f ca="1">IF(C24="","",SUM(E$4:E24))</f>
        <v>190.55555555555557</v>
      </c>
      <c r="N24" s="502"/>
      <c r="O24" s="499">
        <f ca="1">IF(C24="","",SUM(F$4:F24))</f>
        <v>164</v>
      </c>
      <c r="P24" s="500"/>
      <c r="Q24" s="483">
        <f t="shared" ca="1" si="5"/>
        <v>81</v>
      </c>
      <c r="R24" s="484"/>
      <c r="S24" s="139"/>
      <c r="T24" s="273"/>
      <c r="U24" s="243"/>
      <c r="V24" s="146"/>
      <c r="W24" s="146"/>
      <c r="X24" s="146"/>
      <c r="Y24" s="146"/>
      <c r="Z24" s="27"/>
      <c r="AA24" s="27"/>
      <c r="AB24" s="13"/>
      <c r="AC24" s="13"/>
      <c r="AD24" s="13"/>
      <c r="AE24" s="13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BI24" s="10"/>
      <c r="BJ24" s="399" t="s">
        <v>27</v>
      </c>
      <c r="BK24" s="397"/>
      <c r="BL24" s="397"/>
      <c r="BM24" s="395">
        <v>14355</v>
      </c>
      <c r="BN24" s="395"/>
      <c r="BO24" s="397" t="s">
        <v>43</v>
      </c>
      <c r="BP24" s="397"/>
      <c r="BQ24" s="397"/>
      <c r="BR24" s="401">
        <f ca="1">BM16*BM22*BM26</f>
        <v>3875850</v>
      </c>
      <c r="BS24" s="402"/>
      <c r="BT24" s="21"/>
      <c r="BU24" s="399" t="s">
        <v>27</v>
      </c>
      <c r="BV24" s="397"/>
      <c r="BW24" s="397"/>
      <c r="BX24" s="395">
        <v>10503</v>
      </c>
      <c r="BY24" s="395"/>
      <c r="BZ24" s="397" t="s">
        <v>43</v>
      </c>
      <c r="CA24" s="397"/>
      <c r="CB24" s="397"/>
      <c r="CC24" s="401">
        <f ca="1">BX16*BX22*BX26</f>
        <v>3953366.9999999995</v>
      </c>
      <c r="CD24" s="402"/>
    </row>
    <row r="25" spans="1:82" ht="12" customHeight="1">
      <c r="A25" s="490" cm="1">
        <f t="array" aca="1" ref="A25" ca="1">INDIRECT("'期'!"&amp;$A$32&amp;ROW())</f>
        <v>44645</v>
      </c>
      <c r="B25" s="491"/>
      <c r="C25" s="483">
        <f t="shared" ca="1" si="6"/>
        <v>22</v>
      </c>
      <c r="D25" s="484"/>
      <c r="E25" s="313">
        <f t="shared" ca="1" si="3"/>
        <v>9.0740740740740744</v>
      </c>
      <c r="F25" s="254">
        <f t="shared" ca="1" si="0"/>
        <v>6</v>
      </c>
      <c r="G25" s="492">
        <f t="shared" ca="1" si="4"/>
        <v>0.85157699443413726</v>
      </c>
      <c r="H25" s="493"/>
      <c r="I25" s="489">
        <f t="shared" ca="1" si="1"/>
        <v>9.0740740740740744</v>
      </c>
      <c r="J25" s="489"/>
      <c r="K25" s="489">
        <f t="shared" ca="1" si="2"/>
        <v>7.7272727272727275</v>
      </c>
      <c r="L25" s="489"/>
      <c r="M25" s="501">
        <f ca="1">IF(C25="","",SUM(E$4:E25))</f>
        <v>199.62962962962965</v>
      </c>
      <c r="N25" s="502"/>
      <c r="O25" s="499">
        <f ca="1">IF(C25="","",SUM(F$4:F25))</f>
        <v>170</v>
      </c>
      <c r="P25" s="500"/>
      <c r="Q25" s="483">
        <f t="shared" ca="1" si="5"/>
        <v>75</v>
      </c>
      <c r="R25" s="484"/>
      <c r="S25" s="139"/>
      <c r="T25" s="273"/>
      <c r="U25" s="243"/>
      <c r="V25" s="146"/>
      <c r="W25" s="146"/>
      <c r="X25" s="146"/>
      <c r="Y25" s="146"/>
      <c r="Z25" s="27"/>
      <c r="AA25" s="27"/>
      <c r="AB25" s="13"/>
      <c r="AC25" s="13"/>
      <c r="AD25" s="13"/>
      <c r="AE25" s="13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BI25" s="10"/>
      <c r="BJ25" s="399"/>
      <c r="BK25" s="397"/>
      <c r="BL25" s="397"/>
      <c r="BM25" s="395"/>
      <c r="BN25" s="395"/>
      <c r="BO25" s="397"/>
      <c r="BP25" s="397"/>
      <c r="BQ25" s="397"/>
      <c r="BR25" s="401"/>
      <c r="BS25" s="402"/>
      <c r="BT25" s="21"/>
      <c r="BU25" s="399"/>
      <c r="BV25" s="397"/>
      <c r="BW25" s="397"/>
      <c r="BX25" s="395"/>
      <c r="BY25" s="395"/>
      <c r="BZ25" s="397"/>
      <c r="CA25" s="397"/>
      <c r="CB25" s="397"/>
      <c r="CC25" s="401"/>
      <c r="CD25" s="402"/>
    </row>
    <row r="26" spans="1:82" ht="12" customHeight="1">
      <c r="A26" s="490" cm="1">
        <f t="array" aca="1" ref="A26" ca="1">INDIRECT("'期'!"&amp;$A$32&amp;ROW())</f>
        <v>44646</v>
      </c>
      <c r="B26" s="491"/>
      <c r="C26" s="483">
        <f t="shared" ca="1" si="6"/>
        <v>23</v>
      </c>
      <c r="D26" s="484"/>
      <c r="E26" s="313">
        <f t="shared" ca="1" si="3"/>
        <v>9.0740740740740744</v>
      </c>
      <c r="F26" s="254">
        <f t="shared" ca="1" si="0"/>
        <v>5</v>
      </c>
      <c r="G26" s="492">
        <f t="shared" ca="1" si="4"/>
        <v>0.83850931677018625</v>
      </c>
      <c r="H26" s="493"/>
      <c r="I26" s="489">
        <f t="shared" ca="1" si="1"/>
        <v>9.0740740740740744</v>
      </c>
      <c r="J26" s="489"/>
      <c r="K26" s="489">
        <f t="shared" ca="1" si="2"/>
        <v>7.6086956521739131</v>
      </c>
      <c r="L26" s="489"/>
      <c r="M26" s="501">
        <f ca="1">IF(C26="","",SUM(E$4:E26))</f>
        <v>208.70370370370372</v>
      </c>
      <c r="N26" s="502"/>
      <c r="O26" s="499">
        <f ca="1">IF(C26="","",SUM(F$4:F26))</f>
        <v>175</v>
      </c>
      <c r="P26" s="500"/>
      <c r="Q26" s="483">
        <f t="shared" ca="1" si="5"/>
        <v>70</v>
      </c>
      <c r="R26" s="484"/>
      <c r="S26" s="139"/>
      <c r="T26" s="273"/>
      <c r="U26" s="243"/>
      <c r="V26" s="146"/>
      <c r="W26" s="146"/>
      <c r="X26" s="146"/>
      <c r="Y26" s="146"/>
      <c r="Z26" s="27"/>
      <c r="AA26" s="27"/>
      <c r="AB26" s="13"/>
      <c r="AC26" s="13"/>
      <c r="AD26" s="13"/>
      <c r="AE26" s="13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BI26" s="10"/>
      <c r="BJ26" s="399" t="s">
        <v>28</v>
      </c>
      <c r="BK26" s="397"/>
      <c r="BL26" s="397"/>
      <c r="BM26" s="505">
        <v>14355</v>
      </c>
      <c r="BN26" s="505"/>
      <c r="BO26" s="397" t="s">
        <v>42</v>
      </c>
      <c r="BP26" s="397"/>
      <c r="BQ26" s="397"/>
      <c r="BR26" s="391">
        <f ca="1">BR24-BR22</f>
        <v>306120.37500000047</v>
      </c>
      <c r="BS26" s="392"/>
      <c r="BT26" s="21"/>
      <c r="BU26" s="399" t="s">
        <v>28</v>
      </c>
      <c r="BV26" s="397"/>
      <c r="BW26" s="397"/>
      <c r="BX26" s="395">
        <f>BM26</f>
        <v>14355</v>
      </c>
      <c r="BY26" s="395"/>
      <c r="BZ26" s="397" t="s">
        <v>42</v>
      </c>
      <c r="CA26" s="397"/>
      <c r="CB26" s="397"/>
      <c r="CC26" s="391">
        <f ca="1">CC24-CC22</f>
        <v>1341533.4749999996</v>
      </c>
      <c r="CD26" s="392"/>
    </row>
    <row r="27" spans="1:82" ht="12" customHeight="1" thickBot="1">
      <c r="A27" s="490" cm="1">
        <f t="array" aca="1" ref="A27" ca="1">INDIRECT("'期'!"&amp;$A$32&amp;ROW())</f>
        <v>44648</v>
      </c>
      <c r="B27" s="491"/>
      <c r="C27" s="483">
        <f t="shared" ca="1" si="6"/>
        <v>24</v>
      </c>
      <c r="D27" s="484"/>
      <c r="E27" s="313">
        <f t="shared" ca="1" si="3"/>
        <v>9.0740740740740744</v>
      </c>
      <c r="F27" s="254">
        <f t="shared" ca="1" si="0"/>
        <v>7</v>
      </c>
      <c r="G27" s="492">
        <f t="shared" ca="1" si="4"/>
        <v>0.83571428571428563</v>
      </c>
      <c r="H27" s="493"/>
      <c r="I27" s="489">
        <f t="shared" ca="1" si="1"/>
        <v>9.0740740740740744</v>
      </c>
      <c r="J27" s="489"/>
      <c r="K27" s="489">
        <f t="shared" ca="1" si="2"/>
        <v>7.583333333333333</v>
      </c>
      <c r="L27" s="489"/>
      <c r="M27" s="501">
        <f ca="1">IF(C27="","",SUM(E$4:E27))</f>
        <v>217.7777777777778</v>
      </c>
      <c r="N27" s="502"/>
      <c r="O27" s="499">
        <f ca="1">IF(C27="","",SUM(F$4:F27))</f>
        <v>182</v>
      </c>
      <c r="P27" s="500"/>
      <c r="Q27" s="483">
        <f t="shared" ca="1" si="5"/>
        <v>63</v>
      </c>
      <c r="R27" s="484"/>
      <c r="S27" s="139"/>
      <c r="T27" s="139"/>
      <c r="U27" s="243"/>
      <c r="V27" s="146"/>
      <c r="W27" s="146"/>
      <c r="X27" s="146"/>
      <c r="Y27" s="146"/>
      <c r="Z27" s="27"/>
      <c r="AA27" s="27"/>
      <c r="AB27" s="13"/>
      <c r="AC27" s="13"/>
      <c r="AD27" s="13"/>
      <c r="AE27" s="13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BI27" s="10"/>
      <c r="BJ27" s="400"/>
      <c r="BK27" s="398"/>
      <c r="BL27" s="398"/>
      <c r="BM27" s="506"/>
      <c r="BN27" s="506"/>
      <c r="BO27" s="398"/>
      <c r="BP27" s="398"/>
      <c r="BQ27" s="398"/>
      <c r="BR27" s="393"/>
      <c r="BS27" s="394"/>
      <c r="BT27" s="21"/>
      <c r="BU27" s="400"/>
      <c r="BV27" s="398"/>
      <c r="BW27" s="398"/>
      <c r="BX27" s="396"/>
      <c r="BY27" s="396"/>
      <c r="BZ27" s="398"/>
      <c r="CA27" s="398"/>
      <c r="CB27" s="398"/>
      <c r="CC27" s="393"/>
      <c r="CD27" s="394"/>
    </row>
    <row r="28" spans="1:82" ht="12" customHeight="1">
      <c r="A28" s="490" cm="1">
        <f t="array" aca="1" ref="A28" ca="1">INDIRECT("'期'!"&amp;$A$32&amp;ROW())</f>
        <v>44649</v>
      </c>
      <c r="B28" s="491"/>
      <c r="C28" s="483">
        <f t="shared" ca="1" si="6"/>
        <v>25</v>
      </c>
      <c r="D28" s="484"/>
      <c r="E28" s="313">
        <f t="shared" ca="1" si="3"/>
        <v>9.0740740740740744</v>
      </c>
      <c r="F28" s="254">
        <f t="shared" ca="1" si="0"/>
        <v>9</v>
      </c>
      <c r="G28" s="492">
        <f t="shared" ca="1" si="4"/>
        <v>0.84195918367346934</v>
      </c>
      <c r="H28" s="493"/>
      <c r="I28" s="489">
        <f t="shared" ca="1" si="1"/>
        <v>9.0740740740740744</v>
      </c>
      <c r="J28" s="489"/>
      <c r="K28" s="489">
        <f t="shared" ca="1" si="2"/>
        <v>7.64</v>
      </c>
      <c r="L28" s="489"/>
      <c r="M28" s="501">
        <f ca="1">IF(C28="","",SUM(E$4:E28))</f>
        <v>226.85185185185188</v>
      </c>
      <c r="N28" s="502"/>
      <c r="O28" s="499">
        <f ca="1">IF(C28="","",SUM(F$4:F28))</f>
        <v>191</v>
      </c>
      <c r="P28" s="500"/>
      <c r="Q28" s="483">
        <f t="shared" ca="1" si="5"/>
        <v>54</v>
      </c>
      <c r="R28" s="484"/>
      <c r="S28" s="139"/>
      <c r="T28" s="274"/>
      <c r="U28" s="245"/>
      <c r="V28" s="146"/>
      <c r="W28" s="146"/>
      <c r="X28" s="146"/>
      <c r="Y28" s="146"/>
      <c r="Z28" s="27"/>
      <c r="AA28" s="27"/>
      <c r="AB28" s="13"/>
      <c r="AC28" s="13"/>
      <c r="AD28" s="13"/>
      <c r="AE28" s="13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BI28" s="10"/>
      <c r="BJ28" s="487" t="s">
        <v>32</v>
      </c>
      <c r="BK28" s="487"/>
      <c r="BL28" s="22"/>
      <c r="BM28" s="23"/>
      <c r="BN28" s="23"/>
      <c r="BO28" s="17"/>
      <c r="BP28" s="17"/>
      <c r="BQ28" s="17"/>
      <c r="BR28" s="21"/>
      <c r="BS28" s="21"/>
      <c r="BT28" s="21"/>
      <c r="BU28" s="487" t="s">
        <v>31</v>
      </c>
      <c r="BV28" s="487"/>
      <c r="BW28" s="22"/>
      <c r="BX28" s="23"/>
      <c r="BY28" s="23"/>
      <c r="BZ28" s="17"/>
      <c r="CA28" s="17"/>
      <c r="CB28" s="17"/>
      <c r="CC28" s="21"/>
      <c r="CD28" s="21"/>
    </row>
    <row r="29" spans="1:82" ht="12" customHeight="1" thickBot="1">
      <c r="A29" s="490" cm="1">
        <f t="array" aca="1" ref="A29" ca="1">INDIRECT("'期'!"&amp;$A$32&amp;ROW())</f>
        <v>44650</v>
      </c>
      <c r="B29" s="491"/>
      <c r="C29" s="483">
        <f t="shared" ca="1" si="6"/>
        <v>26</v>
      </c>
      <c r="D29" s="484"/>
      <c r="E29" s="313">
        <f t="shared" ca="1" si="3"/>
        <v>9.0740740740740744</v>
      </c>
      <c r="F29" s="254">
        <f t="shared" ca="1" si="0"/>
        <v>6</v>
      </c>
      <c r="G29" s="492">
        <f t="shared" ca="1" si="4"/>
        <v>0.83500784929356353</v>
      </c>
      <c r="H29" s="493"/>
      <c r="I29" s="489">
        <f t="shared" ca="1" si="1"/>
        <v>9.0740740740740744</v>
      </c>
      <c r="J29" s="489"/>
      <c r="K29" s="489">
        <f t="shared" ca="1" si="2"/>
        <v>7.5769230769230766</v>
      </c>
      <c r="L29" s="489"/>
      <c r="M29" s="501">
        <f ca="1">IF(C29="","",SUM(E$4:E29))</f>
        <v>235.92592592592595</v>
      </c>
      <c r="N29" s="502"/>
      <c r="O29" s="499">
        <f ca="1">IF(C29="","",SUM(F$4:F29))</f>
        <v>197</v>
      </c>
      <c r="P29" s="500"/>
      <c r="Q29" s="483">
        <f t="shared" ca="1" si="5"/>
        <v>48</v>
      </c>
      <c r="R29" s="484"/>
      <c r="S29" s="139"/>
      <c r="T29" s="274"/>
      <c r="U29" s="245"/>
      <c r="V29" s="146"/>
      <c r="W29" s="146"/>
      <c r="X29" s="146"/>
      <c r="Y29" s="146"/>
      <c r="Z29" s="27"/>
      <c r="AA29" s="27"/>
      <c r="AB29" s="13"/>
      <c r="AC29" s="13"/>
      <c r="AD29" s="13"/>
      <c r="AE29" s="13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BI29" s="10"/>
      <c r="BJ29" s="488"/>
      <c r="BK29" s="488"/>
      <c r="BL29" s="25"/>
      <c r="BM29" s="23"/>
      <c r="BN29" s="23"/>
      <c r="BO29" s="17"/>
      <c r="BP29" s="17"/>
      <c r="BQ29" s="17"/>
      <c r="BR29" s="21"/>
      <c r="BS29" s="21"/>
      <c r="BT29" s="21"/>
      <c r="BU29" s="488"/>
      <c r="BV29" s="488"/>
      <c r="BW29" s="25"/>
      <c r="BX29" s="23"/>
      <c r="BY29" s="23"/>
      <c r="BZ29" s="17"/>
      <c r="CA29" s="17"/>
      <c r="CB29" s="17"/>
      <c r="CC29" s="21"/>
      <c r="CD29" s="21"/>
    </row>
    <row r="30" spans="1:82" ht="12" customHeight="1">
      <c r="A30" s="494" cm="1">
        <f t="array" aca="1" ref="A30" ca="1">INDIRECT("'期'!"&amp;$A$32&amp;ROW())</f>
        <v>44651</v>
      </c>
      <c r="B30" s="495"/>
      <c r="C30" s="496">
        <f t="shared" ca="1" si="6"/>
        <v>27</v>
      </c>
      <c r="D30" s="497"/>
      <c r="E30" s="314">
        <f t="shared" ca="1" si="3"/>
        <v>9.0740740740740744</v>
      </c>
      <c r="F30" s="255">
        <f t="shared" ca="1" si="0"/>
        <v>3</v>
      </c>
      <c r="G30" s="452">
        <f t="shared" ca="1" si="4"/>
        <v>0.81632653061224481</v>
      </c>
      <c r="H30" s="453"/>
      <c r="I30" s="498">
        <f t="shared" ca="1" si="1"/>
        <v>9.0740740740740744</v>
      </c>
      <c r="J30" s="498"/>
      <c r="K30" s="498">
        <f t="shared" ca="1" si="2"/>
        <v>7.4074074074074074</v>
      </c>
      <c r="L30" s="498"/>
      <c r="M30" s="501">
        <f ca="1">IF(C30="","",SUM(E$4:E30))</f>
        <v>245.00000000000003</v>
      </c>
      <c r="N30" s="502"/>
      <c r="O30" s="503">
        <f ca="1">IF(C30="","",SUM(F$4:F30))</f>
        <v>200</v>
      </c>
      <c r="P30" s="504"/>
      <c r="Q30" s="496">
        <f t="shared" ca="1" si="5"/>
        <v>45</v>
      </c>
      <c r="R30" s="497"/>
      <c r="S30" s="139"/>
      <c r="T30" s="274"/>
      <c r="U30" s="245"/>
      <c r="V30" s="146"/>
      <c r="W30" s="146"/>
      <c r="X30" s="146"/>
      <c r="Y30" s="146"/>
      <c r="Z30" s="27"/>
      <c r="AA30" s="27"/>
      <c r="AB30" s="13"/>
      <c r="AC30" s="13"/>
      <c r="AD30" s="13"/>
      <c r="AE30" s="13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BI30" s="10"/>
      <c r="BJ30" s="406" t="s">
        <v>11</v>
      </c>
      <c r="BK30" s="405"/>
      <c r="BL30" s="405">
        <f ca="1">BM40*BM48</f>
        <v>245</v>
      </c>
      <c r="BM30" s="485"/>
      <c r="BN30" s="474" t="s">
        <v>12</v>
      </c>
      <c r="BO30" s="475"/>
      <c r="BP30" s="476" t="s">
        <v>13</v>
      </c>
      <c r="BQ30" s="475"/>
      <c r="BR30" s="476" t="s">
        <v>14</v>
      </c>
      <c r="BS30" s="477"/>
      <c r="BT30" s="17"/>
      <c r="BU30" s="406" t="s">
        <v>11</v>
      </c>
      <c r="BV30" s="405"/>
      <c r="BW30" s="405">
        <f ca="1">BX40*BX48</f>
        <v>245</v>
      </c>
      <c r="BX30" s="485"/>
      <c r="BY30" s="474" t="s">
        <v>12</v>
      </c>
      <c r="BZ30" s="475"/>
      <c r="CA30" s="476" t="s">
        <v>13</v>
      </c>
      <c r="CB30" s="475"/>
      <c r="CC30" s="476" t="s">
        <v>14</v>
      </c>
      <c r="CD30" s="477"/>
    </row>
    <row r="31" spans="1:82" ht="12" customHeight="1">
      <c r="A31" s="450" t="s">
        <v>8</v>
      </c>
      <c r="B31" s="450"/>
      <c r="C31" s="451">
        <f ca="1">MAX(C4:D30)</f>
        <v>27</v>
      </c>
      <c r="D31" s="451"/>
      <c r="E31" s="315">
        <f ca="1">SUM(E4:E30)</f>
        <v>245.00000000000003</v>
      </c>
      <c r="F31" s="315">
        <f ca="1">SUM(F4:F30)</f>
        <v>200</v>
      </c>
      <c r="G31" s="452">
        <f ca="1">IFERROR(F31/E31,0)</f>
        <v>0.81632653061224481</v>
      </c>
      <c r="H31" s="453"/>
      <c r="I31" s="454">
        <f ca="1">E31-F31</f>
        <v>45.000000000000028</v>
      </c>
      <c r="J31" s="455"/>
      <c r="K31" s="456">
        <f ca="1">F31/C31</f>
        <v>7.4074074074074074</v>
      </c>
      <c r="L31" s="457"/>
      <c r="M31" s="3" t="s">
        <v>10</v>
      </c>
      <c r="N31" s="3"/>
      <c r="O31" s="3"/>
      <c r="P31" s="3"/>
      <c r="Q31" s="3"/>
      <c r="R31" s="3"/>
      <c r="S31" s="139"/>
      <c r="T31" s="274"/>
      <c r="U31" s="246"/>
      <c r="V31" s="139"/>
      <c r="W31" s="139"/>
      <c r="X31" s="240"/>
      <c r="Y31" s="240"/>
      <c r="Z31" s="13"/>
      <c r="AA31" s="13"/>
      <c r="AB31" s="13"/>
      <c r="AC31" s="13"/>
      <c r="AD31" s="13"/>
      <c r="AE31" s="13"/>
      <c r="AF31" s="138"/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BI31" s="10"/>
      <c r="BJ31" s="399"/>
      <c r="BK31" s="397"/>
      <c r="BL31" s="397"/>
      <c r="BM31" s="486"/>
      <c r="BN31" s="470"/>
      <c r="BO31" s="471"/>
      <c r="BP31" s="460"/>
      <c r="BQ31" s="471"/>
      <c r="BR31" s="460"/>
      <c r="BS31" s="478"/>
      <c r="BT31" s="18"/>
      <c r="BU31" s="399"/>
      <c r="BV31" s="397"/>
      <c r="BW31" s="397"/>
      <c r="BX31" s="486"/>
      <c r="BY31" s="470"/>
      <c r="BZ31" s="471"/>
      <c r="CA31" s="460"/>
      <c r="CB31" s="471"/>
      <c r="CC31" s="460"/>
      <c r="CD31" s="478"/>
    </row>
    <row r="32" spans="1:82" ht="12" customHeight="1">
      <c r="A32" s="84" t="str">
        <f ca="1">VLOOKUP(B32,支援効果集計!$D$4:$N$15,11,FALSE)</f>
        <v>AX</v>
      </c>
      <c r="B32" s="84" t="str">
        <f ca="1">RIGHT(CELL("filename",A1),LEN(CELL("filename",A1))-FIND("]",CELL("filename",A1)))</f>
        <v>R4.3</v>
      </c>
      <c r="S32" s="145"/>
      <c r="T32" s="145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BI32" s="10"/>
      <c r="BJ32" s="468" t="s">
        <v>15</v>
      </c>
      <c r="BK32" s="469"/>
      <c r="BL32" s="436">
        <f ca="1">SUM(F16:F21)</f>
        <v>51</v>
      </c>
      <c r="BM32" s="472"/>
      <c r="BN32" s="412" t="s">
        <v>34</v>
      </c>
      <c r="BO32" s="482">
        <f ca="1">BO5</f>
        <v>13</v>
      </c>
      <c r="BP32" s="413" t="s">
        <v>34</v>
      </c>
      <c r="BQ32" s="464">
        <f ca="1">BQ5</f>
        <v>0.7310204081632653</v>
      </c>
      <c r="BR32" s="413" t="s">
        <v>34</v>
      </c>
      <c r="BS32" s="466">
        <f>AQ31</f>
        <v>0</v>
      </c>
      <c r="BT32" s="18"/>
      <c r="BU32" s="468" t="s">
        <v>15</v>
      </c>
      <c r="BV32" s="469"/>
      <c r="BW32" s="436">
        <f ca="1">SUM(F22:F28)</f>
        <v>60</v>
      </c>
      <c r="BX32" s="472"/>
      <c r="BY32" s="412" t="s">
        <v>34</v>
      </c>
      <c r="BZ32" s="480">
        <f ca="1">BO32</f>
        <v>13</v>
      </c>
      <c r="CA32" s="413" t="s">
        <v>34</v>
      </c>
      <c r="CB32" s="480">
        <f ca="1">BQ32</f>
        <v>0.7310204081632653</v>
      </c>
      <c r="CC32" s="413" t="s">
        <v>34</v>
      </c>
      <c r="CD32" s="466">
        <f>BS32</f>
        <v>0</v>
      </c>
    </row>
    <row r="33" spans="1:83" ht="12" customHeight="1" thickBot="1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30"/>
      <c r="R33" s="30"/>
      <c r="T33" s="250"/>
      <c r="U33" s="139"/>
      <c r="V33" s="149"/>
      <c r="W33" s="27"/>
      <c r="X33" s="27"/>
      <c r="Y33" s="27"/>
      <c r="Z33" s="27"/>
      <c r="AA33" s="27"/>
      <c r="AB33" s="27"/>
      <c r="AC33" s="27"/>
      <c r="AD33" s="27"/>
      <c r="AE33" s="148"/>
      <c r="AF33" s="139"/>
      <c r="AG33" s="149"/>
      <c r="AH33" s="27"/>
      <c r="AI33" s="27"/>
      <c r="AJ33" s="27"/>
      <c r="AK33" s="4"/>
      <c r="AL33" s="4"/>
      <c r="AM33" s="4"/>
      <c r="AN33" s="4"/>
      <c r="AO33" s="4"/>
      <c r="AP33" s="27"/>
      <c r="AQ33" s="27"/>
      <c r="BI33" s="10"/>
      <c r="BJ33" s="470"/>
      <c r="BK33" s="471"/>
      <c r="BL33" s="438"/>
      <c r="BM33" s="473"/>
      <c r="BN33" s="479"/>
      <c r="BO33" s="465"/>
      <c r="BP33" s="414"/>
      <c r="BQ33" s="465"/>
      <c r="BR33" s="414"/>
      <c r="BS33" s="467"/>
      <c r="BT33" s="18"/>
      <c r="BU33" s="470"/>
      <c r="BV33" s="471"/>
      <c r="BW33" s="438"/>
      <c r="BX33" s="473"/>
      <c r="BY33" s="479"/>
      <c r="BZ33" s="465"/>
      <c r="CA33" s="414"/>
      <c r="CB33" s="465"/>
      <c r="CC33" s="414"/>
      <c r="CD33" s="467"/>
    </row>
    <row r="34" spans="1:83" ht="15" customHeight="1">
      <c r="A34" s="261">
        <f ca="1">HLOOKUP(B32,年間予定!$B$1:$M$2,2,FALSE)</f>
        <v>13</v>
      </c>
      <c r="B34" s="262"/>
      <c r="C34" s="271"/>
      <c r="D34" s="269">
        <f ca="1">$A$4</f>
        <v>44621</v>
      </c>
      <c r="E34" s="264"/>
      <c r="F34" s="263">
        <f ca="1">$A$5</f>
        <v>44622</v>
      </c>
      <c r="G34" s="264"/>
      <c r="H34" s="263">
        <f ca="1">$A$6</f>
        <v>44623</v>
      </c>
      <c r="I34" s="264"/>
      <c r="J34" s="263">
        <f ca="1">$A$7</f>
        <v>44624</v>
      </c>
      <c r="K34" s="264"/>
      <c r="L34" s="263">
        <f ca="1">$A$8</f>
        <v>44625</v>
      </c>
      <c r="M34" s="264"/>
      <c r="N34" s="263">
        <f ca="1">$A$9</f>
        <v>44627</v>
      </c>
      <c r="O34" s="264"/>
      <c r="P34" s="263">
        <f ca="1">$A$10</f>
        <v>44628</v>
      </c>
      <c r="Q34" s="264"/>
      <c r="R34" s="263">
        <f ca="1">$A$11</f>
        <v>44629</v>
      </c>
      <c r="S34" s="264"/>
      <c r="T34" s="263">
        <f ca="1">$A$12</f>
        <v>44630</v>
      </c>
      <c r="U34" s="264"/>
      <c r="V34" s="263">
        <f ca="1">$A$13</f>
        <v>44631</v>
      </c>
      <c r="W34" s="264"/>
      <c r="X34" s="263">
        <f ca="1">$A$14</f>
        <v>44632</v>
      </c>
      <c r="Y34" s="264"/>
      <c r="Z34" s="263">
        <f ca="1">$A$15</f>
        <v>44634</v>
      </c>
      <c r="AA34" s="264"/>
      <c r="AB34" s="263">
        <f ca="1">$A$16</f>
        <v>44635</v>
      </c>
      <c r="AC34" s="264"/>
      <c r="AD34" s="263">
        <f ca="1">$A$17</f>
        <v>44636</v>
      </c>
      <c r="AE34" s="264"/>
      <c r="AF34" s="263">
        <f ca="1">$A$18</f>
        <v>44637</v>
      </c>
      <c r="AG34" s="264"/>
      <c r="AH34" s="263">
        <f ca="1">$A$19</f>
        <v>44638</v>
      </c>
      <c r="AI34" s="264"/>
      <c r="AJ34" s="263">
        <f ca="1">$A$20</f>
        <v>44639</v>
      </c>
      <c r="AK34" s="264"/>
      <c r="AL34" s="263">
        <f ca="1">$A$21</f>
        <v>44641</v>
      </c>
      <c r="AM34" s="264"/>
      <c r="AN34" s="263">
        <f ca="1">$A$22</f>
        <v>44642</v>
      </c>
      <c r="AO34" s="264"/>
      <c r="AP34" s="263">
        <f ca="1">$A$23</f>
        <v>44643</v>
      </c>
      <c r="AQ34" s="264"/>
      <c r="AR34" s="263">
        <f ca="1">$A$24</f>
        <v>44644</v>
      </c>
      <c r="AS34" s="264"/>
      <c r="AT34" s="263">
        <f ca="1">$A$25</f>
        <v>44645</v>
      </c>
      <c r="AU34" s="264"/>
      <c r="AV34" s="263">
        <f ca="1">$A$26</f>
        <v>44646</v>
      </c>
      <c r="AW34" s="264"/>
      <c r="AX34" s="263">
        <f ca="1">$A$27</f>
        <v>44648</v>
      </c>
      <c r="AY34" s="264"/>
      <c r="AZ34" s="263">
        <f ca="1">$A$28</f>
        <v>44649</v>
      </c>
      <c r="BA34" s="264"/>
      <c r="BB34" s="263">
        <f ca="1">$A$29</f>
        <v>44650</v>
      </c>
      <c r="BC34" s="264"/>
      <c r="BD34" s="263">
        <f ca="1">$A$30</f>
        <v>44651</v>
      </c>
      <c r="BE34" s="284"/>
      <c r="BF34" s="289" t="s">
        <v>143</v>
      </c>
      <c r="BG34" s="290"/>
      <c r="BH34" s="27"/>
      <c r="BI34" s="10"/>
      <c r="BJ34" s="399" t="s">
        <v>16</v>
      </c>
      <c r="BK34" s="397"/>
      <c r="BL34" s="458">
        <f ca="1">BL30-BL32</f>
        <v>194</v>
      </c>
      <c r="BM34" s="459"/>
      <c r="BN34" s="399" t="s">
        <v>35</v>
      </c>
      <c r="BO34" s="462">
        <f ca="1">BZ7</f>
        <v>13.666666666666666</v>
      </c>
      <c r="BP34" s="397" t="s">
        <v>35</v>
      </c>
      <c r="BQ34" s="463">
        <f ca="1">CB7</f>
        <v>0.72826928173866945</v>
      </c>
      <c r="BR34" s="397" t="s">
        <v>35</v>
      </c>
      <c r="BS34" s="432">
        <f ca="1">CD7</f>
        <v>0</v>
      </c>
      <c r="BT34" s="18"/>
      <c r="BU34" s="399" t="s">
        <v>16</v>
      </c>
      <c r="BV34" s="397"/>
      <c r="BW34" s="458">
        <f ca="1">BW30-BW32</f>
        <v>185</v>
      </c>
      <c r="BX34" s="459"/>
      <c r="BY34" s="399" t="s">
        <v>35</v>
      </c>
      <c r="BZ34" s="462">
        <f ca="1">BZ7</f>
        <v>13.666666666666666</v>
      </c>
      <c r="CA34" s="397" t="s">
        <v>35</v>
      </c>
      <c r="CB34" s="481">
        <f ca="1">CB7</f>
        <v>0.72826928173866945</v>
      </c>
      <c r="CC34" s="397" t="s">
        <v>35</v>
      </c>
      <c r="CD34" s="432">
        <f ca="1">CD7</f>
        <v>0</v>
      </c>
    </row>
    <row r="35" spans="1:83" s="260" customFormat="1" ht="15" customHeight="1">
      <c r="A35" s="267"/>
      <c r="B35" s="268"/>
      <c r="C35" s="272" t="s">
        <v>51</v>
      </c>
      <c r="D35" s="270" t="s">
        <v>117</v>
      </c>
      <c r="E35" s="266" t="s">
        <v>118</v>
      </c>
      <c r="F35" s="265" t="s">
        <v>117</v>
      </c>
      <c r="G35" s="266" t="s">
        <v>118</v>
      </c>
      <c r="H35" s="265" t="s">
        <v>117</v>
      </c>
      <c r="I35" s="266" t="s">
        <v>118</v>
      </c>
      <c r="J35" s="265" t="s">
        <v>117</v>
      </c>
      <c r="K35" s="266" t="s">
        <v>118</v>
      </c>
      <c r="L35" s="265" t="s">
        <v>117</v>
      </c>
      <c r="M35" s="266" t="s">
        <v>118</v>
      </c>
      <c r="N35" s="265" t="s">
        <v>117</v>
      </c>
      <c r="O35" s="266" t="s">
        <v>118</v>
      </c>
      <c r="P35" s="265" t="s">
        <v>117</v>
      </c>
      <c r="Q35" s="266" t="s">
        <v>118</v>
      </c>
      <c r="R35" s="265" t="s">
        <v>117</v>
      </c>
      <c r="S35" s="266" t="s">
        <v>118</v>
      </c>
      <c r="T35" s="265" t="s">
        <v>117</v>
      </c>
      <c r="U35" s="266" t="s">
        <v>118</v>
      </c>
      <c r="V35" s="265" t="s">
        <v>117</v>
      </c>
      <c r="W35" s="266" t="s">
        <v>118</v>
      </c>
      <c r="X35" s="265" t="s">
        <v>117</v>
      </c>
      <c r="Y35" s="266" t="s">
        <v>118</v>
      </c>
      <c r="Z35" s="265" t="s">
        <v>117</v>
      </c>
      <c r="AA35" s="266" t="s">
        <v>118</v>
      </c>
      <c r="AB35" s="265" t="s">
        <v>117</v>
      </c>
      <c r="AC35" s="266" t="s">
        <v>118</v>
      </c>
      <c r="AD35" s="265" t="s">
        <v>117</v>
      </c>
      <c r="AE35" s="266" t="s">
        <v>118</v>
      </c>
      <c r="AF35" s="265" t="s">
        <v>117</v>
      </c>
      <c r="AG35" s="266" t="s">
        <v>118</v>
      </c>
      <c r="AH35" s="265" t="s">
        <v>117</v>
      </c>
      <c r="AI35" s="266" t="s">
        <v>118</v>
      </c>
      <c r="AJ35" s="265" t="s">
        <v>117</v>
      </c>
      <c r="AK35" s="266" t="s">
        <v>118</v>
      </c>
      <c r="AL35" s="265" t="s">
        <v>117</v>
      </c>
      <c r="AM35" s="266" t="s">
        <v>118</v>
      </c>
      <c r="AN35" s="265" t="s">
        <v>117</v>
      </c>
      <c r="AO35" s="266" t="s">
        <v>118</v>
      </c>
      <c r="AP35" s="265" t="s">
        <v>117</v>
      </c>
      <c r="AQ35" s="266" t="s">
        <v>118</v>
      </c>
      <c r="AR35" s="265" t="s">
        <v>117</v>
      </c>
      <c r="AS35" s="266" t="s">
        <v>118</v>
      </c>
      <c r="AT35" s="265" t="s">
        <v>117</v>
      </c>
      <c r="AU35" s="266" t="s">
        <v>118</v>
      </c>
      <c r="AV35" s="265" t="s">
        <v>117</v>
      </c>
      <c r="AW35" s="266" t="s">
        <v>118</v>
      </c>
      <c r="AX35" s="265" t="s">
        <v>117</v>
      </c>
      <c r="AY35" s="266" t="s">
        <v>118</v>
      </c>
      <c r="AZ35" s="265" t="s">
        <v>117</v>
      </c>
      <c r="BA35" s="266" t="s">
        <v>118</v>
      </c>
      <c r="BB35" s="265" t="s">
        <v>117</v>
      </c>
      <c r="BC35" s="266" t="s">
        <v>118</v>
      </c>
      <c r="BD35" s="265" t="s">
        <v>117</v>
      </c>
      <c r="BE35" s="285" t="s">
        <v>118</v>
      </c>
      <c r="BF35" s="291" t="s">
        <v>117</v>
      </c>
      <c r="BG35" s="292" t="s">
        <v>118</v>
      </c>
      <c r="BH35" s="27"/>
      <c r="BI35" s="10"/>
      <c r="BJ35" s="399"/>
      <c r="BK35" s="397"/>
      <c r="BL35" s="460"/>
      <c r="BM35" s="461"/>
      <c r="BN35" s="399"/>
      <c r="BO35" s="462"/>
      <c r="BP35" s="397"/>
      <c r="BQ35" s="463"/>
      <c r="BR35" s="397"/>
      <c r="BS35" s="432"/>
      <c r="BT35" s="17"/>
      <c r="BU35" s="399"/>
      <c r="BV35" s="397"/>
      <c r="BW35" s="460"/>
      <c r="BX35" s="461"/>
      <c r="BY35" s="399"/>
      <c r="BZ35" s="462"/>
      <c r="CA35" s="397"/>
      <c r="CB35" s="481"/>
      <c r="CC35" s="397"/>
      <c r="CD35" s="432"/>
    </row>
    <row r="36" spans="1:83" ht="15" customHeight="1">
      <c r="A36" s="543" t="s">
        <v>131</v>
      </c>
      <c r="B36" s="544"/>
      <c r="C36" s="275">
        <f ca="1">IFERROR(VLOOKUP(A36,年間予定!$A$3:$M$17,$A$34,FALSE),"")</f>
        <v>44</v>
      </c>
      <c r="D36" s="276">
        <v>5</v>
      </c>
      <c r="E36" s="277"/>
      <c r="F36" s="278">
        <v>4</v>
      </c>
      <c r="G36" s="277">
        <v>1</v>
      </c>
      <c r="H36" s="278">
        <v>1</v>
      </c>
      <c r="I36" s="277">
        <v>1</v>
      </c>
      <c r="J36" s="278">
        <v>2</v>
      </c>
      <c r="K36" s="277"/>
      <c r="L36" s="278">
        <v>1</v>
      </c>
      <c r="M36" s="277"/>
      <c r="N36" s="278">
        <v>6</v>
      </c>
      <c r="O36" s="277"/>
      <c r="P36" s="278">
        <v>4</v>
      </c>
      <c r="Q36" s="277"/>
      <c r="R36" s="278">
        <v>2</v>
      </c>
      <c r="S36" s="277">
        <v>1</v>
      </c>
      <c r="T36" s="278">
        <v>2</v>
      </c>
      <c r="U36" s="277">
        <v>1</v>
      </c>
      <c r="V36" s="278">
        <v>2</v>
      </c>
      <c r="W36" s="277"/>
      <c r="X36" s="278">
        <v>1</v>
      </c>
      <c r="Y36" s="277"/>
      <c r="Z36" s="278">
        <v>5</v>
      </c>
      <c r="AA36" s="277"/>
      <c r="AB36" s="278">
        <v>4</v>
      </c>
      <c r="AC36" s="277"/>
      <c r="AD36" s="278">
        <v>5</v>
      </c>
      <c r="AE36" s="277"/>
      <c r="AF36" s="278">
        <v>1</v>
      </c>
      <c r="AG36" s="277">
        <v>1</v>
      </c>
      <c r="AH36" s="278">
        <v>1</v>
      </c>
      <c r="AI36" s="277">
        <v>1</v>
      </c>
      <c r="AJ36" s="278">
        <v>3</v>
      </c>
      <c r="AK36" s="277"/>
      <c r="AL36" s="278">
        <v>1</v>
      </c>
      <c r="AM36" s="277"/>
      <c r="AN36" s="278">
        <v>2</v>
      </c>
      <c r="AO36" s="277">
        <v>1</v>
      </c>
      <c r="AP36" s="278">
        <v>4</v>
      </c>
      <c r="AQ36" s="277"/>
      <c r="AR36" s="278">
        <v>4</v>
      </c>
      <c r="AS36" s="277">
        <v>1</v>
      </c>
      <c r="AT36" s="278"/>
      <c r="AU36" s="277">
        <v>1</v>
      </c>
      <c r="AV36" s="278">
        <v>2</v>
      </c>
      <c r="AW36" s="277"/>
      <c r="AX36" s="278">
        <v>2</v>
      </c>
      <c r="AY36" s="277"/>
      <c r="AZ36" s="278"/>
      <c r="BA36" s="277">
        <v>1</v>
      </c>
      <c r="BB36" s="278"/>
      <c r="BC36" s="277"/>
      <c r="BD36" s="278">
        <v>1</v>
      </c>
      <c r="BE36" s="286"/>
      <c r="BF36" s="293">
        <f>SUMIF($D$35:$BE$35,$BF$35,$D36:$BE36)</f>
        <v>65</v>
      </c>
      <c r="BG36" s="294">
        <f>SUMIF($D$35:$BE$35,$BG$35,$D36:$BE36)</f>
        <v>10</v>
      </c>
      <c r="BI36" s="10"/>
      <c r="BJ36" s="399" t="s">
        <v>17</v>
      </c>
      <c r="BK36" s="397"/>
      <c r="BL36" s="436">
        <f ca="1">C31-12</f>
        <v>15</v>
      </c>
      <c r="BM36" s="437"/>
      <c r="BN36" s="399" t="s">
        <v>36</v>
      </c>
      <c r="BO36" s="426">
        <f ca="1">AVERAGE(F16:F21)*2</f>
        <v>17</v>
      </c>
      <c r="BP36" s="397" t="s">
        <v>36</v>
      </c>
      <c r="BQ36" s="448">
        <f ca="1">AVERAGE(G16:H21)</f>
        <v>0.80924841365117473</v>
      </c>
      <c r="BR36" s="397" t="s">
        <v>36</v>
      </c>
      <c r="BS36" s="424">
        <f ca="1">SUM(S16:S21)/BL32</f>
        <v>0</v>
      </c>
      <c r="BT36" s="18"/>
      <c r="BU36" s="399" t="s">
        <v>17</v>
      </c>
      <c r="BV36" s="397"/>
      <c r="BW36" s="436">
        <f ca="1">C31-18</f>
        <v>9</v>
      </c>
      <c r="BX36" s="437"/>
      <c r="BY36" s="440" t="s">
        <v>38</v>
      </c>
      <c r="BZ36" s="442">
        <f ca="1">BO36</f>
        <v>17</v>
      </c>
      <c r="CA36" s="444" t="s">
        <v>38</v>
      </c>
      <c r="CB36" s="446">
        <f ca="1">BQ36</f>
        <v>0.80924841365117473</v>
      </c>
      <c r="CC36" s="444" t="s">
        <v>38</v>
      </c>
      <c r="CD36" s="434">
        <f ca="1">BS36</f>
        <v>0</v>
      </c>
    </row>
    <row r="37" spans="1:83" ht="15" customHeight="1">
      <c r="A37" s="545" t="s">
        <v>132</v>
      </c>
      <c r="B37" s="546"/>
      <c r="C37" s="279">
        <f ca="1">IFERROR(VLOOKUP(A37,年間予定!$A$3:$M$17,$A$34,FALSE),"")</f>
        <v>25</v>
      </c>
      <c r="D37" s="280"/>
      <c r="E37" s="281"/>
      <c r="F37" s="282">
        <v>1</v>
      </c>
      <c r="G37" s="281"/>
      <c r="H37" s="282"/>
      <c r="I37" s="281"/>
      <c r="J37" s="282"/>
      <c r="K37" s="281"/>
      <c r="L37" s="282">
        <v>2</v>
      </c>
      <c r="M37" s="281"/>
      <c r="N37" s="282">
        <v>2</v>
      </c>
      <c r="O37" s="281"/>
      <c r="P37" s="282">
        <v>1</v>
      </c>
      <c r="Q37" s="281"/>
      <c r="R37" s="282">
        <v>2</v>
      </c>
      <c r="S37" s="281"/>
      <c r="T37" s="282">
        <v>3</v>
      </c>
      <c r="U37" s="281"/>
      <c r="V37" s="282">
        <v>3</v>
      </c>
      <c r="W37" s="281"/>
      <c r="X37" s="282"/>
      <c r="Y37" s="281"/>
      <c r="Z37" s="282">
        <v>2</v>
      </c>
      <c r="AA37" s="281"/>
      <c r="AB37" s="282">
        <v>1</v>
      </c>
      <c r="AC37" s="281"/>
      <c r="AD37" s="282">
        <v>4</v>
      </c>
      <c r="AE37" s="281"/>
      <c r="AF37" s="282">
        <v>2</v>
      </c>
      <c r="AG37" s="281"/>
      <c r="AH37" s="282">
        <v>2</v>
      </c>
      <c r="AI37" s="281"/>
      <c r="AJ37" s="282">
        <v>1</v>
      </c>
      <c r="AK37" s="281"/>
      <c r="AL37" s="282">
        <v>1</v>
      </c>
      <c r="AM37" s="281"/>
      <c r="AN37" s="282">
        <v>4</v>
      </c>
      <c r="AO37" s="281"/>
      <c r="AP37" s="282">
        <v>3</v>
      </c>
      <c r="AQ37" s="281"/>
      <c r="AR37" s="282"/>
      <c r="AS37" s="281"/>
      <c r="AT37" s="282"/>
      <c r="AU37" s="281"/>
      <c r="AV37" s="282"/>
      <c r="AW37" s="281"/>
      <c r="AX37" s="282"/>
      <c r="AY37" s="281"/>
      <c r="AZ37" s="282"/>
      <c r="BA37" s="281"/>
      <c r="BB37" s="282"/>
      <c r="BC37" s="281"/>
      <c r="BD37" s="282">
        <v>2</v>
      </c>
      <c r="BE37" s="287"/>
      <c r="BF37" s="295">
        <f>SUMIF($D$35:$BE$35,$BF$35,$D37:$BE37)</f>
        <v>36</v>
      </c>
      <c r="BG37" s="296">
        <f t="shared" ref="BG37:BG49" si="7">SUMIF($D$35:$BE$35,$BG$35,$D37:$BE37)</f>
        <v>0</v>
      </c>
      <c r="BI37" s="11"/>
      <c r="BJ37" s="399"/>
      <c r="BK37" s="397"/>
      <c r="BL37" s="438"/>
      <c r="BM37" s="439"/>
      <c r="BN37" s="399"/>
      <c r="BO37" s="426"/>
      <c r="BP37" s="397"/>
      <c r="BQ37" s="449"/>
      <c r="BR37" s="397"/>
      <c r="BS37" s="424"/>
      <c r="BT37" s="18"/>
      <c r="BU37" s="399"/>
      <c r="BV37" s="397"/>
      <c r="BW37" s="438"/>
      <c r="BX37" s="439"/>
      <c r="BY37" s="441"/>
      <c r="BZ37" s="443"/>
      <c r="CA37" s="445"/>
      <c r="CB37" s="447"/>
      <c r="CC37" s="445"/>
      <c r="CD37" s="435"/>
    </row>
    <row r="38" spans="1:83" ht="15" customHeight="1">
      <c r="A38" s="543" t="s">
        <v>133</v>
      </c>
      <c r="B38" s="544"/>
      <c r="C38" s="275">
        <f ca="1">IFERROR(VLOOKUP(A38,年間予定!$A$3:$M$17,$A$34,FALSE),"")</f>
        <v>15</v>
      </c>
      <c r="D38" s="276"/>
      <c r="E38" s="277"/>
      <c r="F38" s="278"/>
      <c r="G38" s="277"/>
      <c r="H38" s="278"/>
      <c r="I38" s="277"/>
      <c r="J38" s="278"/>
      <c r="K38" s="277"/>
      <c r="L38" s="278"/>
      <c r="M38" s="277"/>
      <c r="N38" s="278"/>
      <c r="O38" s="277"/>
      <c r="P38" s="278"/>
      <c r="Q38" s="277"/>
      <c r="R38" s="278"/>
      <c r="S38" s="277"/>
      <c r="T38" s="278"/>
      <c r="U38" s="277"/>
      <c r="V38" s="278"/>
      <c r="W38" s="277"/>
      <c r="X38" s="278"/>
      <c r="Y38" s="277"/>
      <c r="Z38" s="278"/>
      <c r="AA38" s="277"/>
      <c r="AB38" s="278"/>
      <c r="AC38" s="277"/>
      <c r="AD38" s="278"/>
      <c r="AE38" s="277"/>
      <c r="AF38" s="278"/>
      <c r="AG38" s="277"/>
      <c r="AH38" s="278"/>
      <c r="AI38" s="277"/>
      <c r="AJ38" s="278"/>
      <c r="AK38" s="277"/>
      <c r="AL38" s="278"/>
      <c r="AM38" s="277"/>
      <c r="AN38" s="278"/>
      <c r="AO38" s="277"/>
      <c r="AP38" s="278"/>
      <c r="AQ38" s="277"/>
      <c r="AR38" s="278"/>
      <c r="AS38" s="277"/>
      <c r="AT38" s="278"/>
      <c r="AU38" s="277"/>
      <c r="AV38" s="278"/>
      <c r="AW38" s="277"/>
      <c r="AX38" s="278"/>
      <c r="AY38" s="277"/>
      <c r="AZ38" s="278"/>
      <c r="BA38" s="277"/>
      <c r="BB38" s="278"/>
      <c r="BC38" s="277"/>
      <c r="BD38" s="278"/>
      <c r="BE38" s="286"/>
      <c r="BF38" s="293">
        <f t="shared" ref="BF38:BF49" si="8">SUMIF($D$35:$BE$35,$BF$35,$D38:$BE38)</f>
        <v>0</v>
      </c>
      <c r="BG38" s="294">
        <f t="shared" si="7"/>
        <v>0</v>
      </c>
      <c r="BH38" s="146"/>
      <c r="BI38" s="26"/>
      <c r="BJ38" s="411" t="s">
        <v>33</v>
      </c>
      <c r="BK38" s="397"/>
      <c r="BL38" s="407">
        <f ca="1">BL34/BL36</f>
        <v>12.933333333333334</v>
      </c>
      <c r="BM38" s="419"/>
      <c r="BN38" s="399" t="s">
        <v>37</v>
      </c>
      <c r="BO38" s="430">
        <f ca="1">BZ38</f>
        <v>17.142857142857142</v>
      </c>
      <c r="BP38" s="397" t="s">
        <v>37</v>
      </c>
      <c r="BQ38" s="430">
        <f ca="1">CB38</f>
        <v>0.84779062430387719</v>
      </c>
      <c r="BR38" s="397" t="s">
        <v>37</v>
      </c>
      <c r="BS38" s="432">
        <f ca="1">CD38</f>
        <v>0</v>
      </c>
      <c r="BT38" s="18"/>
      <c r="BU38" s="411" t="s">
        <v>33</v>
      </c>
      <c r="BV38" s="397"/>
      <c r="BW38" s="407">
        <f ca="1">BW34/BW36</f>
        <v>20.555555555555557</v>
      </c>
      <c r="BX38" s="419"/>
      <c r="BY38" s="399" t="s">
        <v>37</v>
      </c>
      <c r="BZ38" s="426">
        <f ca="1">AVERAGE(F22:F28)*2</f>
        <v>17.142857142857142</v>
      </c>
      <c r="CA38" s="397" t="s">
        <v>37</v>
      </c>
      <c r="CB38" s="428">
        <f ca="1">AVERAGE(G22:H28)</f>
        <v>0.84779062430387719</v>
      </c>
      <c r="CC38" s="397" t="s">
        <v>37</v>
      </c>
      <c r="CD38" s="424">
        <f ca="1">SUM(S22:S28)/BW32</f>
        <v>0</v>
      </c>
    </row>
    <row r="39" spans="1:83" ht="15" customHeight="1" thickBot="1">
      <c r="A39" s="545" t="s">
        <v>134</v>
      </c>
      <c r="B39" s="546"/>
      <c r="C39" s="279">
        <f ca="1">IFERROR(VLOOKUP(A39,年間予定!$A$3:$M$17,$A$34,FALSE),"")</f>
        <v>9</v>
      </c>
      <c r="D39" s="280"/>
      <c r="E39" s="281"/>
      <c r="F39" s="282"/>
      <c r="G39" s="281"/>
      <c r="H39" s="282"/>
      <c r="I39" s="281"/>
      <c r="J39" s="282"/>
      <c r="K39" s="281"/>
      <c r="L39" s="282"/>
      <c r="M39" s="281"/>
      <c r="N39" s="282"/>
      <c r="O39" s="281"/>
      <c r="P39" s="282"/>
      <c r="Q39" s="281"/>
      <c r="R39" s="282"/>
      <c r="S39" s="281"/>
      <c r="T39" s="282"/>
      <c r="U39" s="281"/>
      <c r="V39" s="282"/>
      <c r="W39" s="281"/>
      <c r="X39" s="282"/>
      <c r="Y39" s="281"/>
      <c r="Z39" s="282"/>
      <c r="AA39" s="281"/>
      <c r="AB39" s="282"/>
      <c r="AC39" s="281"/>
      <c r="AD39" s="282"/>
      <c r="AE39" s="281"/>
      <c r="AF39" s="282"/>
      <c r="AG39" s="281"/>
      <c r="AH39" s="282"/>
      <c r="AI39" s="281"/>
      <c r="AJ39" s="282"/>
      <c r="AK39" s="281"/>
      <c r="AL39" s="282"/>
      <c r="AM39" s="281"/>
      <c r="AN39" s="282"/>
      <c r="AO39" s="281"/>
      <c r="AP39" s="282"/>
      <c r="AQ39" s="281"/>
      <c r="AR39" s="282"/>
      <c r="AS39" s="281"/>
      <c r="AT39" s="282"/>
      <c r="AU39" s="281"/>
      <c r="AV39" s="282"/>
      <c r="AW39" s="281"/>
      <c r="AX39" s="282"/>
      <c r="AY39" s="281"/>
      <c r="AZ39" s="282"/>
      <c r="BA39" s="281"/>
      <c r="BB39" s="282"/>
      <c r="BC39" s="281"/>
      <c r="BD39" s="282"/>
      <c r="BE39" s="287"/>
      <c r="BF39" s="295">
        <f t="shared" si="8"/>
        <v>0</v>
      </c>
      <c r="BG39" s="296">
        <f t="shared" si="7"/>
        <v>0</v>
      </c>
      <c r="BH39" s="146"/>
      <c r="BI39" s="26"/>
      <c r="BJ39" s="412"/>
      <c r="BK39" s="413"/>
      <c r="BL39" s="409"/>
      <c r="BM39" s="420"/>
      <c r="BN39" s="400"/>
      <c r="BO39" s="431"/>
      <c r="BP39" s="398"/>
      <c r="BQ39" s="431"/>
      <c r="BR39" s="398"/>
      <c r="BS39" s="433"/>
      <c r="BT39" s="18"/>
      <c r="BU39" s="412"/>
      <c r="BV39" s="413"/>
      <c r="BW39" s="409"/>
      <c r="BX39" s="420"/>
      <c r="BY39" s="400"/>
      <c r="BZ39" s="427"/>
      <c r="CA39" s="398"/>
      <c r="CB39" s="429"/>
      <c r="CC39" s="398"/>
      <c r="CD39" s="425"/>
    </row>
    <row r="40" spans="1:83" ht="15" customHeight="1">
      <c r="A40" s="543" t="s">
        <v>135</v>
      </c>
      <c r="B40" s="544"/>
      <c r="C40" s="275">
        <f ca="1">IFERROR(VLOOKUP(A40,年間予定!$A$3:$M$17,$A$34,FALSE),"")</f>
        <v>44</v>
      </c>
      <c r="D40" s="276">
        <v>2</v>
      </c>
      <c r="E40" s="277"/>
      <c r="F40" s="278">
        <v>1</v>
      </c>
      <c r="G40" s="277"/>
      <c r="H40" s="278">
        <v>3</v>
      </c>
      <c r="I40" s="277"/>
      <c r="J40" s="278"/>
      <c r="K40" s="277"/>
      <c r="L40" s="278"/>
      <c r="M40" s="277"/>
      <c r="N40" s="278"/>
      <c r="O40" s="277"/>
      <c r="P40" s="278">
        <v>1</v>
      </c>
      <c r="Q40" s="277"/>
      <c r="R40" s="278"/>
      <c r="S40" s="277"/>
      <c r="T40" s="278">
        <v>1</v>
      </c>
      <c r="U40" s="277"/>
      <c r="V40" s="278"/>
      <c r="W40" s="277"/>
      <c r="X40" s="278">
        <v>2</v>
      </c>
      <c r="Y40" s="277"/>
      <c r="Z40" s="278">
        <v>1</v>
      </c>
      <c r="AA40" s="277"/>
      <c r="AB40" s="278">
        <v>3</v>
      </c>
      <c r="AC40" s="277"/>
      <c r="AD40" s="278"/>
      <c r="AE40" s="277"/>
      <c r="AF40" s="278"/>
      <c r="AG40" s="277"/>
      <c r="AH40" s="278"/>
      <c r="AI40" s="277"/>
      <c r="AJ40" s="278">
        <v>1</v>
      </c>
      <c r="AK40" s="277"/>
      <c r="AL40" s="278">
        <v>2</v>
      </c>
      <c r="AM40" s="277"/>
      <c r="AN40" s="278">
        <v>5</v>
      </c>
      <c r="AO40" s="277"/>
      <c r="AP40" s="278">
        <v>2</v>
      </c>
      <c r="AQ40" s="277"/>
      <c r="AR40" s="278">
        <v>1</v>
      </c>
      <c r="AS40" s="277"/>
      <c r="AT40" s="278">
        <v>3</v>
      </c>
      <c r="AU40" s="277"/>
      <c r="AV40" s="278"/>
      <c r="AW40" s="277"/>
      <c r="AX40" s="278">
        <v>1</v>
      </c>
      <c r="AY40" s="277"/>
      <c r="AZ40" s="278">
        <v>3</v>
      </c>
      <c r="BA40" s="277"/>
      <c r="BB40" s="278">
        <v>2</v>
      </c>
      <c r="BC40" s="277"/>
      <c r="BD40" s="278"/>
      <c r="BE40" s="286"/>
      <c r="BF40" s="293">
        <f t="shared" si="8"/>
        <v>34</v>
      </c>
      <c r="BG40" s="294">
        <f t="shared" si="7"/>
        <v>0</v>
      </c>
      <c r="BH40" s="146"/>
      <c r="BI40" s="26"/>
      <c r="BJ40" s="406" t="s">
        <v>18</v>
      </c>
      <c r="BK40" s="405"/>
      <c r="BL40" s="405"/>
      <c r="BM40" s="405">
        <f ca="1">BM14</f>
        <v>9.0740740740740744</v>
      </c>
      <c r="BN40" s="414"/>
      <c r="BO40" s="414" t="s">
        <v>19</v>
      </c>
      <c r="BP40" s="414"/>
      <c r="BQ40" s="414"/>
      <c r="BR40" s="415">
        <v>1.66</v>
      </c>
      <c r="BS40" s="416"/>
      <c r="BT40" s="17"/>
      <c r="BU40" s="406" t="s">
        <v>18</v>
      </c>
      <c r="BV40" s="405"/>
      <c r="BW40" s="405"/>
      <c r="BX40" s="405">
        <f ca="1">BM14</f>
        <v>9.0740740740740744</v>
      </c>
      <c r="BY40" s="414"/>
      <c r="BZ40" s="414" t="s">
        <v>19</v>
      </c>
      <c r="CA40" s="414"/>
      <c r="CB40" s="414"/>
      <c r="CC40" s="415">
        <v>1.66</v>
      </c>
      <c r="CD40" s="416"/>
    </row>
    <row r="41" spans="1:83" ht="15" customHeight="1">
      <c r="A41" s="545" t="s">
        <v>136</v>
      </c>
      <c r="B41" s="546"/>
      <c r="C41" s="279">
        <f ca="1">IFERROR(VLOOKUP(A41,年間予定!$A$3:$M$17,$A$34,FALSE),"")</f>
        <v>15</v>
      </c>
      <c r="D41" s="280"/>
      <c r="E41" s="281"/>
      <c r="F41" s="282"/>
      <c r="G41" s="281"/>
      <c r="H41" s="282"/>
      <c r="I41" s="281"/>
      <c r="J41" s="282"/>
      <c r="K41" s="281"/>
      <c r="L41" s="282"/>
      <c r="M41" s="281"/>
      <c r="N41" s="282"/>
      <c r="O41" s="281"/>
      <c r="P41" s="282"/>
      <c r="Q41" s="281"/>
      <c r="R41" s="282"/>
      <c r="S41" s="281"/>
      <c r="T41" s="282"/>
      <c r="U41" s="281"/>
      <c r="V41" s="282"/>
      <c r="W41" s="281"/>
      <c r="X41" s="282"/>
      <c r="Y41" s="281"/>
      <c r="Z41" s="282"/>
      <c r="AA41" s="281"/>
      <c r="AB41" s="282"/>
      <c r="AC41" s="281"/>
      <c r="AD41" s="282"/>
      <c r="AE41" s="281"/>
      <c r="AF41" s="282"/>
      <c r="AG41" s="281"/>
      <c r="AH41" s="282"/>
      <c r="AI41" s="281"/>
      <c r="AJ41" s="282"/>
      <c r="AK41" s="281"/>
      <c r="AL41" s="282"/>
      <c r="AM41" s="281"/>
      <c r="AN41" s="282"/>
      <c r="AO41" s="281"/>
      <c r="AP41" s="282"/>
      <c r="AQ41" s="281"/>
      <c r="AR41" s="282"/>
      <c r="AS41" s="281"/>
      <c r="AT41" s="282"/>
      <c r="AU41" s="281"/>
      <c r="AV41" s="282"/>
      <c r="AW41" s="281"/>
      <c r="AX41" s="282"/>
      <c r="AY41" s="281"/>
      <c r="AZ41" s="282"/>
      <c r="BA41" s="281"/>
      <c r="BB41" s="282"/>
      <c r="BC41" s="281"/>
      <c r="BD41" s="282"/>
      <c r="BE41" s="287"/>
      <c r="BF41" s="295">
        <f t="shared" si="8"/>
        <v>0</v>
      </c>
      <c r="BG41" s="296">
        <f t="shared" si="7"/>
        <v>0</v>
      </c>
      <c r="BH41" s="146"/>
      <c r="BI41" s="26"/>
      <c r="BJ41" s="399"/>
      <c r="BK41" s="397"/>
      <c r="BL41" s="397"/>
      <c r="BM41" s="397"/>
      <c r="BN41" s="397"/>
      <c r="BO41" s="397"/>
      <c r="BP41" s="397"/>
      <c r="BQ41" s="397"/>
      <c r="BR41" s="417"/>
      <c r="BS41" s="418"/>
      <c r="BT41" s="17"/>
      <c r="BU41" s="399"/>
      <c r="BV41" s="397"/>
      <c r="BW41" s="397"/>
      <c r="BX41" s="397"/>
      <c r="BY41" s="397"/>
      <c r="BZ41" s="397"/>
      <c r="CA41" s="397"/>
      <c r="CB41" s="397"/>
      <c r="CC41" s="417"/>
      <c r="CD41" s="418"/>
    </row>
    <row r="42" spans="1:83" ht="15" customHeight="1">
      <c r="A42" s="543" t="s">
        <v>137</v>
      </c>
      <c r="B42" s="544"/>
      <c r="C42" s="275">
        <f ca="1">IFERROR(VLOOKUP(A42,年間予定!$A$3:$M$17,$A$34,FALSE),"")</f>
        <v>6</v>
      </c>
      <c r="D42" s="276"/>
      <c r="E42" s="277"/>
      <c r="F42" s="278"/>
      <c r="G42" s="277"/>
      <c r="H42" s="278"/>
      <c r="I42" s="277"/>
      <c r="J42" s="278"/>
      <c r="K42" s="277"/>
      <c r="L42" s="278"/>
      <c r="M42" s="277"/>
      <c r="N42" s="278"/>
      <c r="O42" s="277"/>
      <c r="P42" s="278"/>
      <c r="Q42" s="277"/>
      <c r="R42" s="278"/>
      <c r="S42" s="277"/>
      <c r="T42" s="278">
        <v>1</v>
      </c>
      <c r="U42" s="277"/>
      <c r="V42" s="278"/>
      <c r="W42" s="277"/>
      <c r="X42" s="278"/>
      <c r="Y42" s="277"/>
      <c r="Z42" s="278"/>
      <c r="AA42" s="277"/>
      <c r="AB42" s="278"/>
      <c r="AC42" s="277"/>
      <c r="AD42" s="278">
        <v>1</v>
      </c>
      <c r="AE42" s="277"/>
      <c r="AF42" s="278">
        <v>3</v>
      </c>
      <c r="AG42" s="277"/>
      <c r="AH42" s="278">
        <v>2</v>
      </c>
      <c r="AI42" s="277"/>
      <c r="AJ42" s="278"/>
      <c r="AK42" s="277"/>
      <c r="AL42" s="278"/>
      <c r="AM42" s="277"/>
      <c r="AN42" s="278">
        <v>1</v>
      </c>
      <c r="AO42" s="277"/>
      <c r="AP42" s="278"/>
      <c r="AQ42" s="277"/>
      <c r="AR42" s="278"/>
      <c r="AS42" s="277"/>
      <c r="AT42" s="278"/>
      <c r="AU42" s="277"/>
      <c r="AV42" s="278"/>
      <c r="AW42" s="277"/>
      <c r="AX42" s="278">
        <v>1</v>
      </c>
      <c r="AY42" s="277"/>
      <c r="AZ42" s="278">
        <v>2</v>
      </c>
      <c r="BA42" s="277"/>
      <c r="BB42" s="278">
        <v>1</v>
      </c>
      <c r="BC42" s="277"/>
      <c r="BD42" s="278"/>
      <c r="BE42" s="286"/>
      <c r="BF42" s="293">
        <f t="shared" si="8"/>
        <v>12</v>
      </c>
      <c r="BG42" s="294">
        <f t="shared" si="7"/>
        <v>0</v>
      </c>
      <c r="BH42" s="146"/>
      <c r="BI42" s="26"/>
      <c r="BJ42" s="399" t="s">
        <v>20</v>
      </c>
      <c r="BK42" s="397"/>
      <c r="BL42" s="397"/>
      <c r="BM42" s="423">
        <v>10</v>
      </c>
      <c r="BN42" s="423"/>
      <c r="BO42" s="397" t="s">
        <v>21</v>
      </c>
      <c r="BP42" s="397"/>
      <c r="BQ42" s="397"/>
      <c r="BR42" s="421" t="e">
        <f ca="1">BL32/12/AVERAGE(T16:U21)</f>
        <v>#DIV/0!</v>
      </c>
      <c r="BS42" s="422"/>
      <c r="BT42" s="19"/>
      <c r="BU42" s="399" t="s">
        <v>20</v>
      </c>
      <c r="BV42" s="397"/>
      <c r="BW42" s="397"/>
      <c r="BX42" s="423">
        <v>10</v>
      </c>
      <c r="BY42" s="423"/>
      <c r="BZ42" s="397" t="s">
        <v>21</v>
      </c>
      <c r="CA42" s="397"/>
      <c r="CB42" s="397"/>
      <c r="CC42" s="421" t="e">
        <f ca="1">BW32/12/AVERAGE(T22:U28)</f>
        <v>#DIV/0!</v>
      </c>
      <c r="CD42" s="422"/>
    </row>
    <row r="43" spans="1:83" ht="15" customHeight="1">
      <c r="A43" s="545" t="s">
        <v>138</v>
      </c>
      <c r="B43" s="546"/>
      <c r="C43" s="279">
        <f ca="1">IFERROR(VLOOKUP(A43,年間予定!$A$3:$M$17,$A$34,FALSE),"")</f>
        <v>22</v>
      </c>
      <c r="D43" s="280"/>
      <c r="E43" s="281"/>
      <c r="F43" s="282"/>
      <c r="G43" s="281"/>
      <c r="H43" s="282"/>
      <c r="I43" s="281"/>
      <c r="J43" s="282">
        <v>1</v>
      </c>
      <c r="K43" s="281"/>
      <c r="L43" s="282"/>
      <c r="M43" s="281"/>
      <c r="N43" s="282"/>
      <c r="O43" s="281"/>
      <c r="P43" s="282"/>
      <c r="Q43" s="281"/>
      <c r="R43" s="282"/>
      <c r="S43" s="281"/>
      <c r="T43" s="282"/>
      <c r="U43" s="281"/>
      <c r="V43" s="282"/>
      <c r="W43" s="281"/>
      <c r="X43" s="282"/>
      <c r="Y43" s="281"/>
      <c r="Z43" s="282"/>
      <c r="AA43" s="281"/>
      <c r="AB43" s="282">
        <v>1</v>
      </c>
      <c r="AC43" s="281"/>
      <c r="AD43" s="282"/>
      <c r="AE43" s="281"/>
      <c r="AF43" s="282"/>
      <c r="AG43" s="281"/>
      <c r="AH43" s="282">
        <v>2</v>
      </c>
      <c r="AI43" s="281"/>
      <c r="AJ43" s="282"/>
      <c r="AK43" s="281"/>
      <c r="AL43" s="282"/>
      <c r="AM43" s="281"/>
      <c r="AN43" s="282">
        <v>1</v>
      </c>
      <c r="AO43" s="281"/>
      <c r="AP43" s="282">
        <v>1</v>
      </c>
      <c r="AQ43" s="281"/>
      <c r="AR43" s="282">
        <v>1</v>
      </c>
      <c r="AS43" s="281"/>
      <c r="AT43" s="282">
        <v>2</v>
      </c>
      <c r="AU43" s="281"/>
      <c r="AV43" s="282">
        <v>3</v>
      </c>
      <c r="AW43" s="281"/>
      <c r="AX43" s="282">
        <v>2</v>
      </c>
      <c r="AY43" s="281"/>
      <c r="AZ43" s="282">
        <v>2</v>
      </c>
      <c r="BA43" s="281"/>
      <c r="BB43" s="282">
        <v>1</v>
      </c>
      <c r="BC43" s="281"/>
      <c r="BD43" s="282"/>
      <c r="BE43" s="287"/>
      <c r="BF43" s="295">
        <f t="shared" si="8"/>
        <v>17</v>
      </c>
      <c r="BG43" s="296">
        <f t="shared" si="7"/>
        <v>0</v>
      </c>
      <c r="BH43" s="146"/>
      <c r="BI43" s="26"/>
      <c r="BJ43" s="399"/>
      <c r="BK43" s="397"/>
      <c r="BL43" s="397"/>
      <c r="BM43" s="423"/>
      <c r="BN43" s="423"/>
      <c r="BO43" s="397"/>
      <c r="BP43" s="397"/>
      <c r="BQ43" s="397"/>
      <c r="BR43" s="421"/>
      <c r="BS43" s="422"/>
      <c r="BT43" s="19"/>
      <c r="BU43" s="399"/>
      <c r="BV43" s="397"/>
      <c r="BW43" s="397"/>
      <c r="BX43" s="423"/>
      <c r="BY43" s="423"/>
      <c r="BZ43" s="397"/>
      <c r="CA43" s="397"/>
      <c r="CB43" s="397"/>
      <c r="CC43" s="421"/>
      <c r="CD43" s="422"/>
    </row>
    <row r="44" spans="1:83" ht="15" customHeight="1">
      <c r="A44" s="543" t="s">
        <v>139</v>
      </c>
      <c r="B44" s="544"/>
      <c r="C44" s="275">
        <f ca="1">IFERROR(VLOOKUP(A44,年間予定!$A$3:$M$17,$A$34,FALSE),"")</f>
        <v>44</v>
      </c>
      <c r="D44" s="276"/>
      <c r="E44" s="277"/>
      <c r="F44" s="278">
        <v>1</v>
      </c>
      <c r="G44" s="277"/>
      <c r="H44" s="278">
        <v>1</v>
      </c>
      <c r="I44" s="277"/>
      <c r="J44" s="278"/>
      <c r="K44" s="277"/>
      <c r="L44" s="278">
        <v>2</v>
      </c>
      <c r="M44" s="277"/>
      <c r="N44" s="278">
        <v>2</v>
      </c>
      <c r="O44" s="277"/>
      <c r="P44" s="278">
        <v>1</v>
      </c>
      <c r="Q44" s="277"/>
      <c r="R44" s="278">
        <v>1</v>
      </c>
      <c r="S44" s="277"/>
      <c r="T44" s="278"/>
      <c r="U44" s="277"/>
      <c r="V44" s="278">
        <v>2</v>
      </c>
      <c r="W44" s="277"/>
      <c r="X44" s="278">
        <v>2</v>
      </c>
      <c r="Y44" s="277"/>
      <c r="Z44" s="278"/>
      <c r="AA44" s="277"/>
      <c r="AB44" s="278">
        <v>1</v>
      </c>
      <c r="AC44" s="277"/>
      <c r="AD44" s="278">
        <v>1</v>
      </c>
      <c r="AE44" s="277"/>
      <c r="AF44" s="278">
        <v>2</v>
      </c>
      <c r="AG44" s="277"/>
      <c r="AH44" s="278">
        <v>3</v>
      </c>
      <c r="AI44" s="277"/>
      <c r="AJ44" s="278"/>
      <c r="AK44" s="277"/>
      <c r="AL44" s="278"/>
      <c r="AM44" s="277"/>
      <c r="AN44" s="278"/>
      <c r="AO44" s="277"/>
      <c r="AP44" s="278">
        <v>2</v>
      </c>
      <c r="AQ44" s="277"/>
      <c r="AR44" s="278"/>
      <c r="AS44" s="277"/>
      <c r="AT44" s="278"/>
      <c r="AU44" s="277"/>
      <c r="AV44" s="278"/>
      <c r="AW44" s="277"/>
      <c r="AX44" s="278">
        <v>1</v>
      </c>
      <c r="AY44" s="277"/>
      <c r="AZ44" s="278"/>
      <c r="BA44" s="277"/>
      <c r="BB44" s="278">
        <v>1</v>
      </c>
      <c r="BC44" s="277"/>
      <c r="BD44" s="278"/>
      <c r="BE44" s="286"/>
      <c r="BF44" s="293">
        <f t="shared" si="8"/>
        <v>23</v>
      </c>
      <c r="BG44" s="294">
        <f t="shared" si="7"/>
        <v>0</v>
      </c>
      <c r="BH44" s="146"/>
      <c r="BI44" s="26"/>
      <c r="BJ44" s="399" t="s">
        <v>41</v>
      </c>
      <c r="BK44" s="397"/>
      <c r="BL44" s="397"/>
      <c r="BM44" s="397">
        <f ca="1">BM42-BM40</f>
        <v>0.9259259259259256</v>
      </c>
      <c r="BN44" s="397"/>
      <c r="BO44" s="397" t="s">
        <v>22</v>
      </c>
      <c r="BP44" s="397"/>
      <c r="BQ44" s="397"/>
      <c r="BR44" s="407" t="e">
        <f ca="1">BR42-BR40</f>
        <v>#DIV/0!</v>
      </c>
      <c r="BS44" s="408"/>
      <c r="BT44" s="17"/>
      <c r="BU44" s="399" t="s">
        <v>41</v>
      </c>
      <c r="BV44" s="397"/>
      <c r="BW44" s="397"/>
      <c r="BX44" s="397">
        <f ca="1">BX42-BX40</f>
        <v>0.9259259259259256</v>
      </c>
      <c r="BY44" s="397"/>
      <c r="BZ44" s="397" t="s">
        <v>22</v>
      </c>
      <c r="CA44" s="397"/>
      <c r="CB44" s="397"/>
      <c r="CC44" s="407" t="e">
        <f ca="1">CC42-CC40</f>
        <v>#DIV/0!</v>
      </c>
      <c r="CD44" s="408"/>
    </row>
    <row r="45" spans="1:83" ht="15" customHeight="1">
      <c r="A45" s="545" t="s">
        <v>140</v>
      </c>
      <c r="B45" s="546"/>
      <c r="C45" s="279">
        <f ca="1">IFERROR(VLOOKUP(A45,年間予定!$A$3:$M$17,$A$34,FALSE),"")</f>
        <v>6</v>
      </c>
      <c r="D45" s="280"/>
      <c r="E45" s="281"/>
      <c r="F45" s="282"/>
      <c r="G45" s="281"/>
      <c r="H45" s="282"/>
      <c r="I45" s="281"/>
      <c r="J45" s="282"/>
      <c r="K45" s="281"/>
      <c r="L45" s="282"/>
      <c r="M45" s="281"/>
      <c r="N45" s="282"/>
      <c r="O45" s="281"/>
      <c r="P45" s="282"/>
      <c r="Q45" s="281"/>
      <c r="R45" s="282"/>
      <c r="S45" s="281"/>
      <c r="T45" s="282"/>
      <c r="U45" s="281"/>
      <c r="V45" s="282"/>
      <c r="W45" s="281"/>
      <c r="X45" s="282"/>
      <c r="Y45" s="281"/>
      <c r="Z45" s="282"/>
      <c r="AA45" s="281"/>
      <c r="AB45" s="282"/>
      <c r="AC45" s="281"/>
      <c r="AD45" s="282"/>
      <c r="AE45" s="281"/>
      <c r="AF45" s="282"/>
      <c r="AG45" s="281"/>
      <c r="AH45" s="282"/>
      <c r="AI45" s="281"/>
      <c r="AJ45" s="282"/>
      <c r="AK45" s="281"/>
      <c r="AL45" s="282"/>
      <c r="AM45" s="281"/>
      <c r="AN45" s="282"/>
      <c r="AO45" s="281"/>
      <c r="AP45" s="282"/>
      <c r="AQ45" s="281"/>
      <c r="AR45" s="282"/>
      <c r="AS45" s="281"/>
      <c r="AT45" s="282"/>
      <c r="AU45" s="281"/>
      <c r="AV45" s="282"/>
      <c r="AW45" s="281"/>
      <c r="AX45" s="282"/>
      <c r="AY45" s="281"/>
      <c r="AZ45" s="282"/>
      <c r="BA45" s="281"/>
      <c r="BB45" s="282">
        <v>1</v>
      </c>
      <c r="BC45" s="281"/>
      <c r="BD45" s="282"/>
      <c r="BE45" s="287"/>
      <c r="BF45" s="295">
        <f t="shared" si="8"/>
        <v>1</v>
      </c>
      <c r="BG45" s="296">
        <f t="shared" si="7"/>
        <v>0</v>
      </c>
      <c r="BH45" s="146"/>
      <c r="BI45" s="26"/>
      <c r="BJ45" s="399"/>
      <c r="BK45" s="397"/>
      <c r="BL45" s="397"/>
      <c r="BM45" s="397"/>
      <c r="BN45" s="397"/>
      <c r="BO45" s="397"/>
      <c r="BP45" s="397"/>
      <c r="BQ45" s="397"/>
      <c r="BR45" s="407"/>
      <c r="BS45" s="408"/>
      <c r="BT45" s="17"/>
      <c r="BU45" s="399"/>
      <c r="BV45" s="397"/>
      <c r="BW45" s="397"/>
      <c r="BX45" s="397"/>
      <c r="BY45" s="397"/>
      <c r="BZ45" s="397"/>
      <c r="CA45" s="397"/>
      <c r="CB45" s="397"/>
      <c r="CC45" s="407"/>
      <c r="CD45" s="408"/>
    </row>
    <row r="46" spans="1:83" s="11" customFormat="1" ht="15" customHeight="1">
      <c r="A46" s="543" t="s">
        <v>141</v>
      </c>
      <c r="B46" s="544"/>
      <c r="C46" s="275">
        <f ca="1">IFERROR(VLOOKUP(A46,年間予定!$A$3:$M$17,$A$34,FALSE),"")</f>
        <v>0</v>
      </c>
      <c r="D46" s="276"/>
      <c r="E46" s="283"/>
      <c r="F46" s="278">
        <v>1</v>
      </c>
      <c r="G46" s="283"/>
      <c r="H46" s="278"/>
      <c r="I46" s="283"/>
      <c r="J46" s="278"/>
      <c r="K46" s="283"/>
      <c r="L46" s="278"/>
      <c r="M46" s="283"/>
      <c r="N46" s="278"/>
      <c r="O46" s="283"/>
      <c r="P46" s="278"/>
      <c r="Q46" s="283"/>
      <c r="R46" s="278"/>
      <c r="S46" s="283"/>
      <c r="T46" s="278"/>
      <c r="U46" s="283"/>
      <c r="V46" s="278"/>
      <c r="W46" s="283"/>
      <c r="X46" s="356"/>
      <c r="Y46" s="283"/>
      <c r="Z46" s="278"/>
      <c r="AA46" s="283"/>
      <c r="AB46" s="278"/>
      <c r="AC46" s="283"/>
      <c r="AD46" s="278"/>
      <c r="AE46" s="283"/>
      <c r="AF46" s="278"/>
      <c r="AG46" s="283"/>
      <c r="AH46" s="278">
        <v>1</v>
      </c>
      <c r="AI46" s="283"/>
      <c r="AJ46" s="278"/>
      <c r="AK46" s="283"/>
      <c r="AL46" s="278"/>
      <c r="AM46" s="283"/>
      <c r="AN46" s="278">
        <v>1</v>
      </c>
      <c r="AO46" s="283"/>
      <c r="AP46" s="278"/>
      <c r="AQ46" s="283"/>
      <c r="AR46" s="278"/>
      <c r="AS46" s="283"/>
      <c r="AT46" s="278">
        <v>1</v>
      </c>
      <c r="AU46" s="283"/>
      <c r="AV46" s="278"/>
      <c r="AW46" s="283"/>
      <c r="AX46" s="278"/>
      <c r="AY46" s="283"/>
      <c r="AZ46" s="278"/>
      <c r="BA46" s="283"/>
      <c r="BB46" s="278"/>
      <c r="BC46" s="283"/>
      <c r="BD46" s="278"/>
      <c r="BE46" s="288"/>
      <c r="BF46" s="293">
        <f t="shared" si="8"/>
        <v>4</v>
      </c>
      <c r="BG46" s="297">
        <f t="shared" si="7"/>
        <v>0</v>
      </c>
      <c r="BH46" s="146"/>
      <c r="BI46" s="26"/>
      <c r="BJ46" s="411" t="s">
        <v>23</v>
      </c>
      <c r="BK46" s="397"/>
      <c r="BL46" s="397"/>
      <c r="BM46" s="397">
        <f ca="1">(BM42*BM48)-BL30</f>
        <v>25</v>
      </c>
      <c r="BN46" s="397"/>
      <c r="BO46" s="397" t="s">
        <v>24</v>
      </c>
      <c r="BP46" s="397"/>
      <c r="BQ46" s="397"/>
      <c r="BR46" s="407" t="e">
        <f ca="1">BL32/BR42</f>
        <v>#DIV/0!</v>
      </c>
      <c r="BS46" s="408"/>
      <c r="BT46" s="20"/>
      <c r="BU46" s="411" t="s">
        <v>23</v>
      </c>
      <c r="BV46" s="397"/>
      <c r="BW46" s="397"/>
      <c r="BX46" s="397">
        <f ca="1">(BX42*BX48)-BW30</f>
        <v>25</v>
      </c>
      <c r="BY46" s="397"/>
      <c r="BZ46" s="397" t="s">
        <v>24</v>
      </c>
      <c r="CA46" s="397"/>
      <c r="CB46" s="397"/>
      <c r="CC46" s="407" t="e">
        <f ca="1">BW32/CC42</f>
        <v>#DIV/0!</v>
      </c>
      <c r="CD46" s="408"/>
      <c r="CE46" s="14"/>
    </row>
    <row r="47" spans="1:83" s="11" customFormat="1" ht="15" customHeight="1" thickBot="1">
      <c r="A47" s="545" t="s">
        <v>149</v>
      </c>
      <c r="B47" s="546"/>
      <c r="C47" s="279">
        <f ca="1">IFERROR(VLOOKUP(A47,年間予定!$A$3:$M$17,$A$34,FALSE),"")</f>
        <v>0</v>
      </c>
      <c r="D47" s="280"/>
      <c r="E47" s="281"/>
      <c r="F47" s="282"/>
      <c r="G47" s="281"/>
      <c r="H47" s="282"/>
      <c r="I47" s="281"/>
      <c r="J47" s="282"/>
      <c r="K47" s="281"/>
      <c r="L47" s="282"/>
      <c r="M47" s="281"/>
      <c r="N47" s="282"/>
      <c r="O47" s="281"/>
      <c r="P47" s="282"/>
      <c r="Q47" s="281"/>
      <c r="R47" s="282">
        <v>1</v>
      </c>
      <c r="S47" s="281"/>
      <c r="T47" s="282"/>
      <c r="U47" s="281"/>
      <c r="V47" s="282"/>
      <c r="W47" s="281"/>
      <c r="X47" s="282"/>
      <c r="Y47" s="281"/>
      <c r="Z47" s="282"/>
      <c r="AA47" s="281"/>
      <c r="AB47" s="282"/>
      <c r="AC47" s="281"/>
      <c r="AD47" s="282"/>
      <c r="AE47" s="281"/>
      <c r="AF47" s="282">
        <v>1</v>
      </c>
      <c r="AG47" s="281"/>
      <c r="AH47" s="282"/>
      <c r="AI47" s="281"/>
      <c r="AJ47" s="282"/>
      <c r="AK47" s="281"/>
      <c r="AL47" s="282"/>
      <c r="AM47" s="281"/>
      <c r="AN47" s="282"/>
      <c r="AO47" s="281"/>
      <c r="AP47" s="282"/>
      <c r="AQ47" s="281"/>
      <c r="AR47" s="282">
        <v>1</v>
      </c>
      <c r="AS47" s="281"/>
      <c r="AT47" s="282"/>
      <c r="AU47" s="281"/>
      <c r="AV47" s="282"/>
      <c r="AW47" s="281"/>
      <c r="AX47" s="282"/>
      <c r="AY47" s="281"/>
      <c r="AZ47" s="282">
        <v>1</v>
      </c>
      <c r="BA47" s="281"/>
      <c r="BB47" s="282"/>
      <c r="BC47" s="281"/>
      <c r="BD47" s="282"/>
      <c r="BE47" s="287"/>
      <c r="BF47" s="295">
        <f t="shared" si="8"/>
        <v>4</v>
      </c>
      <c r="BG47" s="296">
        <f t="shared" si="7"/>
        <v>0</v>
      </c>
      <c r="BH47" s="146"/>
      <c r="BI47" s="26"/>
      <c r="BJ47" s="412"/>
      <c r="BK47" s="413"/>
      <c r="BL47" s="413"/>
      <c r="BM47" s="413"/>
      <c r="BN47" s="413"/>
      <c r="BO47" s="413"/>
      <c r="BP47" s="413"/>
      <c r="BQ47" s="413"/>
      <c r="BR47" s="409"/>
      <c r="BS47" s="410"/>
      <c r="BT47" s="20"/>
      <c r="BU47" s="412"/>
      <c r="BV47" s="413"/>
      <c r="BW47" s="413"/>
      <c r="BX47" s="413"/>
      <c r="BY47" s="413"/>
      <c r="BZ47" s="413"/>
      <c r="CA47" s="413"/>
      <c r="CB47" s="413"/>
      <c r="CC47" s="409"/>
      <c r="CD47" s="410"/>
      <c r="CE47" s="14"/>
    </row>
    <row r="48" spans="1:83" ht="15" customHeight="1">
      <c r="A48" s="543" t="s">
        <v>157</v>
      </c>
      <c r="B48" s="544"/>
      <c r="C48" s="275">
        <f ca="1">IFERROR(VLOOKUP(A48,年間予定!$A$3:$M$17,$A$34,FALSE),"")</f>
        <v>0</v>
      </c>
      <c r="D48" s="276"/>
      <c r="E48" s="283"/>
      <c r="F48" s="278"/>
      <c r="G48" s="283"/>
      <c r="H48" s="278">
        <v>1</v>
      </c>
      <c r="I48" s="283"/>
      <c r="J48" s="278"/>
      <c r="K48" s="283"/>
      <c r="L48" s="278"/>
      <c r="M48" s="283"/>
      <c r="N48" s="278"/>
      <c r="O48" s="283"/>
      <c r="P48" s="278"/>
      <c r="Q48" s="283"/>
      <c r="R48" s="278"/>
      <c r="S48" s="283"/>
      <c r="T48" s="278">
        <v>1</v>
      </c>
      <c r="U48" s="283"/>
      <c r="V48" s="278"/>
      <c r="W48" s="283"/>
      <c r="X48" s="278"/>
      <c r="Y48" s="283"/>
      <c r="Z48" s="278"/>
      <c r="AA48" s="283"/>
      <c r="AB48" s="278"/>
      <c r="AC48" s="283"/>
      <c r="AD48" s="278"/>
      <c r="AE48" s="283"/>
      <c r="AF48" s="278"/>
      <c r="AG48" s="283"/>
      <c r="AH48" s="278"/>
      <c r="AI48" s="283"/>
      <c r="AJ48" s="278"/>
      <c r="AK48" s="283"/>
      <c r="AL48" s="278"/>
      <c r="AM48" s="283"/>
      <c r="AN48" s="278"/>
      <c r="AO48" s="283"/>
      <c r="AP48" s="278"/>
      <c r="AQ48" s="283"/>
      <c r="AR48" s="278"/>
      <c r="AS48" s="283"/>
      <c r="AT48" s="278"/>
      <c r="AU48" s="283"/>
      <c r="AV48" s="278"/>
      <c r="AW48" s="283"/>
      <c r="AX48" s="278"/>
      <c r="AY48" s="283"/>
      <c r="AZ48" s="278"/>
      <c r="BA48" s="283"/>
      <c r="BB48" s="278"/>
      <c r="BC48" s="283"/>
      <c r="BD48" s="278"/>
      <c r="BE48" s="288"/>
      <c r="BF48" s="293">
        <f t="shared" si="8"/>
        <v>2</v>
      </c>
      <c r="BG48" s="297">
        <f t="shared" si="7"/>
        <v>0</v>
      </c>
      <c r="BH48" s="146"/>
      <c r="BI48" s="26"/>
      <c r="BJ48" s="406" t="s">
        <v>25</v>
      </c>
      <c r="BK48" s="405"/>
      <c r="BL48" s="405"/>
      <c r="BM48" s="405">
        <f ca="1">C31</f>
        <v>27</v>
      </c>
      <c r="BN48" s="405"/>
      <c r="BO48" s="405" t="s">
        <v>26</v>
      </c>
      <c r="BP48" s="405"/>
      <c r="BQ48" s="405"/>
      <c r="BR48" s="403">
        <f ca="1">BM40*BM48*BM50*1.015</f>
        <v>3569729.6249999995</v>
      </c>
      <c r="BS48" s="404"/>
      <c r="BT48" s="21"/>
      <c r="BU48" s="406" t="s">
        <v>25</v>
      </c>
      <c r="BV48" s="405"/>
      <c r="BW48" s="405"/>
      <c r="BX48" s="405">
        <f ca="1">C31</f>
        <v>27</v>
      </c>
      <c r="BY48" s="405"/>
      <c r="BZ48" s="405" t="s">
        <v>26</v>
      </c>
      <c r="CA48" s="405"/>
      <c r="CB48" s="405"/>
      <c r="CC48" s="403">
        <f ca="1">BX40*BX48*BX50*1.015</f>
        <v>3569729.6249999995</v>
      </c>
      <c r="CD48" s="404"/>
    </row>
    <row r="49" spans="1:82" ht="15" customHeight="1" thickBot="1">
      <c r="A49" s="545" t="s">
        <v>159</v>
      </c>
      <c r="B49" s="546"/>
      <c r="C49" s="298">
        <f ca="1">IFERROR(VLOOKUP(A49,年間予定!$A$3:$M$17,$A$34,FALSE),"")</f>
        <v>0</v>
      </c>
      <c r="D49" s="299"/>
      <c r="E49" s="300"/>
      <c r="F49" s="301"/>
      <c r="G49" s="300"/>
      <c r="H49" s="301"/>
      <c r="I49" s="300"/>
      <c r="J49" s="301"/>
      <c r="K49" s="300"/>
      <c r="L49" s="301"/>
      <c r="M49" s="300"/>
      <c r="N49" s="301"/>
      <c r="O49" s="300"/>
      <c r="P49" s="301"/>
      <c r="Q49" s="300"/>
      <c r="R49" s="301"/>
      <c r="S49" s="300"/>
      <c r="T49" s="301"/>
      <c r="U49" s="300"/>
      <c r="V49" s="301"/>
      <c r="W49" s="300"/>
      <c r="X49" s="301"/>
      <c r="Y49" s="300"/>
      <c r="Z49" s="301"/>
      <c r="AA49" s="300"/>
      <c r="AB49" s="301">
        <v>1</v>
      </c>
      <c r="AC49" s="300"/>
      <c r="AD49" s="301"/>
      <c r="AE49" s="300"/>
      <c r="AF49" s="301"/>
      <c r="AG49" s="300"/>
      <c r="AH49" s="301"/>
      <c r="AI49" s="300"/>
      <c r="AJ49" s="301"/>
      <c r="AK49" s="300"/>
      <c r="AL49" s="301"/>
      <c r="AM49" s="300"/>
      <c r="AN49" s="301"/>
      <c r="AO49" s="300"/>
      <c r="AP49" s="301"/>
      <c r="AQ49" s="300"/>
      <c r="AR49" s="301"/>
      <c r="AS49" s="300"/>
      <c r="AT49" s="301"/>
      <c r="AU49" s="300"/>
      <c r="AV49" s="301"/>
      <c r="AW49" s="300"/>
      <c r="AX49" s="301"/>
      <c r="AY49" s="300"/>
      <c r="AZ49" s="301">
        <v>1</v>
      </c>
      <c r="BA49" s="300"/>
      <c r="BB49" s="301"/>
      <c r="BC49" s="300"/>
      <c r="BD49" s="301"/>
      <c r="BE49" s="302"/>
      <c r="BF49" s="303">
        <f t="shared" si="8"/>
        <v>2</v>
      </c>
      <c r="BG49" s="304">
        <f t="shared" si="7"/>
        <v>0</v>
      </c>
      <c r="BH49" s="146"/>
      <c r="BI49" s="26"/>
      <c r="BJ49" s="399"/>
      <c r="BK49" s="397"/>
      <c r="BL49" s="397"/>
      <c r="BM49" s="397"/>
      <c r="BN49" s="397"/>
      <c r="BO49" s="397"/>
      <c r="BP49" s="397"/>
      <c r="BQ49" s="397"/>
      <c r="BR49" s="401"/>
      <c r="BS49" s="402"/>
      <c r="BT49" s="21"/>
      <c r="BU49" s="399"/>
      <c r="BV49" s="397"/>
      <c r="BW49" s="397"/>
      <c r="BX49" s="397"/>
      <c r="BY49" s="397"/>
      <c r="BZ49" s="397"/>
      <c r="CA49" s="397"/>
      <c r="CB49" s="397"/>
      <c r="CC49" s="401"/>
      <c r="CD49" s="402"/>
    </row>
    <row r="50" spans="1:82" ht="15" customHeight="1" thickBot="1">
      <c r="A50" s="28">
        <f>ROW()-33</f>
        <v>17</v>
      </c>
      <c r="B50" s="29"/>
      <c r="C50" s="305">
        <f t="shared" ref="C50:AH50" ca="1" si="9">SUM(C36:C49)</f>
        <v>230</v>
      </c>
      <c r="D50" s="306">
        <f t="shared" si="9"/>
        <v>7</v>
      </c>
      <c r="E50" s="307">
        <f t="shared" si="9"/>
        <v>0</v>
      </c>
      <c r="F50" s="308">
        <f t="shared" si="9"/>
        <v>8</v>
      </c>
      <c r="G50" s="307">
        <f t="shared" si="9"/>
        <v>1</v>
      </c>
      <c r="H50" s="308">
        <f t="shared" si="9"/>
        <v>6</v>
      </c>
      <c r="I50" s="307">
        <f t="shared" si="9"/>
        <v>1</v>
      </c>
      <c r="J50" s="308">
        <f t="shared" si="9"/>
        <v>3</v>
      </c>
      <c r="K50" s="307">
        <f t="shared" si="9"/>
        <v>0</v>
      </c>
      <c r="L50" s="308">
        <f t="shared" si="9"/>
        <v>5</v>
      </c>
      <c r="M50" s="307">
        <f t="shared" si="9"/>
        <v>0</v>
      </c>
      <c r="N50" s="308">
        <f t="shared" si="9"/>
        <v>10</v>
      </c>
      <c r="O50" s="307">
        <f t="shared" si="9"/>
        <v>0</v>
      </c>
      <c r="P50" s="308">
        <f t="shared" si="9"/>
        <v>7</v>
      </c>
      <c r="Q50" s="307">
        <f t="shared" si="9"/>
        <v>0</v>
      </c>
      <c r="R50" s="308">
        <f t="shared" si="9"/>
        <v>6</v>
      </c>
      <c r="S50" s="307">
        <f t="shared" si="9"/>
        <v>1</v>
      </c>
      <c r="T50" s="308">
        <f t="shared" si="9"/>
        <v>8</v>
      </c>
      <c r="U50" s="307">
        <f t="shared" si="9"/>
        <v>1</v>
      </c>
      <c r="V50" s="308">
        <f t="shared" si="9"/>
        <v>7</v>
      </c>
      <c r="W50" s="307">
        <f t="shared" si="9"/>
        <v>0</v>
      </c>
      <c r="X50" s="308">
        <f t="shared" si="9"/>
        <v>5</v>
      </c>
      <c r="Y50" s="307">
        <f t="shared" si="9"/>
        <v>0</v>
      </c>
      <c r="Z50" s="308">
        <f t="shared" si="9"/>
        <v>8</v>
      </c>
      <c r="AA50" s="307">
        <f t="shared" si="9"/>
        <v>0</v>
      </c>
      <c r="AB50" s="308">
        <f t="shared" si="9"/>
        <v>11</v>
      </c>
      <c r="AC50" s="307">
        <f t="shared" si="9"/>
        <v>0</v>
      </c>
      <c r="AD50" s="308">
        <f t="shared" si="9"/>
        <v>11</v>
      </c>
      <c r="AE50" s="307">
        <f t="shared" si="9"/>
        <v>0</v>
      </c>
      <c r="AF50" s="308">
        <f t="shared" si="9"/>
        <v>9</v>
      </c>
      <c r="AG50" s="307">
        <f t="shared" si="9"/>
        <v>1</v>
      </c>
      <c r="AH50" s="308">
        <f t="shared" si="9"/>
        <v>11</v>
      </c>
      <c r="AI50" s="307">
        <f t="shared" ref="AI50:BG50" si="10">SUM(AI36:AI49)</f>
        <v>1</v>
      </c>
      <c r="AJ50" s="308">
        <f t="shared" si="10"/>
        <v>5</v>
      </c>
      <c r="AK50" s="307">
        <f t="shared" si="10"/>
        <v>0</v>
      </c>
      <c r="AL50" s="308">
        <f t="shared" si="10"/>
        <v>4</v>
      </c>
      <c r="AM50" s="307">
        <f t="shared" si="10"/>
        <v>0</v>
      </c>
      <c r="AN50" s="308">
        <f t="shared" si="10"/>
        <v>14</v>
      </c>
      <c r="AO50" s="307">
        <f t="shared" si="10"/>
        <v>1</v>
      </c>
      <c r="AP50" s="308">
        <f t="shared" si="10"/>
        <v>12</v>
      </c>
      <c r="AQ50" s="307">
        <f t="shared" si="10"/>
        <v>0</v>
      </c>
      <c r="AR50" s="308">
        <f t="shared" si="10"/>
        <v>7</v>
      </c>
      <c r="AS50" s="307">
        <f t="shared" si="10"/>
        <v>1</v>
      </c>
      <c r="AT50" s="308">
        <f t="shared" si="10"/>
        <v>6</v>
      </c>
      <c r="AU50" s="307">
        <f t="shared" si="10"/>
        <v>1</v>
      </c>
      <c r="AV50" s="308">
        <f t="shared" si="10"/>
        <v>5</v>
      </c>
      <c r="AW50" s="307">
        <f t="shared" si="10"/>
        <v>0</v>
      </c>
      <c r="AX50" s="308">
        <f t="shared" si="10"/>
        <v>7</v>
      </c>
      <c r="AY50" s="307">
        <f t="shared" si="10"/>
        <v>0</v>
      </c>
      <c r="AZ50" s="308">
        <f t="shared" si="10"/>
        <v>9</v>
      </c>
      <c r="BA50" s="307">
        <f t="shared" si="10"/>
        <v>1</v>
      </c>
      <c r="BB50" s="308">
        <f t="shared" si="10"/>
        <v>6</v>
      </c>
      <c r="BC50" s="307">
        <f t="shared" si="10"/>
        <v>0</v>
      </c>
      <c r="BD50" s="308">
        <f t="shared" si="10"/>
        <v>3</v>
      </c>
      <c r="BE50" s="309">
        <f t="shared" si="10"/>
        <v>0</v>
      </c>
      <c r="BF50" s="310">
        <f t="shared" si="10"/>
        <v>200</v>
      </c>
      <c r="BG50" s="311">
        <f t="shared" si="10"/>
        <v>10</v>
      </c>
      <c r="BH50" s="146"/>
      <c r="BI50" s="9"/>
      <c r="BJ50" s="399" t="s">
        <v>27</v>
      </c>
      <c r="BK50" s="397"/>
      <c r="BL50" s="397"/>
      <c r="BM50" s="395">
        <v>14355</v>
      </c>
      <c r="BN50" s="395"/>
      <c r="BO50" s="397" t="s">
        <v>43</v>
      </c>
      <c r="BP50" s="397"/>
      <c r="BQ50" s="397"/>
      <c r="BR50" s="401">
        <f ca="1">BM42*BM48*BM52</f>
        <v>3875850</v>
      </c>
      <c r="BS50" s="402"/>
      <c r="BT50" s="21"/>
      <c r="BU50" s="399" t="s">
        <v>27</v>
      </c>
      <c r="BV50" s="397"/>
      <c r="BW50" s="397"/>
      <c r="BX50" s="395">
        <v>14355</v>
      </c>
      <c r="BY50" s="395"/>
      <c r="BZ50" s="397" t="s">
        <v>43</v>
      </c>
      <c r="CA50" s="397"/>
      <c r="CB50" s="397"/>
      <c r="CC50" s="401">
        <f ca="1">BX42*BX48*BX52</f>
        <v>3875850</v>
      </c>
      <c r="CD50" s="402"/>
    </row>
    <row r="51" spans="1:82" ht="12" customHeight="1">
      <c r="A51" s="28"/>
      <c r="B51" s="29"/>
      <c r="C51" s="29"/>
      <c r="D51" s="25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30"/>
      <c r="R51" s="30"/>
      <c r="S51" s="256"/>
      <c r="T51" s="257"/>
      <c r="U51" s="28"/>
      <c r="V51" s="148"/>
      <c r="W51" s="139"/>
      <c r="X51" s="149"/>
      <c r="Y51" s="27"/>
      <c r="Z51" s="27"/>
      <c r="AA51" s="27"/>
      <c r="AB51" s="27"/>
      <c r="AC51" s="27"/>
      <c r="AD51" s="27"/>
      <c r="AE51" s="27"/>
      <c r="AF51" s="27"/>
      <c r="AG51" s="148"/>
      <c r="AH51" s="139"/>
      <c r="AI51" s="149"/>
      <c r="AJ51" s="27"/>
      <c r="AK51" s="4"/>
      <c r="AL51" s="4"/>
      <c r="AM51" s="4"/>
      <c r="AN51" s="4"/>
      <c r="AO51" s="4"/>
      <c r="AP51" s="4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  <c r="BI51" s="9"/>
      <c r="BJ51" s="399"/>
      <c r="BK51" s="397"/>
      <c r="BL51" s="397"/>
      <c r="BM51" s="395"/>
      <c r="BN51" s="395"/>
      <c r="BO51" s="397"/>
      <c r="BP51" s="397"/>
      <c r="BQ51" s="397"/>
      <c r="BR51" s="401"/>
      <c r="BS51" s="402"/>
      <c r="BT51" s="21"/>
      <c r="BU51" s="399"/>
      <c r="BV51" s="397"/>
      <c r="BW51" s="397"/>
      <c r="BX51" s="395"/>
      <c r="BY51" s="395"/>
      <c r="BZ51" s="397"/>
      <c r="CA51" s="397"/>
      <c r="CB51" s="397"/>
      <c r="CC51" s="401"/>
      <c r="CD51" s="402"/>
    </row>
    <row r="52" spans="1:82" ht="12" customHeight="1">
      <c r="A52" s="28"/>
      <c r="B52" s="29"/>
      <c r="C52" s="29"/>
      <c r="D52" s="25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30"/>
      <c r="R52" s="30"/>
      <c r="S52" s="256"/>
      <c r="T52" s="257"/>
      <c r="U52" s="28"/>
      <c r="V52" s="148"/>
      <c r="W52" s="139"/>
      <c r="X52" s="149"/>
      <c r="Y52" s="27"/>
      <c r="Z52" s="27"/>
      <c r="AA52" s="27"/>
      <c r="AB52" s="27"/>
      <c r="AC52" s="27"/>
      <c r="AD52" s="27"/>
      <c r="AE52" s="27"/>
      <c r="AF52" s="27"/>
      <c r="AG52" s="148"/>
      <c r="AH52" s="139"/>
      <c r="AI52" s="149"/>
      <c r="AJ52" s="27"/>
      <c r="AK52" s="4"/>
      <c r="AL52" s="4"/>
      <c r="AM52" s="4"/>
      <c r="AN52" s="4"/>
      <c r="AO52" s="4"/>
      <c r="AP52" s="4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  <c r="BI52" s="9"/>
      <c r="BJ52" s="399" t="s">
        <v>28</v>
      </c>
      <c r="BK52" s="397"/>
      <c r="BL52" s="397"/>
      <c r="BM52" s="395">
        <f>BM26</f>
        <v>14355</v>
      </c>
      <c r="BN52" s="395"/>
      <c r="BO52" s="397" t="s">
        <v>42</v>
      </c>
      <c r="BP52" s="397"/>
      <c r="BQ52" s="397"/>
      <c r="BR52" s="391">
        <f ca="1">BR50-BR48</f>
        <v>306120.37500000047</v>
      </c>
      <c r="BS52" s="392"/>
      <c r="BT52" s="21"/>
      <c r="BU52" s="399" t="s">
        <v>28</v>
      </c>
      <c r="BV52" s="397"/>
      <c r="BW52" s="397"/>
      <c r="BX52" s="395">
        <f>BM26</f>
        <v>14355</v>
      </c>
      <c r="BY52" s="395"/>
      <c r="BZ52" s="397" t="s">
        <v>42</v>
      </c>
      <c r="CA52" s="397"/>
      <c r="CB52" s="397"/>
      <c r="CC52" s="391">
        <f ca="1">CC50-CC48</f>
        <v>306120.37500000047</v>
      </c>
      <c r="CD52" s="392"/>
    </row>
    <row r="53" spans="1:82" ht="12" customHeight="1" thickBot="1">
      <c r="A53" s="28"/>
      <c r="B53" s="29"/>
      <c r="C53" s="29"/>
      <c r="D53" s="25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30"/>
      <c r="R53" s="30"/>
      <c r="S53" s="256"/>
      <c r="T53" s="257"/>
      <c r="U53" s="28"/>
      <c r="V53" s="148"/>
      <c r="W53" s="139"/>
      <c r="X53" s="149"/>
      <c r="Y53" s="27"/>
      <c r="Z53" s="27"/>
      <c r="AA53" s="27"/>
      <c r="AB53" s="27"/>
      <c r="AC53" s="27"/>
      <c r="AD53" s="27"/>
      <c r="AE53" s="27"/>
      <c r="AF53" s="27"/>
      <c r="AG53" s="148"/>
      <c r="AH53" s="139"/>
      <c r="AI53" s="149"/>
      <c r="AJ53" s="27"/>
      <c r="AK53" s="4"/>
      <c r="AL53" s="4"/>
      <c r="AM53" s="4"/>
      <c r="AN53" s="4"/>
      <c r="AO53" s="4"/>
      <c r="AP53" s="4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7"/>
      <c r="BI53" s="9"/>
      <c r="BJ53" s="400"/>
      <c r="BK53" s="398"/>
      <c r="BL53" s="398"/>
      <c r="BM53" s="396"/>
      <c r="BN53" s="396"/>
      <c r="BO53" s="398"/>
      <c r="BP53" s="398"/>
      <c r="BQ53" s="398"/>
      <c r="BR53" s="393"/>
      <c r="BS53" s="394"/>
      <c r="BT53" s="21"/>
      <c r="BU53" s="400"/>
      <c r="BV53" s="398"/>
      <c r="BW53" s="398"/>
      <c r="BX53" s="396"/>
      <c r="BY53" s="396"/>
      <c r="BZ53" s="398"/>
      <c r="CA53" s="398"/>
      <c r="CB53" s="398"/>
      <c r="CC53" s="393"/>
      <c r="CD53" s="394"/>
    </row>
    <row r="54" spans="1:82" ht="12" customHeight="1">
      <c r="A54" s="28"/>
      <c r="B54" s="29"/>
      <c r="C54" s="29"/>
      <c r="D54" s="25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30"/>
      <c r="R54" s="30"/>
      <c r="S54" s="256"/>
      <c r="T54" s="257"/>
      <c r="U54" s="28"/>
      <c r="V54" s="148"/>
      <c r="W54" s="139"/>
      <c r="X54" s="149"/>
      <c r="Y54" s="27"/>
      <c r="Z54" s="27"/>
      <c r="AA54" s="27"/>
      <c r="AB54" s="27"/>
      <c r="AC54" s="27"/>
      <c r="AD54" s="27"/>
      <c r="AE54" s="27"/>
      <c r="AF54" s="27"/>
      <c r="AG54" s="148"/>
      <c r="AH54" s="139"/>
      <c r="AI54" s="149"/>
      <c r="AJ54" s="27"/>
      <c r="AK54" s="4"/>
      <c r="AL54" s="4"/>
      <c r="AM54" s="4"/>
      <c r="AN54" s="4"/>
      <c r="AO54" s="4"/>
      <c r="AP54" s="4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7"/>
      <c r="BI54" s="27"/>
      <c r="BJ54" s="237"/>
      <c r="BK54" s="237"/>
      <c r="BL54" s="22"/>
      <c r="BM54" s="23"/>
      <c r="BN54" s="23"/>
      <c r="BO54" s="17"/>
      <c r="BP54" s="17"/>
      <c r="BQ54" s="17"/>
      <c r="BR54" s="21"/>
      <c r="BS54" s="21"/>
      <c r="BT54" s="31"/>
    </row>
    <row r="55" spans="1:82" ht="12" customHeight="1">
      <c r="A55" s="28"/>
      <c r="B55" s="29"/>
      <c r="C55" s="29"/>
      <c r="D55" s="25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30"/>
      <c r="R55" s="30"/>
      <c r="S55" s="256"/>
      <c r="T55" s="257"/>
      <c r="U55" s="28"/>
      <c r="V55" s="148"/>
      <c r="W55" s="139"/>
      <c r="X55" s="149"/>
      <c r="Y55" s="27"/>
      <c r="Z55" s="27"/>
      <c r="AA55" s="27"/>
      <c r="AB55" s="27"/>
      <c r="AC55" s="27"/>
      <c r="AD55" s="27"/>
      <c r="AE55" s="27"/>
      <c r="AF55" s="27"/>
      <c r="AG55" s="148"/>
      <c r="AH55" s="139"/>
      <c r="AI55" s="149"/>
      <c r="AJ55" s="27"/>
      <c r="AK55" s="4"/>
      <c r="AL55" s="4"/>
      <c r="AM55" s="4"/>
      <c r="AN55" s="4"/>
      <c r="AO55" s="4"/>
      <c r="AP55" s="4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27"/>
    </row>
    <row r="56" spans="1:82" ht="12" customHeight="1">
      <c r="A56" s="28"/>
      <c r="D56" s="25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30"/>
      <c r="R56" s="30"/>
      <c r="S56" s="256"/>
      <c r="T56" s="257"/>
      <c r="U56" s="28"/>
      <c r="V56" s="148"/>
      <c r="W56" s="139"/>
      <c r="X56" s="149"/>
      <c r="Y56" s="27"/>
      <c r="Z56" s="27"/>
      <c r="AA56" s="27"/>
      <c r="AB56" s="27"/>
      <c r="AC56" s="27"/>
      <c r="AD56" s="27"/>
      <c r="AE56" s="27"/>
      <c r="AF56" s="27"/>
      <c r="AG56" s="148"/>
      <c r="AH56" s="139"/>
      <c r="AI56" s="149"/>
      <c r="AJ56" s="27"/>
      <c r="AK56" s="4"/>
      <c r="AL56" s="4"/>
      <c r="AM56" s="4"/>
      <c r="AN56" s="4"/>
      <c r="AO56" s="4"/>
      <c r="AP56" s="4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4"/>
    </row>
    <row r="57" spans="1:82" ht="12" customHeight="1">
      <c r="A57" s="28"/>
      <c r="D57" s="25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30"/>
      <c r="R57" s="30"/>
      <c r="S57" s="30"/>
      <c r="T57" s="258"/>
      <c r="U57" s="28"/>
      <c r="V57" s="148"/>
      <c r="W57" s="139"/>
      <c r="X57" s="149"/>
      <c r="Y57" s="27"/>
      <c r="Z57" s="27"/>
      <c r="AA57" s="27"/>
      <c r="AB57" s="27"/>
      <c r="AC57" s="27"/>
      <c r="AD57" s="27"/>
      <c r="AE57" s="27"/>
      <c r="AF57" s="27"/>
      <c r="AG57" s="148"/>
      <c r="AH57" s="139"/>
      <c r="AI57" s="149"/>
      <c r="AJ57" s="27"/>
      <c r="AK57" s="4"/>
      <c r="AL57" s="4"/>
      <c r="AM57" s="4"/>
      <c r="AN57" s="4"/>
      <c r="AO57" s="4"/>
      <c r="AP57" s="4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4"/>
    </row>
    <row r="58" spans="1:82" ht="12" customHeight="1">
      <c r="A58" s="28"/>
      <c r="D58" s="25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30"/>
      <c r="R58" s="30"/>
      <c r="S58" s="30"/>
      <c r="T58" s="30"/>
      <c r="U58" s="28"/>
      <c r="V58" s="148"/>
      <c r="W58" s="139"/>
      <c r="X58" s="149"/>
      <c r="Y58" s="27"/>
      <c r="Z58" s="27"/>
      <c r="AA58" s="27"/>
      <c r="AB58" s="27"/>
      <c r="AC58" s="27"/>
      <c r="AD58" s="27"/>
      <c r="AE58" s="27"/>
      <c r="AF58" s="27"/>
      <c r="AG58" s="148"/>
      <c r="AH58" s="139"/>
      <c r="AI58" s="149"/>
      <c r="AJ58" s="27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</row>
    <row r="59" spans="1:82" ht="12" customHeight="1">
      <c r="A59" s="28"/>
      <c r="D59" s="25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30"/>
      <c r="R59" s="30"/>
      <c r="S59" s="30"/>
      <c r="T59" s="30"/>
      <c r="U59" s="28"/>
      <c r="V59" s="148"/>
      <c r="W59" s="139"/>
      <c r="X59" s="149"/>
      <c r="Y59" s="27"/>
      <c r="Z59" s="27"/>
      <c r="AA59" s="27"/>
      <c r="AB59" s="27"/>
      <c r="AC59" s="27"/>
      <c r="AD59" s="27"/>
      <c r="AE59" s="27"/>
      <c r="AF59" s="27"/>
      <c r="AG59" s="148"/>
      <c r="AH59" s="139"/>
      <c r="AI59" s="149"/>
      <c r="AJ59" s="27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</row>
    <row r="60" spans="1:82" ht="12" customHeight="1">
      <c r="A60" s="28"/>
      <c r="D60" s="25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30"/>
      <c r="R60" s="30"/>
      <c r="S60" s="30"/>
      <c r="T60" s="30"/>
      <c r="U60" s="28"/>
      <c r="V60" s="148"/>
      <c r="W60" s="139"/>
      <c r="X60" s="149"/>
      <c r="Y60" s="27"/>
      <c r="Z60" s="27"/>
      <c r="AA60" s="27"/>
      <c r="AB60" s="27"/>
      <c r="AC60" s="27"/>
      <c r="AD60" s="27"/>
      <c r="AE60" s="27"/>
      <c r="AF60" s="27"/>
      <c r="AG60" s="148"/>
      <c r="AH60" s="139"/>
      <c r="AI60" s="149"/>
      <c r="AJ60" s="27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</row>
    <row r="61" spans="1:82" ht="12" customHeight="1">
      <c r="A61" s="28"/>
      <c r="D61" s="25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30"/>
      <c r="R61" s="30"/>
      <c r="S61" s="251"/>
      <c r="T61" s="251"/>
      <c r="U61" s="28"/>
      <c r="V61" s="148"/>
      <c r="W61" s="139"/>
      <c r="X61" s="149"/>
      <c r="Y61" s="27"/>
      <c r="Z61" s="27"/>
      <c r="AA61" s="27"/>
      <c r="AB61" s="27"/>
      <c r="AC61" s="27"/>
      <c r="AD61" s="27"/>
      <c r="AE61" s="27"/>
      <c r="AF61" s="27"/>
      <c r="AG61" s="148"/>
      <c r="AH61" s="139"/>
      <c r="AI61" s="149"/>
      <c r="AJ61" s="27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</row>
    <row r="62" spans="1:82" ht="12" customHeight="1">
      <c r="A62" s="28"/>
      <c r="D62" s="25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30"/>
      <c r="R62" s="30"/>
      <c r="S62" s="251"/>
      <c r="T62" s="251"/>
      <c r="U62" s="28"/>
      <c r="V62" s="148"/>
      <c r="W62" s="139"/>
      <c r="X62" s="149"/>
      <c r="Y62" s="27"/>
      <c r="Z62" s="27"/>
      <c r="AA62" s="27"/>
      <c r="AB62" s="27"/>
      <c r="AC62" s="27"/>
      <c r="AD62" s="27"/>
      <c r="AE62" s="27"/>
      <c r="AF62" s="27"/>
      <c r="AG62" s="148"/>
      <c r="AH62" s="139"/>
      <c r="AI62" s="149"/>
      <c r="AJ62" s="27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</row>
    <row r="63" spans="1:82" ht="12" customHeight="1">
      <c r="A63" s="28"/>
      <c r="D63" s="25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30"/>
      <c r="R63" s="30"/>
      <c r="S63" s="251"/>
      <c r="T63" s="251"/>
      <c r="U63" s="28"/>
      <c r="V63" s="148"/>
      <c r="W63" s="139"/>
      <c r="X63" s="149"/>
      <c r="Y63" s="27"/>
      <c r="Z63" s="27"/>
      <c r="AA63" s="27"/>
      <c r="AB63" s="27"/>
      <c r="AC63" s="27"/>
      <c r="AD63" s="27"/>
      <c r="AE63" s="27"/>
      <c r="AF63" s="27"/>
      <c r="AG63" s="148"/>
      <c r="AH63" s="139"/>
      <c r="AI63" s="149"/>
      <c r="AJ63" s="27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</row>
    <row r="64" spans="1:82" ht="12" customHeight="1">
      <c r="A64" s="28"/>
      <c r="D64" s="25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30"/>
      <c r="R64" s="30"/>
      <c r="S64" s="251"/>
      <c r="T64" s="251"/>
      <c r="U64" s="28"/>
      <c r="V64" s="148"/>
      <c r="W64" s="139"/>
      <c r="X64" s="149"/>
      <c r="Y64" s="27"/>
      <c r="Z64" s="27"/>
      <c r="AA64" s="27"/>
      <c r="AB64" s="27"/>
      <c r="AC64" s="27"/>
      <c r="AD64" s="27"/>
      <c r="AE64" s="27"/>
      <c r="AF64" s="27"/>
      <c r="AG64" s="148"/>
      <c r="AH64" s="139"/>
      <c r="AI64" s="149"/>
      <c r="AJ64" s="27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</row>
    <row r="65" spans="1:83" ht="12" customHeight="1">
      <c r="A65" s="28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30"/>
      <c r="R65" s="30"/>
      <c r="S65" s="251"/>
      <c r="T65" s="251"/>
      <c r="U65" s="28"/>
      <c r="V65" s="148"/>
      <c r="W65" s="139"/>
      <c r="X65" s="149"/>
      <c r="Y65" s="27"/>
      <c r="Z65" s="27"/>
      <c r="AA65" s="27"/>
      <c r="AB65" s="27"/>
      <c r="AC65" s="27"/>
      <c r="AD65" s="27"/>
      <c r="AE65" s="27"/>
      <c r="AF65" s="27"/>
      <c r="AG65" s="148"/>
      <c r="AH65" s="139"/>
      <c r="AI65" s="149"/>
      <c r="AJ65" s="27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</row>
    <row r="66" spans="1:83" ht="12" customHeight="1">
      <c r="A66" s="28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30"/>
      <c r="R66" s="30"/>
      <c r="S66" s="251"/>
      <c r="T66" s="251"/>
      <c r="U66" s="28"/>
      <c r="V66" s="148"/>
      <c r="W66" s="139"/>
      <c r="X66" s="149"/>
      <c r="Y66" s="27"/>
      <c r="Z66" s="27"/>
      <c r="AA66" s="27"/>
      <c r="AB66" s="27"/>
      <c r="AC66" s="27"/>
      <c r="AD66" s="27"/>
      <c r="AE66" s="27"/>
      <c r="AF66" s="27"/>
      <c r="AG66" s="148"/>
      <c r="AH66" s="139"/>
      <c r="AI66" s="149"/>
      <c r="AJ66" s="27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</row>
    <row r="67" spans="1:83" ht="12" customHeight="1">
      <c r="A67" s="28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30"/>
      <c r="R67" s="30"/>
      <c r="S67" s="251"/>
      <c r="T67" s="251"/>
      <c r="U67" s="28"/>
      <c r="V67" s="148"/>
      <c r="W67" s="139"/>
      <c r="X67" s="149"/>
      <c r="Y67" s="27"/>
      <c r="Z67" s="27"/>
      <c r="AA67" s="27"/>
      <c r="AB67" s="27"/>
      <c r="AC67" s="27"/>
      <c r="AD67" s="27"/>
      <c r="AE67" s="27"/>
      <c r="AF67" s="27"/>
      <c r="AG67" s="148"/>
      <c r="AH67" s="139"/>
      <c r="AI67" s="149"/>
      <c r="AJ67" s="27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CE67" s="24"/>
    </row>
    <row r="68" spans="1:83" ht="12" customHeight="1">
      <c r="A68" s="28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30"/>
      <c r="R68" s="30"/>
      <c r="S68" s="251"/>
      <c r="T68" s="251"/>
      <c r="U68" s="28"/>
      <c r="V68" s="148"/>
      <c r="W68" s="139"/>
      <c r="X68" s="149"/>
      <c r="Y68" s="27"/>
      <c r="Z68" s="27"/>
      <c r="AA68" s="27"/>
      <c r="AB68" s="27"/>
      <c r="AC68" s="27"/>
      <c r="AD68" s="27"/>
      <c r="AE68" s="27"/>
      <c r="AF68" s="27"/>
      <c r="AG68" s="148"/>
      <c r="AH68" s="139"/>
      <c r="AI68" s="149"/>
      <c r="AJ68" s="27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CE68" s="24"/>
    </row>
    <row r="69" spans="1:83" ht="12" customHeight="1">
      <c r="A69" s="28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30"/>
      <c r="R69" s="30"/>
      <c r="S69" s="251"/>
      <c r="T69" s="251"/>
      <c r="U69" s="28"/>
      <c r="V69" s="148"/>
      <c r="W69" s="139"/>
      <c r="X69" s="149"/>
      <c r="Y69" s="27"/>
      <c r="Z69" s="27"/>
      <c r="AA69" s="27"/>
      <c r="AB69" s="27"/>
      <c r="AC69" s="27"/>
      <c r="AD69" s="27"/>
      <c r="AE69" s="27"/>
      <c r="AF69" s="27"/>
      <c r="AG69" s="148"/>
      <c r="AH69" s="139"/>
      <c r="AI69" s="149"/>
      <c r="AJ69" s="27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</row>
    <row r="70" spans="1:83" ht="12" customHeight="1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30"/>
      <c r="R70" s="30"/>
      <c r="S70" s="251"/>
      <c r="T70" s="251"/>
      <c r="U70" s="28"/>
      <c r="V70" s="148"/>
      <c r="W70" s="139"/>
      <c r="X70" s="149"/>
      <c r="Y70" s="27"/>
      <c r="Z70" s="27"/>
      <c r="AA70" s="27"/>
      <c r="AB70" s="27"/>
      <c r="AC70" s="27"/>
      <c r="AD70" s="27"/>
      <c r="AE70" s="27"/>
      <c r="AF70" s="27"/>
      <c r="AG70" s="148"/>
      <c r="AH70" s="139"/>
      <c r="AI70" s="149"/>
      <c r="AJ70" s="27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</row>
    <row r="71" spans="1:83" ht="12" customHeight="1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30"/>
      <c r="R71" s="30"/>
      <c r="S71" s="251"/>
      <c r="T71" s="251"/>
      <c r="U71" s="28"/>
      <c r="V71" s="148"/>
      <c r="W71" s="139"/>
      <c r="X71" s="149"/>
      <c r="Y71" s="27"/>
      <c r="Z71" s="27"/>
      <c r="AA71" s="27"/>
      <c r="AB71" s="27"/>
      <c r="AC71" s="27"/>
      <c r="AD71" s="27"/>
      <c r="AE71" s="27"/>
      <c r="AF71" s="27"/>
      <c r="AG71" s="148"/>
      <c r="AH71" s="139"/>
      <c r="AI71" s="149"/>
      <c r="AJ71" s="27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</row>
    <row r="72" spans="1:83" ht="12" customHeight="1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30"/>
      <c r="R72" s="30"/>
      <c r="S72" s="251"/>
      <c r="T72" s="251"/>
      <c r="U72" s="28"/>
      <c r="V72" s="148"/>
      <c r="W72" s="139"/>
      <c r="X72" s="149"/>
      <c r="Y72" s="27"/>
      <c r="Z72" s="27"/>
      <c r="AA72" s="27"/>
      <c r="AB72" s="27"/>
      <c r="AC72" s="27"/>
      <c r="AD72" s="27"/>
      <c r="AE72" s="27"/>
      <c r="AF72" s="27"/>
      <c r="AG72" s="148"/>
      <c r="AH72" s="139"/>
      <c r="AI72" s="149"/>
      <c r="AJ72" s="27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</row>
    <row r="73" spans="1:83" ht="12" customHeight="1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30"/>
      <c r="R73" s="30"/>
      <c r="S73" s="251"/>
      <c r="T73" s="251"/>
      <c r="U73" s="28"/>
      <c r="V73" s="148"/>
      <c r="W73" s="139"/>
      <c r="X73" s="149"/>
      <c r="Y73" s="27"/>
      <c r="Z73" s="27"/>
      <c r="AA73" s="27"/>
      <c r="AB73" s="27"/>
      <c r="AC73" s="27"/>
      <c r="AD73" s="27"/>
      <c r="AE73" s="27"/>
      <c r="AF73" s="27"/>
      <c r="AG73" s="148"/>
      <c r="AH73" s="139"/>
      <c r="AI73" s="149"/>
      <c r="AJ73" s="27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</row>
    <row r="74" spans="1:83" ht="12" customHeight="1">
      <c r="P74" s="29"/>
      <c r="Q74" s="30"/>
      <c r="R74" s="30"/>
      <c r="S74" s="251"/>
      <c r="T74" s="251"/>
      <c r="U74" s="28"/>
      <c r="V74" s="148"/>
      <c r="W74" s="139"/>
      <c r="X74" s="149"/>
      <c r="Y74" s="27"/>
      <c r="Z74" s="27"/>
      <c r="AA74" s="27"/>
      <c r="AB74" s="27"/>
      <c r="AC74" s="27"/>
      <c r="AD74" s="27"/>
      <c r="AE74" s="27"/>
      <c r="AF74" s="27"/>
      <c r="AG74" s="148"/>
      <c r="AH74" s="139"/>
      <c r="AI74" s="149"/>
      <c r="AJ74" s="27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</row>
    <row r="75" spans="1:83" ht="12" customHeight="1">
      <c r="P75" s="29"/>
      <c r="Q75" s="30"/>
      <c r="R75" s="30"/>
      <c r="S75" s="251"/>
      <c r="T75" s="251"/>
      <c r="U75" s="28"/>
      <c r="V75" s="148"/>
      <c r="W75" s="139"/>
      <c r="X75" s="149"/>
      <c r="Y75" s="27"/>
      <c r="Z75" s="27"/>
      <c r="AA75" s="27"/>
      <c r="AB75" s="27"/>
      <c r="AC75" s="27"/>
      <c r="AD75" s="27"/>
      <c r="AE75" s="27"/>
      <c r="AF75" s="27"/>
      <c r="AG75" s="148"/>
      <c r="AH75" s="139"/>
      <c r="AI75" s="149"/>
      <c r="AJ75" s="27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</row>
    <row r="76" spans="1:83" ht="12" customHeight="1">
      <c r="P76" s="29"/>
      <c r="Q76" s="30"/>
      <c r="R76" s="30"/>
      <c r="S76" s="251"/>
      <c r="T76" s="251"/>
      <c r="U76" s="28"/>
      <c r="V76" s="148"/>
      <c r="W76" s="139"/>
      <c r="X76" s="149"/>
      <c r="Y76" s="27"/>
      <c r="Z76" s="27"/>
      <c r="AA76" s="27"/>
      <c r="AB76" s="27"/>
      <c r="AC76" s="27"/>
      <c r="AD76" s="27"/>
      <c r="AE76" s="27"/>
      <c r="AF76" s="27"/>
      <c r="AG76" s="148"/>
      <c r="AH76" s="139"/>
      <c r="AI76" s="149"/>
      <c r="AJ76" s="27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</row>
    <row r="77" spans="1:83" ht="12" customHeight="1">
      <c r="P77" s="29"/>
      <c r="Q77" s="30"/>
      <c r="R77" s="30"/>
      <c r="S77" s="251"/>
      <c r="T77" s="251"/>
      <c r="U77" s="28"/>
      <c r="V77" s="148"/>
      <c r="W77" s="139"/>
      <c r="X77" s="149"/>
      <c r="Y77" s="27"/>
      <c r="Z77" s="27"/>
      <c r="AA77" s="27"/>
      <c r="AB77" s="27"/>
      <c r="AC77" s="27"/>
      <c r="AD77" s="27"/>
      <c r="AE77" s="27"/>
      <c r="AF77" s="27"/>
      <c r="AG77" s="148"/>
      <c r="AH77" s="139"/>
      <c r="AI77" s="149"/>
      <c r="AJ77" s="27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</row>
    <row r="78" spans="1:83" ht="12" customHeight="1">
      <c r="P78" s="29"/>
      <c r="Q78" s="30"/>
      <c r="R78" s="30"/>
      <c r="S78" s="251"/>
      <c r="T78" s="251"/>
      <c r="U78" s="28"/>
      <c r="V78" s="148"/>
      <c r="W78" s="139"/>
      <c r="X78" s="149"/>
      <c r="Y78" s="27"/>
      <c r="Z78" s="27"/>
      <c r="AA78" s="27"/>
      <c r="AB78" s="27"/>
      <c r="AC78" s="27"/>
      <c r="AD78" s="27"/>
      <c r="AE78" s="27"/>
      <c r="AF78" s="27"/>
      <c r="AG78" s="148"/>
      <c r="AH78" s="139"/>
      <c r="AI78" s="149"/>
      <c r="AJ78" s="27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</row>
    <row r="79" spans="1:83" ht="12" customHeight="1">
      <c r="P79" s="29"/>
      <c r="Q79" s="30"/>
      <c r="R79" s="30"/>
      <c r="S79" s="251"/>
      <c r="T79" s="251"/>
      <c r="U79" s="28"/>
      <c r="V79" s="148"/>
      <c r="W79" s="139"/>
      <c r="X79" s="149"/>
      <c r="Y79" s="27"/>
      <c r="Z79" s="27"/>
      <c r="AA79" s="27"/>
      <c r="AB79" s="27"/>
      <c r="AC79" s="27"/>
      <c r="AD79" s="27"/>
      <c r="AE79" s="27"/>
      <c r="AF79" s="27"/>
      <c r="AG79" s="148"/>
      <c r="AH79" s="139"/>
      <c r="AI79" s="149"/>
      <c r="AJ79" s="27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</row>
    <row r="80" spans="1:83" ht="12" customHeight="1">
      <c r="S80" s="251"/>
      <c r="T80" s="25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27"/>
      <c r="AP80" s="27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</row>
    <row r="81" spans="16:83" ht="12" customHeight="1">
      <c r="P81" s="33"/>
      <c r="Q81" s="33"/>
      <c r="R81" s="33"/>
      <c r="S81" s="251"/>
      <c r="T81" s="251"/>
      <c r="U81" s="33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27"/>
      <c r="AP81" s="27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</row>
    <row r="82" spans="16:83" ht="12" customHeight="1">
      <c r="P82" s="33"/>
      <c r="Q82" s="33"/>
      <c r="R82" s="33"/>
      <c r="S82" s="251"/>
      <c r="T82" s="251"/>
      <c r="U82" s="33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27"/>
      <c r="AP82" s="27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</row>
    <row r="83" spans="16:83" ht="12" customHeight="1">
      <c r="P83" s="33"/>
      <c r="Q83" s="33"/>
      <c r="R83" s="33"/>
      <c r="S83" s="251"/>
      <c r="T83" s="251"/>
      <c r="U83" s="33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27"/>
      <c r="AP83" s="27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</row>
    <row r="84" spans="16:83" ht="12" customHeight="1">
      <c r="P84" s="33"/>
      <c r="Q84" s="33"/>
      <c r="R84" s="33"/>
      <c r="S84" s="251"/>
      <c r="T84" s="251"/>
      <c r="U84" s="33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27"/>
      <c r="AP84" s="27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</row>
    <row r="85" spans="16:83" ht="12" customHeight="1">
      <c r="P85" s="33"/>
      <c r="Q85" s="33"/>
      <c r="R85" s="33"/>
      <c r="S85" s="251"/>
      <c r="T85" s="251"/>
      <c r="U85" s="33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27"/>
      <c r="AP85" s="27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</row>
    <row r="86" spans="16:83" ht="12" customHeight="1">
      <c r="P86" s="33"/>
      <c r="Q86" s="33"/>
      <c r="R86" s="33"/>
      <c r="S86" s="251"/>
      <c r="T86" s="251"/>
      <c r="U86" s="33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27"/>
      <c r="AP86" s="27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</row>
    <row r="87" spans="16:83" ht="12" customHeight="1">
      <c r="P87" s="33"/>
      <c r="Q87" s="33"/>
      <c r="R87" s="33"/>
      <c r="S87" s="251"/>
      <c r="T87" s="251"/>
      <c r="U87" s="33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</row>
    <row r="88" spans="16:83" ht="12" customHeight="1">
      <c r="P88" s="33"/>
      <c r="Q88" s="33"/>
      <c r="R88" s="33"/>
      <c r="S88" s="251"/>
      <c r="T88" s="251"/>
      <c r="U88" s="33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</row>
    <row r="89" spans="16:83" ht="12" customHeight="1">
      <c r="P89" s="33"/>
      <c r="Q89" s="33"/>
      <c r="R89" s="33"/>
      <c r="S89" s="251"/>
      <c r="T89" s="251"/>
      <c r="U89" s="33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CE89" s="11"/>
    </row>
    <row r="90" spans="16:83" ht="12" customHeight="1">
      <c r="P90" s="33"/>
      <c r="Q90" s="33"/>
      <c r="R90" s="33"/>
      <c r="S90" s="251"/>
      <c r="T90" s="251"/>
      <c r="U90" s="33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</row>
    <row r="91" spans="16:83" ht="12" customHeight="1">
      <c r="P91" s="33"/>
      <c r="Q91" s="33"/>
      <c r="R91" s="33"/>
      <c r="S91" s="251"/>
      <c r="T91" s="251"/>
      <c r="U91" s="33"/>
      <c r="AM91" s="2"/>
      <c r="AN91" s="2"/>
      <c r="AO91" s="2"/>
      <c r="AP91" s="2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</row>
    <row r="92" spans="16:83" ht="12" customHeight="1">
      <c r="P92" s="33"/>
      <c r="Q92" s="33"/>
      <c r="R92" s="33"/>
      <c r="S92" s="251"/>
      <c r="T92" s="251"/>
      <c r="U92" s="33"/>
      <c r="AM92" s="2"/>
      <c r="AN92" s="2"/>
      <c r="AO92" s="2"/>
      <c r="AP92" s="2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</row>
    <row r="93" spans="16:83" ht="12" customHeight="1">
      <c r="P93" s="33"/>
      <c r="Q93" s="33"/>
      <c r="R93" s="33"/>
      <c r="S93" s="251"/>
      <c r="T93" s="251"/>
      <c r="U93" s="33"/>
      <c r="AM93" s="2"/>
      <c r="AN93" s="2"/>
      <c r="AO93" s="2"/>
      <c r="AP93" s="2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</row>
    <row r="94" spans="16:83" ht="12" customHeight="1">
      <c r="P94" s="33"/>
      <c r="Q94" s="33"/>
      <c r="R94" s="33"/>
      <c r="S94" s="251"/>
      <c r="T94" s="251"/>
      <c r="U94" s="33"/>
      <c r="AM94" s="2"/>
      <c r="AN94" s="2"/>
      <c r="AO94" s="2"/>
      <c r="AP94" s="2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</row>
    <row r="95" spans="16:83" ht="12" customHeight="1">
      <c r="P95" s="33"/>
      <c r="Q95" s="33"/>
      <c r="R95" s="33"/>
      <c r="S95" s="251"/>
      <c r="T95" s="251"/>
      <c r="U95" s="33"/>
      <c r="AM95" s="2"/>
      <c r="AN95" s="2"/>
      <c r="AO95" s="2"/>
      <c r="AP95" s="2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</row>
    <row r="96" spans="16:83" ht="12" customHeight="1">
      <c r="P96" s="33"/>
      <c r="Q96" s="33"/>
      <c r="R96" s="33"/>
      <c r="S96" s="251"/>
      <c r="T96" s="251"/>
      <c r="U96" s="33"/>
      <c r="AM96" s="2"/>
      <c r="AN96" s="2"/>
      <c r="AO96" s="2"/>
      <c r="AP96" s="2"/>
      <c r="AQ96" s="4"/>
      <c r="AR96" s="27"/>
      <c r="AS96" s="27"/>
      <c r="AT96" s="31"/>
      <c r="AU96" s="32"/>
      <c r="AV96" s="32"/>
      <c r="AW96" s="23"/>
      <c r="AX96" s="17"/>
      <c r="AY96" s="17"/>
      <c r="AZ96" s="17"/>
      <c r="BA96" s="21"/>
      <c r="BB96" s="21"/>
      <c r="BC96" s="31"/>
    </row>
    <row r="97" spans="16:55" ht="16.5">
      <c r="P97" s="33"/>
      <c r="Q97" s="33"/>
      <c r="R97" s="33"/>
      <c r="S97" s="251"/>
      <c r="T97" s="251"/>
      <c r="U97" s="33"/>
      <c r="AQ97" s="4"/>
      <c r="AR97" s="27"/>
      <c r="AS97" s="27"/>
      <c r="AT97" s="31"/>
      <c r="AU97" s="32"/>
      <c r="AV97" s="32"/>
      <c r="AW97" s="23"/>
      <c r="AX97" s="17"/>
      <c r="AY97" s="17"/>
      <c r="AZ97" s="17"/>
      <c r="BA97" s="21"/>
      <c r="BB97" s="21"/>
      <c r="BC97" s="31"/>
    </row>
    <row r="98" spans="16:55" ht="16.5">
      <c r="P98" s="33"/>
      <c r="Q98" s="33"/>
      <c r="R98" s="33"/>
      <c r="S98" s="251"/>
      <c r="T98" s="251"/>
      <c r="U98" s="33"/>
      <c r="AQ98" s="4"/>
      <c r="AR98" s="27"/>
      <c r="AS98" s="27"/>
      <c r="AT98" s="31"/>
      <c r="AU98" s="32"/>
      <c r="AV98" s="32"/>
      <c r="AW98" s="23"/>
      <c r="AX98" s="17"/>
      <c r="AY98" s="17"/>
      <c r="AZ98" s="17"/>
      <c r="BA98" s="21"/>
      <c r="BB98" s="21"/>
      <c r="BC98" s="31"/>
    </row>
    <row r="99" spans="16:55" ht="16.5">
      <c r="P99" s="33"/>
      <c r="Q99" s="33"/>
      <c r="R99" s="33"/>
      <c r="S99" s="251"/>
      <c r="T99" s="251"/>
      <c r="U99" s="33"/>
      <c r="AQ99" s="4"/>
      <c r="AR99" s="31"/>
      <c r="AS99" s="27"/>
      <c r="AT99" s="31"/>
      <c r="AU99" s="32"/>
      <c r="AV99" s="32"/>
      <c r="AW99" s="23"/>
      <c r="AX99" s="17"/>
      <c r="AY99" s="17"/>
      <c r="AZ99" s="17"/>
      <c r="BA99" s="21"/>
      <c r="BB99" s="21"/>
      <c r="BC99" s="31"/>
    </row>
    <row r="100" spans="16:55" ht="16.5">
      <c r="P100" s="33"/>
      <c r="Q100" s="33"/>
      <c r="R100" s="33"/>
      <c r="U100" s="33"/>
      <c r="AQ100" s="31"/>
      <c r="AR100" s="27"/>
      <c r="AS100" s="27"/>
      <c r="AT100" s="31"/>
      <c r="AU100" s="32"/>
      <c r="AV100" s="32"/>
      <c r="AW100" s="23"/>
      <c r="AX100" s="17"/>
      <c r="AY100" s="17"/>
      <c r="AZ100" s="17"/>
      <c r="BA100" s="21"/>
      <c r="BB100" s="21"/>
      <c r="BC100" s="31"/>
    </row>
    <row r="101" spans="16:55" ht="16.5">
      <c r="P101" s="33"/>
      <c r="Q101" s="33"/>
      <c r="R101" s="33"/>
      <c r="S101" s="252"/>
      <c r="T101" s="252"/>
      <c r="U101" s="33"/>
      <c r="AQ101" s="31"/>
      <c r="AR101" s="27"/>
      <c r="AS101" s="27"/>
      <c r="AT101" s="31"/>
      <c r="AU101" s="32"/>
      <c r="AV101" s="32"/>
      <c r="AW101" s="23"/>
      <c r="AX101" s="17"/>
      <c r="AY101" s="17"/>
      <c r="AZ101" s="17"/>
      <c r="BA101" s="21"/>
      <c r="BB101" s="21"/>
      <c r="BC101" s="31"/>
    </row>
    <row r="102" spans="16:55" ht="16.5">
      <c r="P102" s="33"/>
      <c r="Q102" s="33"/>
      <c r="R102" s="33"/>
      <c r="S102" s="252"/>
      <c r="T102" s="252"/>
      <c r="U102" s="33"/>
      <c r="AQ102" s="31"/>
      <c r="AR102" s="27"/>
      <c r="AS102" s="27"/>
      <c r="AT102" s="31"/>
      <c r="AU102" s="32"/>
      <c r="AV102" s="32"/>
      <c r="AW102" s="23"/>
      <c r="AX102" s="17"/>
      <c r="AY102" s="17"/>
      <c r="AZ102" s="17"/>
      <c r="BA102" s="21"/>
      <c r="BB102" s="21"/>
      <c r="BC102" s="31"/>
    </row>
    <row r="103" spans="16:55" ht="16.5">
      <c r="P103" s="33"/>
      <c r="Q103" s="33"/>
      <c r="R103" s="33"/>
      <c r="S103" s="252"/>
      <c r="T103" s="252"/>
      <c r="U103" s="33"/>
      <c r="AQ103" s="31"/>
      <c r="AR103" s="27"/>
      <c r="AS103" s="27"/>
      <c r="AT103" s="31"/>
      <c r="AU103" s="32"/>
      <c r="AV103" s="32"/>
      <c r="AW103" s="23"/>
      <c r="AX103" s="17"/>
      <c r="AY103" s="17"/>
      <c r="AZ103" s="17"/>
      <c r="BA103" s="21"/>
      <c r="BB103" s="21"/>
      <c r="BC103" s="31"/>
    </row>
    <row r="104" spans="16:55" ht="16.5">
      <c r="P104" s="33"/>
      <c r="Q104" s="33"/>
      <c r="R104" s="33"/>
      <c r="S104" s="252"/>
      <c r="T104" s="252"/>
      <c r="U104" s="33"/>
      <c r="AQ104" s="31"/>
      <c r="AR104" s="27"/>
      <c r="AS104" s="27"/>
      <c r="AT104" s="31"/>
      <c r="AU104" s="32"/>
      <c r="AV104" s="32"/>
      <c r="AW104" s="23"/>
      <c r="AX104" s="17"/>
      <c r="AY104" s="17"/>
      <c r="AZ104" s="17"/>
      <c r="BA104" s="21"/>
      <c r="BB104" s="21"/>
      <c r="BC104" s="31"/>
    </row>
    <row r="105" spans="16:55" ht="16.5">
      <c r="P105" s="33"/>
      <c r="Q105" s="33"/>
      <c r="R105" s="33"/>
      <c r="S105" s="252"/>
      <c r="T105" s="252"/>
      <c r="U105" s="33"/>
      <c r="AQ105" s="31"/>
      <c r="AR105" s="27"/>
      <c r="AS105" s="27"/>
      <c r="AT105" s="31"/>
      <c r="AU105" s="32"/>
      <c r="AV105" s="32"/>
      <c r="AW105" s="23"/>
      <c r="AX105" s="17"/>
      <c r="AY105" s="17"/>
      <c r="AZ105" s="17"/>
      <c r="BA105" s="21"/>
      <c r="BB105" s="21"/>
      <c r="BC105" s="31"/>
    </row>
    <row r="106" spans="16:55" ht="16.5">
      <c r="P106" s="33"/>
      <c r="Q106" s="33"/>
      <c r="R106" s="33"/>
      <c r="S106" s="252"/>
      <c r="T106" s="252"/>
      <c r="U106" s="33"/>
      <c r="AQ106" s="31"/>
      <c r="AR106" s="27"/>
      <c r="AS106" s="27"/>
      <c r="AT106" s="31"/>
      <c r="AU106" s="32"/>
      <c r="AV106" s="32"/>
      <c r="AW106" s="23"/>
      <c r="AX106" s="17"/>
      <c r="AY106" s="17"/>
      <c r="AZ106" s="17"/>
      <c r="BA106" s="21"/>
      <c r="BB106" s="21"/>
      <c r="BC106" s="31"/>
    </row>
    <row r="107" spans="16:55" ht="16.5">
      <c r="P107" s="33"/>
      <c r="Q107" s="33"/>
      <c r="R107" s="33"/>
      <c r="S107" s="252"/>
      <c r="T107" s="252"/>
      <c r="U107" s="33"/>
      <c r="AR107" s="27"/>
      <c r="AS107" s="27"/>
      <c r="AT107" s="31"/>
      <c r="AU107" s="32"/>
      <c r="AV107" s="32"/>
      <c r="AW107" s="23"/>
      <c r="AX107" s="17"/>
      <c r="AY107" s="17"/>
      <c r="AZ107" s="17"/>
      <c r="BA107" s="21"/>
      <c r="BB107" s="21"/>
      <c r="BC107" s="31"/>
    </row>
    <row r="108" spans="16:55" ht="16.5">
      <c r="P108" s="33"/>
      <c r="Q108" s="33"/>
      <c r="R108" s="33"/>
      <c r="S108" s="252"/>
      <c r="T108" s="252"/>
      <c r="U108" s="33"/>
      <c r="AR108" s="27"/>
      <c r="AS108" s="27"/>
      <c r="AT108" s="31"/>
      <c r="AU108" s="32"/>
      <c r="AV108" s="32"/>
      <c r="AW108" s="23"/>
      <c r="AX108" s="17"/>
      <c r="AY108" s="17"/>
      <c r="AZ108" s="17"/>
      <c r="BA108" s="21"/>
      <c r="BB108" s="21"/>
      <c r="BC108" s="31"/>
    </row>
    <row r="109" spans="16:55" ht="16.5">
      <c r="P109" s="33"/>
      <c r="Q109" s="33"/>
      <c r="R109" s="33"/>
      <c r="S109" s="252"/>
      <c r="T109" s="252"/>
      <c r="U109" s="33"/>
      <c r="AR109" s="27"/>
      <c r="AS109" s="27"/>
      <c r="AT109" s="31"/>
      <c r="AU109" s="32"/>
      <c r="AV109" s="32"/>
      <c r="AW109" s="23"/>
      <c r="AX109" s="17"/>
      <c r="AY109" s="17"/>
      <c r="AZ109" s="17"/>
      <c r="BA109" s="21"/>
      <c r="BB109" s="21"/>
      <c r="BC109" s="31"/>
    </row>
    <row r="110" spans="16:55" ht="16.5">
      <c r="P110" s="33"/>
      <c r="Q110" s="33"/>
      <c r="R110" s="33"/>
      <c r="S110" s="252"/>
      <c r="T110" s="252"/>
      <c r="U110" s="33"/>
      <c r="AR110" s="27"/>
      <c r="AS110" s="27"/>
      <c r="AT110" s="31"/>
      <c r="AU110" s="32"/>
      <c r="AV110" s="32"/>
      <c r="AW110" s="23"/>
      <c r="AX110" s="17"/>
      <c r="AY110" s="17"/>
      <c r="AZ110" s="17"/>
      <c r="BA110" s="21"/>
      <c r="BB110" s="21"/>
      <c r="BC110" s="31"/>
    </row>
    <row r="111" spans="16:55" ht="16.5">
      <c r="P111" s="33"/>
      <c r="Q111" s="33"/>
      <c r="R111" s="33"/>
      <c r="S111" s="252"/>
      <c r="T111" s="252"/>
      <c r="U111" s="33"/>
      <c r="AQ111" s="2"/>
      <c r="AR111" s="27"/>
      <c r="AS111" s="27"/>
      <c r="AT111" s="31"/>
      <c r="AU111" s="32"/>
      <c r="AV111" s="32"/>
      <c r="AW111" s="23"/>
      <c r="AX111" s="17"/>
      <c r="AY111" s="17"/>
      <c r="AZ111" s="17"/>
      <c r="BA111" s="21"/>
      <c r="BB111" s="21"/>
      <c r="BC111" s="31"/>
    </row>
    <row r="112" spans="16:55" ht="16.5">
      <c r="P112" s="33"/>
      <c r="Q112" s="33"/>
      <c r="R112" s="33"/>
      <c r="S112" s="252"/>
      <c r="T112" s="252"/>
      <c r="U112" s="33"/>
      <c r="AQ112" s="2"/>
      <c r="AR112" s="27"/>
      <c r="AS112" s="27"/>
      <c r="AT112" s="31"/>
      <c r="AU112" s="32"/>
      <c r="AV112" s="32"/>
      <c r="AW112" s="23"/>
      <c r="AX112" s="17"/>
      <c r="AY112" s="17"/>
      <c r="AZ112" s="17"/>
      <c r="BA112" s="21"/>
      <c r="BB112" s="21"/>
      <c r="BC112" s="31"/>
    </row>
    <row r="113" spans="16:55" ht="16.5">
      <c r="P113" s="33"/>
      <c r="Q113" s="33"/>
      <c r="R113" s="33"/>
      <c r="S113" s="252"/>
      <c r="T113" s="252"/>
      <c r="U113" s="33"/>
      <c r="AQ113" s="2"/>
      <c r="AR113" s="27"/>
      <c r="AS113" s="27"/>
      <c r="AT113" s="31"/>
      <c r="AU113" s="32"/>
      <c r="AV113" s="32"/>
      <c r="AW113" s="23"/>
      <c r="AX113" s="17"/>
      <c r="AY113" s="17"/>
      <c r="AZ113" s="17"/>
      <c r="BA113" s="21"/>
      <c r="BB113" s="21"/>
      <c r="BC113" s="31"/>
    </row>
    <row r="114" spans="16:55" ht="16.5">
      <c r="P114" s="33"/>
      <c r="Q114" s="33"/>
      <c r="R114" s="33"/>
      <c r="S114" s="252"/>
      <c r="T114" s="252"/>
      <c r="U114" s="33"/>
      <c r="AQ114" s="2"/>
      <c r="AR114" s="27"/>
      <c r="AS114" s="27"/>
      <c r="AT114" s="31"/>
      <c r="AU114" s="32"/>
      <c r="AV114" s="32"/>
      <c r="AW114" s="23"/>
      <c r="AX114" s="17"/>
      <c r="AY114" s="17"/>
      <c r="AZ114" s="17"/>
      <c r="BA114" s="21"/>
      <c r="BB114" s="21"/>
      <c r="BC114" s="31"/>
    </row>
    <row r="115" spans="16:55" ht="16.5">
      <c r="P115" s="33"/>
      <c r="Q115" s="33"/>
      <c r="R115" s="33"/>
      <c r="S115" s="252"/>
      <c r="T115" s="252"/>
      <c r="U115" s="33"/>
      <c r="AQ115" s="2"/>
      <c r="AR115" s="27"/>
      <c r="AS115" s="27"/>
      <c r="AT115" s="31"/>
      <c r="AU115" s="32"/>
      <c r="AV115" s="32"/>
      <c r="AW115" s="23"/>
      <c r="AX115" s="17"/>
      <c r="AY115" s="17"/>
      <c r="AZ115" s="17"/>
      <c r="BA115" s="21"/>
      <c r="BB115" s="21"/>
      <c r="BC115" s="31"/>
    </row>
    <row r="116" spans="16:55" ht="16.5">
      <c r="S116" s="252"/>
      <c r="T116" s="252"/>
      <c r="AQ116" s="2"/>
      <c r="AR116" s="27"/>
      <c r="AS116" s="27"/>
      <c r="AT116" s="31"/>
      <c r="AU116" s="32"/>
      <c r="AV116" s="32"/>
      <c r="AW116" s="23"/>
      <c r="AX116" s="17"/>
      <c r="AY116" s="17"/>
      <c r="AZ116" s="17"/>
      <c r="BA116" s="21"/>
      <c r="BB116" s="21"/>
      <c r="BC116" s="31"/>
    </row>
    <row r="117" spans="16:55" ht="16.5">
      <c r="S117" s="252"/>
      <c r="T117" s="252"/>
      <c r="AR117" s="27"/>
      <c r="AS117" s="27"/>
      <c r="AT117" s="31"/>
      <c r="AU117" s="32"/>
      <c r="AV117" s="32"/>
      <c r="AW117" s="23"/>
      <c r="AX117" s="17"/>
      <c r="AY117" s="17"/>
      <c r="AZ117" s="17"/>
      <c r="BA117" s="21"/>
      <c r="BB117" s="21"/>
      <c r="BC117" s="31"/>
    </row>
    <row r="118" spans="16:55" ht="16.5">
      <c r="S118" s="252"/>
      <c r="T118" s="252"/>
      <c r="AR118" s="27"/>
      <c r="AS118" s="27"/>
      <c r="AT118" s="31"/>
      <c r="AU118" s="32"/>
      <c r="AV118" s="32"/>
      <c r="AW118" s="23"/>
      <c r="AX118" s="17"/>
      <c r="AY118" s="17"/>
      <c r="AZ118" s="17"/>
      <c r="BA118" s="21"/>
      <c r="BB118" s="21"/>
      <c r="BC118" s="31"/>
    </row>
    <row r="119" spans="16:55" ht="16.5">
      <c r="S119" s="252"/>
      <c r="T119" s="252"/>
      <c r="AR119" s="27"/>
      <c r="AS119" s="27"/>
      <c r="AT119" s="31"/>
      <c r="AU119" s="32"/>
      <c r="AV119" s="32"/>
      <c r="AW119" s="23"/>
      <c r="AX119" s="17"/>
      <c r="AY119" s="17"/>
      <c r="AZ119" s="17"/>
      <c r="BA119" s="21"/>
      <c r="BB119" s="21"/>
      <c r="BC119" s="31"/>
    </row>
    <row r="120" spans="16:55" ht="16.5">
      <c r="S120" s="252"/>
      <c r="T120" s="252"/>
      <c r="AR120" s="27"/>
      <c r="AS120" s="27"/>
      <c r="AT120" s="31"/>
      <c r="AU120" s="32"/>
      <c r="AV120" s="32"/>
      <c r="AW120" s="23"/>
      <c r="AX120" s="17"/>
      <c r="AY120" s="17"/>
      <c r="AZ120" s="17"/>
      <c r="BA120" s="21"/>
      <c r="BB120" s="21"/>
      <c r="BC120" s="31"/>
    </row>
    <row r="121" spans="16:55" ht="16.5">
      <c r="S121" s="252"/>
      <c r="T121" s="252"/>
      <c r="AR121" s="27"/>
      <c r="AS121" s="27"/>
      <c r="AT121" s="31"/>
      <c r="AU121" s="32"/>
      <c r="AV121" s="32"/>
      <c r="AW121" s="23"/>
      <c r="AX121" s="17"/>
      <c r="AY121" s="17"/>
      <c r="AZ121" s="17"/>
      <c r="BA121" s="21"/>
      <c r="BB121" s="21"/>
      <c r="BC121" s="31"/>
    </row>
    <row r="122" spans="16:55" ht="16.5">
      <c r="S122" s="252"/>
      <c r="T122" s="252"/>
      <c r="AR122" s="27"/>
      <c r="AS122" s="27"/>
      <c r="AT122" s="31"/>
      <c r="AU122" s="32"/>
      <c r="AV122" s="32"/>
      <c r="AW122" s="23"/>
      <c r="AX122" s="17"/>
      <c r="AY122" s="17"/>
      <c r="AZ122" s="17"/>
      <c r="BA122" s="21"/>
      <c r="BB122" s="21"/>
      <c r="BC122" s="31"/>
    </row>
    <row r="123" spans="16:55" ht="16.5">
      <c r="S123" s="252"/>
      <c r="T123" s="252"/>
      <c r="AR123" s="27"/>
      <c r="AS123" s="27"/>
      <c r="AT123" s="31"/>
      <c r="AU123" s="32"/>
      <c r="AV123" s="32"/>
      <c r="AW123" s="32"/>
      <c r="AX123" s="32"/>
      <c r="AY123" s="31"/>
      <c r="AZ123" s="31"/>
      <c r="BA123" s="31"/>
      <c r="BB123" s="31"/>
      <c r="BC123" s="31"/>
    </row>
    <row r="124" spans="16:55" ht="16.5">
      <c r="S124" s="252"/>
      <c r="T124" s="252"/>
      <c r="AR124" s="27"/>
      <c r="AS124" s="27"/>
      <c r="AT124" s="31"/>
      <c r="AU124" s="32"/>
      <c r="AV124" s="32"/>
      <c r="AW124" s="32"/>
      <c r="AX124" s="32"/>
      <c r="AY124" s="31"/>
      <c r="AZ124" s="31"/>
      <c r="BA124" s="31"/>
      <c r="BB124" s="31"/>
      <c r="BC124" s="31"/>
    </row>
    <row r="125" spans="16:55" ht="16.5">
      <c r="S125" s="252"/>
      <c r="T125" s="252"/>
      <c r="AR125" s="27"/>
      <c r="AS125" s="27"/>
      <c r="AT125" s="31"/>
      <c r="AU125" s="32"/>
      <c r="AV125" s="32"/>
      <c r="AW125" s="32"/>
      <c r="AX125" s="32"/>
      <c r="AY125" s="31"/>
      <c r="AZ125" s="31"/>
      <c r="BA125" s="31"/>
      <c r="BB125" s="31"/>
      <c r="BC125" s="31"/>
    </row>
    <row r="126" spans="16:55" ht="16.5">
      <c r="S126" s="252"/>
      <c r="T126" s="252"/>
      <c r="AR126" s="27"/>
      <c r="AS126" s="27"/>
      <c r="AT126" s="31"/>
      <c r="AU126" s="32"/>
      <c r="AV126" s="32"/>
      <c r="AW126" s="32"/>
      <c r="AX126" s="32"/>
      <c r="AY126" s="31"/>
      <c r="AZ126" s="31"/>
      <c r="BA126" s="31"/>
      <c r="BB126" s="31"/>
      <c r="BC126" s="31"/>
    </row>
    <row r="127" spans="16:55" ht="16.5">
      <c r="S127" s="252"/>
      <c r="T127" s="252"/>
      <c r="AR127" s="27"/>
      <c r="AS127" s="27"/>
      <c r="AT127" s="31"/>
      <c r="AU127" s="32"/>
      <c r="AV127" s="32"/>
      <c r="AW127" s="32"/>
      <c r="AX127" s="32"/>
      <c r="AY127" s="31"/>
      <c r="AZ127" s="31"/>
      <c r="BA127" s="31"/>
      <c r="BB127" s="31"/>
      <c r="BC127" s="31"/>
    </row>
    <row r="128" spans="16:55" ht="16.5">
      <c r="S128" s="252"/>
      <c r="T128" s="252"/>
      <c r="AR128" s="27"/>
      <c r="AS128" s="27"/>
      <c r="AT128" s="31"/>
      <c r="AU128" s="32"/>
      <c r="AV128" s="32"/>
      <c r="AW128" s="32"/>
      <c r="AX128" s="32"/>
      <c r="AY128" s="31"/>
      <c r="AZ128" s="31"/>
      <c r="BA128" s="31"/>
      <c r="BB128" s="31"/>
      <c r="BC128" s="31"/>
    </row>
    <row r="129" spans="19:55" ht="16.5">
      <c r="S129" s="252"/>
      <c r="T129" s="252"/>
      <c r="AR129" s="27"/>
      <c r="AS129" s="27"/>
      <c r="AT129" s="31"/>
      <c r="AU129" s="32"/>
      <c r="AV129" s="32"/>
      <c r="AW129" s="32"/>
      <c r="AX129" s="32"/>
      <c r="AY129" s="31"/>
      <c r="AZ129" s="31"/>
      <c r="BA129" s="31"/>
      <c r="BB129" s="31"/>
      <c r="BC129" s="31"/>
    </row>
    <row r="130" spans="19:55" ht="16.5">
      <c r="S130" s="252"/>
      <c r="T130" s="252"/>
      <c r="AR130" s="27"/>
      <c r="AS130" s="27"/>
      <c r="AT130" s="31"/>
      <c r="AU130" s="32"/>
      <c r="AV130" s="32"/>
      <c r="AW130" s="32"/>
      <c r="AX130" s="32"/>
      <c r="AY130" s="31"/>
      <c r="AZ130" s="31"/>
      <c r="BA130" s="31"/>
      <c r="BB130" s="31"/>
      <c r="BC130" s="31"/>
    </row>
    <row r="131" spans="19:55" ht="16.5">
      <c r="S131" s="252"/>
      <c r="T131" s="252"/>
      <c r="AR131" s="27"/>
      <c r="AS131" s="27"/>
      <c r="AT131" s="31"/>
      <c r="AU131" s="32"/>
      <c r="AV131" s="32"/>
      <c r="AW131" s="32"/>
      <c r="AX131" s="32"/>
      <c r="AY131" s="31"/>
      <c r="AZ131" s="31"/>
      <c r="BA131" s="31"/>
      <c r="BB131" s="31"/>
      <c r="BC131" s="31"/>
    </row>
    <row r="132" spans="19:55" ht="16.5">
      <c r="S132" s="252"/>
      <c r="T132" s="252"/>
      <c r="AR132" s="27"/>
      <c r="AS132" s="27"/>
      <c r="AT132" s="31"/>
      <c r="AU132" s="32"/>
      <c r="AV132" s="32"/>
      <c r="AW132" s="32"/>
      <c r="AX132" s="32"/>
      <c r="AY132" s="31"/>
      <c r="AZ132" s="31"/>
      <c r="BA132" s="31"/>
      <c r="BB132" s="31"/>
      <c r="BC132" s="31"/>
    </row>
    <row r="133" spans="19:55" ht="16.5">
      <c r="S133" s="252"/>
      <c r="T133" s="252"/>
      <c r="AR133" s="27"/>
      <c r="AS133" s="27"/>
      <c r="AT133" s="31"/>
      <c r="AU133" s="32"/>
      <c r="AV133" s="32"/>
      <c r="AW133" s="32"/>
      <c r="AX133" s="32"/>
      <c r="AY133" s="31"/>
      <c r="AZ133" s="31"/>
      <c r="BA133" s="31"/>
      <c r="BB133" s="31"/>
      <c r="BC133" s="31"/>
    </row>
    <row r="134" spans="19:55" ht="16.5">
      <c r="S134" s="252"/>
      <c r="T134" s="252"/>
      <c r="AR134" s="27"/>
      <c r="AS134" s="27"/>
      <c r="AT134" s="31"/>
      <c r="AU134" s="32"/>
      <c r="AV134" s="32"/>
      <c r="AW134" s="32"/>
      <c r="AX134" s="32"/>
      <c r="AY134" s="31"/>
      <c r="AZ134" s="31"/>
      <c r="BA134" s="31"/>
      <c r="BB134" s="31"/>
      <c r="BC134" s="31"/>
    </row>
    <row r="135" spans="19:55" ht="16.5">
      <c r="S135" s="252"/>
      <c r="T135" s="252"/>
      <c r="AR135" s="27"/>
      <c r="AS135" s="27"/>
      <c r="AT135" s="31"/>
      <c r="AU135" s="32"/>
      <c r="AV135" s="32"/>
      <c r="AW135" s="32"/>
      <c r="AX135" s="32"/>
      <c r="AY135" s="31"/>
      <c r="AZ135" s="31"/>
      <c r="BA135" s="31"/>
      <c r="BB135" s="31"/>
      <c r="BC135" s="31"/>
    </row>
    <row r="136" spans="19:55" ht="16.5">
      <c r="AR136" s="27"/>
      <c r="AS136" s="27"/>
      <c r="AT136" s="31"/>
      <c r="AU136" s="32"/>
      <c r="AV136" s="32"/>
      <c r="AW136" s="32"/>
      <c r="AX136" s="32"/>
      <c r="AY136" s="31"/>
      <c r="AZ136" s="31"/>
      <c r="BA136" s="31"/>
      <c r="BB136" s="31"/>
      <c r="BC136" s="31"/>
    </row>
    <row r="137" spans="19:55" ht="16.5">
      <c r="AR137" s="27"/>
      <c r="AS137" s="27"/>
      <c r="AT137" s="31"/>
      <c r="AU137" s="32"/>
      <c r="AV137" s="32"/>
      <c r="AW137" s="32"/>
      <c r="AX137" s="32"/>
      <c r="AY137" s="31"/>
      <c r="AZ137" s="31"/>
      <c r="BA137" s="31"/>
      <c r="BB137" s="31"/>
      <c r="BC137" s="31"/>
    </row>
    <row r="138" spans="19:55" ht="16.5">
      <c r="AR138" s="27"/>
      <c r="AS138" s="27"/>
      <c r="AT138" s="31"/>
      <c r="AU138" s="32"/>
      <c r="AV138" s="32"/>
      <c r="AW138" s="32"/>
      <c r="AX138" s="32"/>
      <c r="AY138" s="31"/>
      <c r="AZ138" s="31"/>
      <c r="BA138" s="31"/>
      <c r="BB138" s="31"/>
      <c r="BC138" s="31"/>
    </row>
    <row r="139" spans="19:55" ht="16.5">
      <c r="AR139" s="27"/>
      <c r="AS139" s="27"/>
      <c r="AT139" s="31"/>
      <c r="AU139" s="32"/>
      <c r="AV139" s="32"/>
      <c r="AW139" s="32"/>
      <c r="AX139" s="32"/>
      <c r="AY139" s="31"/>
      <c r="AZ139" s="31"/>
      <c r="BA139" s="31"/>
      <c r="BB139" s="31"/>
      <c r="BC139" s="31"/>
    </row>
    <row r="140" spans="19:55" ht="16.5">
      <c r="AR140" s="27"/>
      <c r="AS140" s="27"/>
      <c r="AT140" s="31"/>
      <c r="AU140" s="32"/>
      <c r="AV140" s="32"/>
      <c r="AW140" s="32"/>
      <c r="AX140" s="32"/>
      <c r="AY140" s="31"/>
      <c r="AZ140" s="31"/>
      <c r="BA140" s="31"/>
      <c r="BB140" s="31"/>
      <c r="BC140" s="31"/>
    </row>
    <row r="141" spans="19:55" ht="16.5">
      <c r="AR141" s="27"/>
      <c r="AS141" s="27"/>
      <c r="AT141" s="31"/>
      <c r="AU141" s="32"/>
      <c r="AV141" s="32"/>
      <c r="AW141" s="32"/>
      <c r="AX141" s="32"/>
      <c r="AY141" s="31"/>
      <c r="AZ141" s="31"/>
      <c r="BA141" s="31"/>
      <c r="BB141" s="31"/>
      <c r="BC141" s="31"/>
    </row>
    <row r="142" spans="19:55" ht="16.5">
      <c r="AR142" s="27"/>
      <c r="AS142" s="27"/>
      <c r="AT142" s="31"/>
      <c r="AU142" s="32"/>
      <c r="AV142" s="32"/>
      <c r="AW142" s="32"/>
      <c r="AX142" s="32"/>
      <c r="AY142" s="31"/>
      <c r="AZ142" s="31"/>
      <c r="BA142" s="31"/>
      <c r="BB142" s="31"/>
      <c r="BC142" s="31"/>
    </row>
    <row r="143" spans="19:55" ht="16.5">
      <c r="AR143" s="27"/>
      <c r="AS143" s="27"/>
      <c r="AT143" s="31"/>
      <c r="AU143" s="32"/>
      <c r="AV143" s="32"/>
      <c r="AW143" s="32"/>
      <c r="AX143" s="32"/>
      <c r="AY143" s="31"/>
      <c r="AZ143" s="31"/>
      <c r="BA143" s="31"/>
      <c r="BB143" s="31"/>
      <c r="BC143" s="31"/>
    </row>
    <row r="144" spans="19:55" ht="16.5">
      <c r="AR144" s="27"/>
      <c r="AS144" s="27"/>
      <c r="AT144" s="31"/>
      <c r="AU144" s="32"/>
      <c r="AV144" s="32"/>
      <c r="AW144" s="32"/>
      <c r="AX144" s="32"/>
      <c r="AY144" s="31"/>
      <c r="AZ144" s="31"/>
      <c r="BA144" s="31"/>
      <c r="BB144" s="31"/>
      <c r="BC144" s="31"/>
    </row>
    <row r="145" spans="44:55" ht="16.5">
      <c r="AR145" s="27"/>
      <c r="AS145" s="27"/>
      <c r="AT145" s="31"/>
      <c r="AU145" s="32"/>
      <c r="AV145" s="32"/>
      <c r="AW145" s="32"/>
      <c r="AX145" s="32"/>
      <c r="AY145" s="31"/>
      <c r="AZ145" s="31"/>
      <c r="BA145" s="31"/>
      <c r="BB145" s="31"/>
      <c r="BC145" s="31"/>
    </row>
    <row r="146" spans="44:55" ht="16.5">
      <c r="AR146" s="27"/>
      <c r="AS146" s="27"/>
      <c r="AT146" s="31"/>
      <c r="AU146" s="32"/>
      <c r="AV146" s="32"/>
      <c r="AW146" s="32"/>
      <c r="AX146" s="32"/>
      <c r="AY146" s="31"/>
      <c r="AZ146" s="31"/>
      <c r="BA146" s="31"/>
      <c r="BB146" s="31"/>
      <c r="BC146" s="31"/>
    </row>
    <row r="147" spans="44:55" ht="16.5">
      <c r="AR147" s="27"/>
      <c r="AS147" s="27"/>
      <c r="AT147" s="31"/>
      <c r="AU147" s="32"/>
      <c r="AV147" s="32"/>
      <c r="AW147" s="32"/>
      <c r="AX147" s="32"/>
      <c r="AY147" s="31"/>
      <c r="AZ147" s="31"/>
      <c r="BA147" s="31"/>
      <c r="BB147" s="31"/>
      <c r="BC147" s="31"/>
    </row>
    <row r="148" spans="44:55" ht="16.5">
      <c r="AR148" s="27"/>
      <c r="AS148" s="27"/>
      <c r="AT148" s="31"/>
      <c r="AU148" s="32"/>
      <c r="AV148" s="32"/>
      <c r="AW148" s="32"/>
      <c r="AX148" s="32"/>
      <c r="AY148" s="31"/>
      <c r="AZ148" s="31"/>
      <c r="BA148" s="31"/>
      <c r="BB148" s="31"/>
      <c r="BC148" s="31"/>
    </row>
    <row r="153" spans="44:55">
      <c r="AR153" s="2"/>
      <c r="AS153" s="2"/>
      <c r="AT153" s="2"/>
      <c r="AU153" s="2"/>
      <c r="AV153" s="2"/>
      <c r="AW153" s="2"/>
      <c r="AX153" s="2"/>
    </row>
    <row r="154" spans="44:55">
      <c r="AR154" s="2"/>
      <c r="AS154" s="2"/>
      <c r="AT154" s="2"/>
      <c r="AU154" s="2"/>
      <c r="AV154" s="2"/>
      <c r="AW154" s="2"/>
      <c r="AX154" s="2"/>
    </row>
    <row r="155" spans="44:55">
      <c r="AR155" s="2"/>
      <c r="AS155" s="2"/>
      <c r="AT155" s="2"/>
      <c r="AU155" s="2"/>
      <c r="AV155" s="2"/>
      <c r="AW155" s="2"/>
      <c r="AX155" s="2"/>
    </row>
    <row r="156" spans="44:55">
      <c r="AR156" s="2"/>
      <c r="AS156" s="2"/>
      <c r="AT156" s="2"/>
      <c r="AU156" s="2"/>
      <c r="AV156" s="2"/>
      <c r="AW156" s="2"/>
      <c r="AX156" s="2"/>
    </row>
    <row r="157" spans="44:55">
      <c r="AR157" s="2"/>
      <c r="AS157" s="2"/>
      <c r="AT157" s="2"/>
      <c r="AU157" s="2"/>
      <c r="AV157" s="2"/>
      <c r="AW157" s="2"/>
      <c r="AX157" s="2"/>
    </row>
    <row r="158" spans="44:55">
      <c r="AR158" s="2"/>
      <c r="AS158" s="2"/>
      <c r="AT158" s="2"/>
      <c r="AU158" s="2"/>
      <c r="AV158" s="2"/>
      <c r="AW158" s="2"/>
      <c r="AX158" s="2"/>
    </row>
  </sheetData>
  <sheetProtection selectLockedCells="1"/>
  <mergeCells count="512">
    <mergeCell ref="BJ50:BL51"/>
    <mergeCell ref="BM50:BN51"/>
    <mergeCell ref="BO50:BQ51"/>
    <mergeCell ref="BR50:BS51"/>
    <mergeCell ref="BU50:BW51"/>
    <mergeCell ref="BX50:BY51"/>
    <mergeCell ref="BZ50:CB51"/>
    <mergeCell ref="CC50:CD51"/>
    <mergeCell ref="BJ52:BL53"/>
    <mergeCell ref="BM52:BN53"/>
    <mergeCell ref="BO52:BQ53"/>
    <mergeCell ref="BR52:BS53"/>
    <mergeCell ref="BU52:BW53"/>
    <mergeCell ref="BX52:BY53"/>
    <mergeCell ref="BZ52:CB53"/>
    <mergeCell ref="CC52:CD53"/>
    <mergeCell ref="A48:B48"/>
    <mergeCell ref="BJ48:BL49"/>
    <mergeCell ref="BM48:BN49"/>
    <mergeCell ref="BO48:BQ49"/>
    <mergeCell ref="BR48:BS49"/>
    <mergeCell ref="BU48:BW49"/>
    <mergeCell ref="BX48:BY49"/>
    <mergeCell ref="BZ48:CB49"/>
    <mergeCell ref="CC48:CD49"/>
    <mergeCell ref="A49:B49"/>
    <mergeCell ref="A46:B46"/>
    <mergeCell ref="BJ46:BL47"/>
    <mergeCell ref="BM46:BN47"/>
    <mergeCell ref="BO46:BQ47"/>
    <mergeCell ref="BR46:BS47"/>
    <mergeCell ref="BU46:BW47"/>
    <mergeCell ref="BX46:BY47"/>
    <mergeCell ref="BZ46:CB47"/>
    <mergeCell ref="CC46:CD47"/>
    <mergeCell ref="A47:B47"/>
    <mergeCell ref="A44:B44"/>
    <mergeCell ref="BJ44:BL45"/>
    <mergeCell ref="BM44:BN45"/>
    <mergeCell ref="BO44:BQ45"/>
    <mergeCell ref="BR44:BS45"/>
    <mergeCell ref="BU44:BW45"/>
    <mergeCell ref="BX44:BY45"/>
    <mergeCell ref="BZ44:CB45"/>
    <mergeCell ref="CC44:CD45"/>
    <mergeCell ref="A45:B45"/>
    <mergeCell ref="BX40:BY41"/>
    <mergeCell ref="BZ40:CB41"/>
    <mergeCell ref="CC40:CD41"/>
    <mergeCell ref="A41:B41"/>
    <mergeCell ref="A42:B42"/>
    <mergeCell ref="BJ42:BL43"/>
    <mergeCell ref="BM42:BN43"/>
    <mergeCell ref="BO42:BQ43"/>
    <mergeCell ref="BR42:BS43"/>
    <mergeCell ref="BU42:BW43"/>
    <mergeCell ref="A40:B40"/>
    <mergeCell ref="BJ40:BL41"/>
    <mergeCell ref="BM40:BN41"/>
    <mergeCell ref="BO40:BQ41"/>
    <mergeCell ref="BR40:BS41"/>
    <mergeCell ref="BU40:BW41"/>
    <mergeCell ref="BX42:BY43"/>
    <mergeCell ref="BZ42:CB43"/>
    <mergeCell ref="CC42:CD43"/>
    <mergeCell ref="A43:B43"/>
    <mergeCell ref="BW36:BX37"/>
    <mergeCell ref="BY36:BY37"/>
    <mergeCell ref="BZ38:BZ39"/>
    <mergeCell ref="CA38:CA39"/>
    <mergeCell ref="CB38:CB39"/>
    <mergeCell ref="CC38:CC39"/>
    <mergeCell ref="CD38:CD39"/>
    <mergeCell ref="A39:B39"/>
    <mergeCell ref="BQ38:BQ39"/>
    <mergeCell ref="BR38:BR39"/>
    <mergeCell ref="BS38:BS39"/>
    <mergeCell ref="BU38:BV39"/>
    <mergeCell ref="BW38:BX39"/>
    <mergeCell ref="BY38:BY39"/>
    <mergeCell ref="A38:B38"/>
    <mergeCell ref="BJ38:BK39"/>
    <mergeCell ref="BL38:BM39"/>
    <mergeCell ref="BN38:BN39"/>
    <mergeCell ref="BO38:BO39"/>
    <mergeCell ref="BP38:BP39"/>
    <mergeCell ref="CC34:CC35"/>
    <mergeCell ref="CD34:CD35"/>
    <mergeCell ref="A36:B36"/>
    <mergeCell ref="BJ36:BK37"/>
    <mergeCell ref="BL36:BM37"/>
    <mergeCell ref="BN36:BN37"/>
    <mergeCell ref="BO36:BO37"/>
    <mergeCell ref="BP36:BP37"/>
    <mergeCell ref="BR34:BR35"/>
    <mergeCell ref="BS34:BS35"/>
    <mergeCell ref="BU34:BV35"/>
    <mergeCell ref="BW34:BX35"/>
    <mergeCell ref="BY34:BY35"/>
    <mergeCell ref="BZ34:BZ35"/>
    <mergeCell ref="BZ36:BZ37"/>
    <mergeCell ref="CA36:CA37"/>
    <mergeCell ref="CB36:CB37"/>
    <mergeCell ref="CC36:CC37"/>
    <mergeCell ref="CD36:CD37"/>
    <mergeCell ref="A37:B37"/>
    <mergeCell ref="BQ36:BQ37"/>
    <mergeCell ref="BR36:BR37"/>
    <mergeCell ref="BS36:BS37"/>
    <mergeCell ref="BU36:BV37"/>
    <mergeCell ref="CA32:CA33"/>
    <mergeCell ref="CB32:CB33"/>
    <mergeCell ref="CC32:CC33"/>
    <mergeCell ref="CD32:CD33"/>
    <mergeCell ref="BJ34:BK35"/>
    <mergeCell ref="BL34:BM35"/>
    <mergeCell ref="BN34:BN35"/>
    <mergeCell ref="BO34:BO35"/>
    <mergeCell ref="BP34:BP35"/>
    <mergeCell ref="BQ34:BQ35"/>
    <mergeCell ref="BR32:BR33"/>
    <mergeCell ref="BS32:BS33"/>
    <mergeCell ref="BU32:BV33"/>
    <mergeCell ref="BW32:BX33"/>
    <mergeCell ref="BY32:BY33"/>
    <mergeCell ref="BZ32:BZ33"/>
    <mergeCell ref="BJ32:BK33"/>
    <mergeCell ref="BL32:BM33"/>
    <mergeCell ref="BN32:BN33"/>
    <mergeCell ref="BO32:BO33"/>
    <mergeCell ref="BP32:BP33"/>
    <mergeCell ref="BQ32:BQ33"/>
    <mergeCell ref="CA34:CA35"/>
    <mergeCell ref="CB34:CB35"/>
    <mergeCell ref="BY30:BZ31"/>
    <mergeCell ref="CA30:CB31"/>
    <mergeCell ref="CC30:CD31"/>
    <mergeCell ref="A31:B31"/>
    <mergeCell ref="C31:D31"/>
    <mergeCell ref="G31:H31"/>
    <mergeCell ref="I31:J31"/>
    <mergeCell ref="K31:L31"/>
    <mergeCell ref="BJ30:BK31"/>
    <mergeCell ref="BL30:BM31"/>
    <mergeCell ref="BN30:BO31"/>
    <mergeCell ref="BP30:BQ31"/>
    <mergeCell ref="BR30:BS31"/>
    <mergeCell ref="BU30:BV31"/>
    <mergeCell ref="A30:B30"/>
    <mergeCell ref="C30:D30"/>
    <mergeCell ref="G30:H30"/>
    <mergeCell ref="I30:J30"/>
    <mergeCell ref="K30:L30"/>
    <mergeCell ref="M30:N30"/>
    <mergeCell ref="O30:P30"/>
    <mergeCell ref="Q30:R30"/>
    <mergeCell ref="BW30:BX31"/>
    <mergeCell ref="O28:P28"/>
    <mergeCell ref="Q28:R28"/>
    <mergeCell ref="BJ28:BK29"/>
    <mergeCell ref="BU28:BV29"/>
    <mergeCell ref="A29:B29"/>
    <mergeCell ref="C29:D29"/>
    <mergeCell ref="G29:H29"/>
    <mergeCell ref="I29:J29"/>
    <mergeCell ref="K29:L29"/>
    <mergeCell ref="M29:N29"/>
    <mergeCell ref="A28:B28"/>
    <mergeCell ref="C28:D28"/>
    <mergeCell ref="G28:H28"/>
    <mergeCell ref="I28:J28"/>
    <mergeCell ref="K28:L28"/>
    <mergeCell ref="M28:N28"/>
    <mergeCell ref="O29:P29"/>
    <mergeCell ref="Q29:R29"/>
    <mergeCell ref="BU26:BW27"/>
    <mergeCell ref="BX26:BY27"/>
    <mergeCell ref="BZ26:CB27"/>
    <mergeCell ref="CC26:CD27"/>
    <mergeCell ref="A27:B27"/>
    <mergeCell ref="C27:D27"/>
    <mergeCell ref="G27:H27"/>
    <mergeCell ref="I27:J27"/>
    <mergeCell ref="K27:L27"/>
    <mergeCell ref="M27:N27"/>
    <mergeCell ref="O26:P26"/>
    <mergeCell ref="Q26:R26"/>
    <mergeCell ref="BJ26:BL27"/>
    <mergeCell ref="BM26:BN27"/>
    <mergeCell ref="BO26:BQ27"/>
    <mergeCell ref="BR26:BS27"/>
    <mergeCell ref="O27:P27"/>
    <mergeCell ref="Q27:R27"/>
    <mergeCell ref="A26:B26"/>
    <mergeCell ref="C26:D26"/>
    <mergeCell ref="G26:H26"/>
    <mergeCell ref="I26:J26"/>
    <mergeCell ref="K26:L26"/>
    <mergeCell ref="M26:N26"/>
    <mergeCell ref="BU24:BW25"/>
    <mergeCell ref="BX24:BY25"/>
    <mergeCell ref="BZ24:CB25"/>
    <mergeCell ref="CC24:CD25"/>
    <mergeCell ref="A25:B25"/>
    <mergeCell ref="C25:D25"/>
    <mergeCell ref="G25:H25"/>
    <mergeCell ref="I25:J25"/>
    <mergeCell ref="K25:L25"/>
    <mergeCell ref="M25:N25"/>
    <mergeCell ref="O24:P24"/>
    <mergeCell ref="Q24:R24"/>
    <mergeCell ref="BJ24:BL25"/>
    <mergeCell ref="BM24:BN25"/>
    <mergeCell ref="BO24:BQ25"/>
    <mergeCell ref="BR24:BS25"/>
    <mergeCell ref="O25:P25"/>
    <mergeCell ref="Q25:R25"/>
    <mergeCell ref="A24:B24"/>
    <mergeCell ref="C24:D24"/>
    <mergeCell ref="G24:H24"/>
    <mergeCell ref="I24:J24"/>
    <mergeCell ref="K24:L24"/>
    <mergeCell ref="M24:N24"/>
    <mergeCell ref="BU22:BW23"/>
    <mergeCell ref="BX22:BY23"/>
    <mergeCell ref="BZ22:CB23"/>
    <mergeCell ref="CC22:CD23"/>
    <mergeCell ref="A23:B23"/>
    <mergeCell ref="C23:D23"/>
    <mergeCell ref="G23:H23"/>
    <mergeCell ref="I23:J23"/>
    <mergeCell ref="K23:L23"/>
    <mergeCell ref="M23:N23"/>
    <mergeCell ref="O22:P22"/>
    <mergeCell ref="Q22:R22"/>
    <mergeCell ref="BJ22:BL23"/>
    <mergeCell ref="BM22:BN23"/>
    <mergeCell ref="BO22:BQ23"/>
    <mergeCell ref="BR22:BS23"/>
    <mergeCell ref="O23:P23"/>
    <mergeCell ref="Q23:R23"/>
    <mergeCell ref="A22:B22"/>
    <mergeCell ref="C22:D22"/>
    <mergeCell ref="G22:H22"/>
    <mergeCell ref="I22:J22"/>
    <mergeCell ref="K22:L22"/>
    <mergeCell ref="M22:N22"/>
    <mergeCell ref="BU20:BW21"/>
    <mergeCell ref="BX20:BY21"/>
    <mergeCell ref="BZ20:CB21"/>
    <mergeCell ref="CC20:CD21"/>
    <mergeCell ref="A21:B21"/>
    <mergeCell ref="C21:D21"/>
    <mergeCell ref="G21:H21"/>
    <mergeCell ref="I21:J21"/>
    <mergeCell ref="K21:L21"/>
    <mergeCell ref="M21:N21"/>
    <mergeCell ref="O20:P20"/>
    <mergeCell ref="Q20:R20"/>
    <mergeCell ref="BJ20:BL21"/>
    <mergeCell ref="BM20:BN21"/>
    <mergeCell ref="BO20:BQ21"/>
    <mergeCell ref="BR20:BS21"/>
    <mergeCell ref="O21:P21"/>
    <mergeCell ref="Q21:R21"/>
    <mergeCell ref="A20:B20"/>
    <mergeCell ref="C20:D20"/>
    <mergeCell ref="G20:H20"/>
    <mergeCell ref="I20:J20"/>
    <mergeCell ref="K20:L20"/>
    <mergeCell ref="M20:N20"/>
    <mergeCell ref="BU18:BW19"/>
    <mergeCell ref="BX18:BY19"/>
    <mergeCell ref="BZ18:CB19"/>
    <mergeCell ref="CC18:CD19"/>
    <mergeCell ref="A19:B19"/>
    <mergeCell ref="C19:D19"/>
    <mergeCell ref="G19:H19"/>
    <mergeCell ref="I19:J19"/>
    <mergeCell ref="K19:L19"/>
    <mergeCell ref="M19:N19"/>
    <mergeCell ref="O18:P18"/>
    <mergeCell ref="Q18:R18"/>
    <mergeCell ref="BJ18:BL19"/>
    <mergeCell ref="BM18:BN19"/>
    <mergeCell ref="BO18:BQ19"/>
    <mergeCell ref="BR18:BS19"/>
    <mergeCell ref="O19:P19"/>
    <mergeCell ref="Q19:R19"/>
    <mergeCell ref="A18:B18"/>
    <mergeCell ref="C18:D18"/>
    <mergeCell ref="G18:H18"/>
    <mergeCell ref="I18:J18"/>
    <mergeCell ref="K18:L18"/>
    <mergeCell ref="M18:N18"/>
    <mergeCell ref="BU16:BW17"/>
    <mergeCell ref="BX16:BY17"/>
    <mergeCell ref="BZ16:CB17"/>
    <mergeCell ref="CC16:CD17"/>
    <mergeCell ref="A17:B17"/>
    <mergeCell ref="C17:D17"/>
    <mergeCell ref="G17:H17"/>
    <mergeCell ref="I17:J17"/>
    <mergeCell ref="K17:L17"/>
    <mergeCell ref="M17:N17"/>
    <mergeCell ref="O16:P16"/>
    <mergeCell ref="Q16:R16"/>
    <mergeCell ref="BJ16:BL17"/>
    <mergeCell ref="BM16:BN17"/>
    <mergeCell ref="BO16:BQ17"/>
    <mergeCell ref="BR16:BS17"/>
    <mergeCell ref="O17:P17"/>
    <mergeCell ref="Q17:R17"/>
    <mergeCell ref="A16:B16"/>
    <mergeCell ref="C16:D16"/>
    <mergeCell ref="G16:H16"/>
    <mergeCell ref="I16:J16"/>
    <mergeCell ref="K16:L16"/>
    <mergeCell ref="M16:N16"/>
    <mergeCell ref="BU14:BW15"/>
    <mergeCell ref="BX14:BY15"/>
    <mergeCell ref="BZ14:CB15"/>
    <mergeCell ref="CC14:CD15"/>
    <mergeCell ref="A15:B15"/>
    <mergeCell ref="C15:D15"/>
    <mergeCell ref="G15:H15"/>
    <mergeCell ref="I15:J15"/>
    <mergeCell ref="K15:L15"/>
    <mergeCell ref="M15:N15"/>
    <mergeCell ref="O14:P14"/>
    <mergeCell ref="Q14:R14"/>
    <mergeCell ref="BJ14:BL15"/>
    <mergeCell ref="BM14:BN15"/>
    <mergeCell ref="BO14:BQ15"/>
    <mergeCell ref="BR14:BS15"/>
    <mergeCell ref="O15:P15"/>
    <mergeCell ref="Q15:R15"/>
    <mergeCell ref="A14:B14"/>
    <mergeCell ref="C14:D14"/>
    <mergeCell ref="G14:H14"/>
    <mergeCell ref="I14:J14"/>
    <mergeCell ref="K14:L14"/>
    <mergeCell ref="M14:N14"/>
    <mergeCell ref="A13:B13"/>
    <mergeCell ref="C13:D13"/>
    <mergeCell ref="G13:H13"/>
    <mergeCell ref="I13:J13"/>
    <mergeCell ref="K13:L13"/>
    <mergeCell ref="M13:N13"/>
    <mergeCell ref="BY12:BY13"/>
    <mergeCell ref="BZ12:BZ13"/>
    <mergeCell ref="CA12:CA13"/>
    <mergeCell ref="O12:P12"/>
    <mergeCell ref="Q12:R12"/>
    <mergeCell ref="BJ12:BK13"/>
    <mergeCell ref="BL12:BM13"/>
    <mergeCell ref="BN12:BN13"/>
    <mergeCell ref="BO12:BO13"/>
    <mergeCell ref="O13:P13"/>
    <mergeCell ref="Q13:R13"/>
    <mergeCell ref="A12:B12"/>
    <mergeCell ref="C12:D12"/>
    <mergeCell ref="G12:H12"/>
    <mergeCell ref="I12:J12"/>
    <mergeCell ref="K12:L12"/>
    <mergeCell ref="M12:N12"/>
    <mergeCell ref="CB12:CB13"/>
    <mergeCell ref="CC12:CC13"/>
    <mergeCell ref="CD12:CD13"/>
    <mergeCell ref="BP12:BP13"/>
    <mergeCell ref="BQ12:BQ13"/>
    <mergeCell ref="BR12:BR13"/>
    <mergeCell ref="BS12:BS13"/>
    <mergeCell ref="BU12:BV13"/>
    <mergeCell ref="BW12:BX13"/>
    <mergeCell ref="A11:B11"/>
    <mergeCell ref="C11:D11"/>
    <mergeCell ref="G11:H11"/>
    <mergeCell ref="I11:J11"/>
    <mergeCell ref="K11:L11"/>
    <mergeCell ref="M11:N11"/>
    <mergeCell ref="BY10:BY11"/>
    <mergeCell ref="BZ10:BZ11"/>
    <mergeCell ref="CA10:CA11"/>
    <mergeCell ref="O10:P10"/>
    <mergeCell ref="Q10:R10"/>
    <mergeCell ref="BJ10:BK11"/>
    <mergeCell ref="BL10:BM11"/>
    <mergeCell ref="BN10:BN11"/>
    <mergeCell ref="BO10:BO11"/>
    <mergeCell ref="O11:P11"/>
    <mergeCell ref="Q11:R11"/>
    <mergeCell ref="A10:B10"/>
    <mergeCell ref="C10:D10"/>
    <mergeCell ref="G10:H10"/>
    <mergeCell ref="I10:J10"/>
    <mergeCell ref="K10:L10"/>
    <mergeCell ref="M10:N10"/>
    <mergeCell ref="CB10:CB11"/>
    <mergeCell ref="CC10:CC11"/>
    <mergeCell ref="CD10:CD11"/>
    <mergeCell ref="BP10:BP11"/>
    <mergeCell ref="BQ10:BQ11"/>
    <mergeCell ref="BR10:BR11"/>
    <mergeCell ref="BS10:BS11"/>
    <mergeCell ref="BU10:BV11"/>
    <mergeCell ref="BW10:BX11"/>
    <mergeCell ref="A9:B9"/>
    <mergeCell ref="C9:D9"/>
    <mergeCell ref="G9:H9"/>
    <mergeCell ref="I9:J9"/>
    <mergeCell ref="K9:L9"/>
    <mergeCell ref="M9:N9"/>
    <mergeCell ref="A8:B8"/>
    <mergeCell ref="C8:D8"/>
    <mergeCell ref="G8:H8"/>
    <mergeCell ref="I8:J8"/>
    <mergeCell ref="K8:L8"/>
    <mergeCell ref="M8:N8"/>
    <mergeCell ref="BY7:BY9"/>
    <mergeCell ref="BZ7:BZ9"/>
    <mergeCell ref="CA7:CA9"/>
    <mergeCell ref="CB7:CB9"/>
    <mergeCell ref="CC7:CC9"/>
    <mergeCell ref="CD7:CD9"/>
    <mergeCell ref="BP7:BP9"/>
    <mergeCell ref="BQ7:BQ9"/>
    <mergeCell ref="BR7:BR9"/>
    <mergeCell ref="BS7:BS9"/>
    <mergeCell ref="BU7:BV9"/>
    <mergeCell ref="BW7:BX9"/>
    <mergeCell ref="O7:P7"/>
    <mergeCell ref="Q7:R7"/>
    <mergeCell ref="BJ7:BK9"/>
    <mergeCell ref="BL7:BM9"/>
    <mergeCell ref="BN7:BN9"/>
    <mergeCell ref="BO7:BO9"/>
    <mergeCell ref="O8:P8"/>
    <mergeCell ref="Q8:R8"/>
    <mergeCell ref="O9:P9"/>
    <mergeCell ref="Q9:R9"/>
    <mergeCell ref="A7:B7"/>
    <mergeCell ref="C7:D7"/>
    <mergeCell ref="G7:H7"/>
    <mergeCell ref="I7:J7"/>
    <mergeCell ref="K7:L7"/>
    <mergeCell ref="M7:N7"/>
    <mergeCell ref="A6:B6"/>
    <mergeCell ref="C6:D6"/>
    <mergeCell ref="G6:H6"/>
    <mergeCell ref="I6:J6"/>
    <mergeCell ref="K6:L6"/>
    <mergeCell ref="M6:N6"/>
    <mergeCell ref="BY5:BY6"/>
    <mergeCell ref="BZ5:BZ6"/>
    <mergeCell ref="CA5:CA6"/>
    <mergeCell ref="CB5:CB6"/>
    <mergeCell ref="CC5:CC6"/>
    <mergeCell ref="CD5:CD6"/>
    <mergeCell ref="BP5:BP6"/>
    <mergeCell ref="BQ5:BQ6"/>
    <mergeCell ref="BR5:BR6"/>
    <mergeCell ref="BS5:BS6"/>
    <mergeCell ref="BU5:BV6"/>
    <mergeCell ref="BW5:BX6"/>
    <mergeCell ref="O5:P5"/>
    <mergeCell ref="Q5:R5"/>
    <mergeCell ref="BJ5:BK6"/>
    <mergeCell ref="BL5:BM6"/>
    <mergeCell ref="BN5:BN6"/>
    <mergeCell ref="BO5:BO6"/>
    <mergeCell ref="O6:P6"/>
    <mergeCell ref="Q6:R6"/>
    <mergeCell ref="A5:B5"/>
    <mergeCell ref="C5:D5"/>
    <mergeCell ref="G5:H5"/>
    <mergeCell ref="I5:J5"/>
    <mergeCell ref="K5:L5"/>
    <mergeCell ref="M5:N5"/>
    <mergeCell ref="BY3:BZ4"/>
    <mergeCell ref="CA3:CB4"/>
    <mergeCell ref="CC3:CD4"/>
    <mergeCell ref="A4:B4"/>
    <mergeCell ref="C4:D4"/>
    <mergeCell ref="G4:H4"/>
    <mergeCell ref="I4:J4"/>
    <mergeCell ref="K4:L4"/>
    <mergeCell ref="M4:N4"/>
    <mergeCell ref="O4:P4"/>
    <mergeCell ref="BL3:BM4"/>
    <mergeCell ref="BN3:BO4"/>
    <mergeCell ref="BP3:BQ4"/>
    <mergeCell ref="BR3:BS4"/>
    <mergeCell ref="BU3:BV4"/>
    <mergeCell ref="BW3:BX4"/>
    <mergeCell ref="I2:J3"/>
    <mergeCell ref="K2:L3"/>
    <mergeCell ref="M2:N3"/>
    <mergeCell ref="O2:P3"/>
    <mergeCell ref="Q2:R3"/>
    <mergeCell ref="BJ3:BK4"/>
    <mergeCell ref="Q4:R4"/>
    <mergeCell ref="A1:B1"/>
    <mergeCell ref="D1:E1"/>
    <mergeCell ref="J1:L1"/>
    <mergeCell ref="BJ1:BK2"/>
    <mergeCell ref="BU1:BV2"/>
    <mergeCell ref="A2:B3"/>
    <mergeCell ref="C2:D3"/>
    <mergeCell ref="E2:E3"/>
    <mergeCell ref="F2:F3"/>
    <mergeCell ref="G2:H3"/>
  </mergeCells>
  <phoneticPr fontId="2"/>
  <dataValidations count="2">
    <dataValidation type="list" allowBlank="1" showInputMessage="1" showErrorMessage="1" sqref="T51:T56" xr:uid="{CD854FCD-6239-4B49-9B7E-36BBFA31251A}">
      <formula1>#REF!</formula1>
    </dataValidation>
    <dataValidation imeMode="off" allowBlank="1" showInputMessage="1" showErrorMessage="1" sqref="U4:U30 E4:F30" xr:uid="{99F1183A-783F-4B8D-B087-CCBCE90D36FB}"/>
  </dataValidations>
  <pageMargins left="0.7" right="0.7" top="0.75" bottom="0.75" header="0.3" footer="0.3"/>
  <pageSetup paperSize="9" orientation="landscape" horizontalDpi="4294967292" verticalDpi="4294967292" copies="3" r:id="rId1"/>
  <rowBreaks count="1" manualBreakCount="1">
    <brk id="54" max="16383" man="1"/>
  </rowBreaks>
  <colBreaks count="1" manualBreakCount="1">
    <brk id="43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8C648B6-0E8A-41F5-8F80-B50561641DCF}">
          <x14:formula1>
            <xm:f>年間予定!$A$1:$A$21</xm:f>
          </x14:formula1>
          <xm:sqref>A36:B49</xm:sqref>
        </x14:dataValidation>
        <x14:dataValidation type="list" allowBlank="1" showInputMessage="1" showErrorMessage="1" xr:uid="{64B8BD7E-03D5-4E77-A2EE-A9F9E4D4CAEA}">
          <x14:formula1>
            <xm:f>年間予定!$A$1:$A$19</xm:f>
          </x14:formula1>
          <xm:sqref>S2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CD225-C53F-4540-BB71-99ACC7BA5EAA}">
  <dimension ref="A1:BH134"/>
  <sheetViews>
    <sheetView showZeros="0" topLeftCell="A58" zoomScale="130" workbookViewId="0">
      <selection activeCell="D68" sqref="D68"/>
    </sheetView>
  </sheetViews>
  <sheetFormatPr defaultColWidth="13" defaultRowHeight="14"/>
  <cols>
    <col min="1" max="3" width="3.58203125" style="14" customWidth="1"/>
    <col min="4" max="18" width="3" style="14" customWidth="1"/>
    <col min="19" max="20" width="3" style="249" customWidth="1"/>
    <col min="21" max="36" width="3" style="24" customWidth="1"/>
    <col min="37" max="54" width="3" style="14" customWidth="1"/>
    <col min="55" max="55" width="3" style="24" customWidth="1"/>
    <col min="56" max="59" width="3" style="14" customWidth="1"/>
    <col min="60" max="60" width="4.83203125" style="14" customWidth="1"/>
    <col min="61" max="16384" width="13" style="14"/>
  </cols>
  <sheetData>
    <row r="1" spans="1:60" ht="12" customHeight="1">
      <c r="A1" s="28">
        <v>1</v>
      </c>
      <c r="B1" s="28">
        <v>2</v>
      </c>
      <c r="C1" s="28">
        <v>3</v>
      </c>
      <c r="D1" s="28">
        <v>4</v>
      </c>
      <c r="E1" s="28"/>
      <c r="F1" s="28">
        <f>D1+1</f>
        <v>5</v>
      </c>
      <c r="G1" s="28"/>
      <c r="H1" s="28">
        <f t="shared" ref="H1" si="0">F1+1</f>
        <v>6</v>
      </c>
      <c r="I1" s="28"/>
      <c r="J1" s="28">
        <f t="shared" ref="J1" si="1">H1+1</f>
        <v>7</v>
      </c>
      <c r="K1" s="28"/>
      <c r="L1" s="28">
        <f t="shared" ref="L1" si="2">J1+1</f>
        <v>8</v>
      </c>
      <c r="M1" s="28"/>
      <c r="N1" s="28">
        <f t="shared" ref="N1" si="3">L1+1</f>
        <v>9</v>
      </c>
      <c r="O1" s="28"/>
      <c r="P1" s="28">
        <f t="shared" ref="P1" si="4">N1+1</f>
        <v>10</v>
      </c>
      <c r="Q1" s="28"/>
      <c r="R1" s="28">
        <f t="shared" ref="R1" si="5">P1+1</f>
        <v>11</v>
      </c>
      <c r="S1" s="28"/>
      <c r="T1" s="28">
        <f t="shared" ref="T1" si="6">R1+1</f>
        <v>12</v>
      </c>
      <c r="U1" s="28"/>
      <c r="V1" s="28">
        <f t="shared" ref="V1" si="7">T1+1</f>
        <v>13</v>
      </c>
      <c r="W1" s="28"/>
      <c r="X1" s="28">
        <f t="shared" ref="X1" si="8">V1+1</f>
        <v>14</v>
      </c>
      <c r="Y1" s="28"/>
      <c r="Z1" s="28">
        <f t="shared" ref="Z1" si="9">X1+1</f>
        <v>15</v>
      </c>
      <c r="AA1" s="28"/>
      <c r="AB1" s="28">
        <f t="shared" ref="AB1" si="10">Z1+1</f>
        <v>16</v>
      </c>
      <c r="AC1" s="28"/>
      <c r="AD1" s="28">
        <f t="shared" ref="AD1" si="11">AB1+1</f>
        <v>17</v>
      </c>
      <c r="AE1" s="28"/>
      <c r="AF1" s="28">
        <f t="shared" ref="AF1" si="12">AD1+1</f>
        <v>18</v>
      </c>
      <c r="AG1" s="28"/>
      <c r="AH1" s="28">
        <f t="shared" ref="AH1" si="13">AF1+1</f>
        <v>19</v>
      </c>
      <c r="AI1" s="28"/>
      <c r="AJ1" s="28">
        <f t="shared" ref="AJ1" si="14">AH1+1</f>
        <v>20</v>
      </c>
      <c r="AK1" s="28"/>
      <c r="AL1" s="28">
        <f t="shared" ref="AL1" si="15">AJ1+1</f>
        <v>21</v>
      </c>
      <c r="AM1" s="28"/>
      <c r="AN1" s="28">
        <f t="shared" ref="AN1" si="16">AL1+1</f>
        <v>22</v>
      </c>
      <c r="AO1" s="28"/>
      <c r="AP1" s="28">
        <f t="shared" ref="AP1" si="17">AN1+1</f>
        <v>23</v>
      </c>
      <c r="AQ1" s="28"/>
      <c r="AR1" s="28">
        <f t="shared" ref="AR1" si="18">AP1+1</f>
        <v>24</v>
      </c>
      <c r="AS1" s="28"/>
      <c r="AT1" s="28">
        <f t="shared" ref="AT1" si="19">AR1+1</f>
        <v>25</v>
      </c>
      <c r="AU1" s="28"/>
      <c r="AV1" s="28">
        <f t="shared" ref="AV1" si="20">AT1+1</f>
        <v>26</v>
      </c>
      <c r="AW1" s="28"/>
      <c r="AX1" s="28">
        <f t="shared" ref="AX1" si="21">AV1+1</f>
        <v>27</v>
      </c>
      <c r="AY1" s="28"/>
      <c r="AZ1" s="28">
        <f t="shared" ref="AZ1" si="22">AX1+1</f>
        <v>28</v>
      </c>
      <c r="BA1" s="28"/>
      <c r="BB1" s="28">
        <f t="shared" ref="BB1" si="23">AZ1+1</f>
        <v>29</v>
      </c>
      <c r="BC1" s="28"/>
      <c r="BD1" s="28">
        <f t="shared" ref="BD1" si="24">BB1+1</f>
        <v>30</v>
      </c>
      <c r="BE1" s="28"/>
    </row>
    <row r="2" spans="1:60" ht="12" customHeight="1" thickBot="1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30"/>
      <c r="R2" s="30"/>
      <c r="T2" s="250"/>
      <c r="U2" s="139"/>
      <c r="V2" s="149"/>
      <c r="W2" s="27"/>
      <c r="X2" s="27"/>
      <c r="Y2" s="27"/>
      <c r="Z2" s="27"/>
      <c r="AA2" s="27"/>
      <c r="AB2" s="27"/>
      <c r="AC2" s="27"/>
      <c r="AD2" s="27"/>
      <c r="AE2" s="148"/>
      <c r="AF2" s="139"/>
      <c r="AG2" s="149"/>
      <c r="AH2" s="27"/>
      <c r="AI2" s="27"/>
      <c r="AJ2" s="27"/>
      <c r="AK2" s="4"/>
      <c r="AL2" s="4"/>
      <c r="AM2" s="4"/>
      <c r="AN2" s="4"/>
      <c r="AO2" s="4"/>
      <c r="AP2" s="27"/>
      <c r="AQ2" s="27"/>
    </row>
    <row r="3" spans="1:60" ht="15" customHeight="1">
      <c r="A3" s="550" t="str">
        <f ca="1">'R3.4'!$B$32</f>
        <v>R3.4</v>
      </c>
      <c r="B3" s="551"/>
      <c r="C3" s="271"/>
      <c r="D3" s="269" cm="1">
        <f t="array" aca="1" ref="D3" ca="1">INDIRECT("期!"&amp;VLOOKUP($A3,支援効果集計!$D$4:$N$15,11,FALSE)&amp;D$1)</f>
        <v>44287</v>
      </c>
      <c r="E3" s="264"/>
      <c r="F3" s="269" cm="1">
        <f t="array" aca="1" ref="F3" ca="1">INDIRECT("期!"&amp;VLOOKUP($A3,支援効果集計!$D$4:$N$15,11,FALSE)&amp;F$1)</f>
        <v>44288</v>
      </c>
      <c r="G3" s="264"/>
      <c r="H3" s="269" cm="1">
        <f t="array" aca="1" ref="H3" ca="1">INDIRECT("期!"&amp;VLOOKUP($A3,支援効果集計!$D$4:$N$15,11,FALSE)&amp;H$1)</f>
        <v>44289</v>
      </c>
      <c r="I3" s="264"/>
      <c r="J3" s="269" cm="1">
        <f t="array" aca="1" ref="J3" ca="1">INDIRECT("期!"&amp;VLOOKUP($A3,支援効果集計!$D$4:$N$15,11,FALSE)&amp;J$1)</f>
        <v>44291</v>
      </c>
      <c r="K3" s="264"/>
      <c r="L3" s="269" cm="1">
        <f t="array" aca="1" ref="L3" ca="1">INDIRECT("期!"&amp;VLOOKUP($A3,支援効果集計!$D$4:$N$15,11,FALSE)&amp;L$1)</f>
        <v>44292</v>
      </c>
      <c r="M3" s="264"/>
      <c r="N3" s="269" cm="1">
        <f t="array" aca="1" ref="N3" ca="1">INDIRECT("期!"&amp;VLOOKUP($A3,支援効果集計!$D$4:$N$15,11,FALSE)&amp;N$1)</f>
        <v>44293</v>
      </c>
      <c r="O3" s="264"/>
      <c r="P3" s="269" cm="1">
        <f t="array" aca="1" ref="P3" ca="1">INDIRECT("期!"&amp;VLOOKUP($A3,支援効果集計!$D$4:$N$15,11,FALSE)&amp;P$1)</f>
        <v>44294</v>
      </c>
      <c r="Q3" s="264"/>
      <c r="R3" s="269" cm="1">
        <f t="array" aca="1" ref="R3" ca="1">INDIRECT("期!"&amp;VLOOKUP($A3,支援効果集計!$D$4:$N$15,11,FALSE)&amp;R$1)</f>
        <v>44295</v>
      </c>
      <c r="S3" s="264"/>
      <c r="T3" s="269" cm="1">
        <f t="array" aca="1" ref="T3" ca="1">INDIRECT("期!"&amp;VLOOKUP($A3,支援効果集計!$D$4:$N$15,11,FALSE)&amp;T$1)</f>
        <v>44296</v>
      </c>
      <c r="U3" s="264"/>
      <c r="V3" s="269" cm="1">
        <f t="array" aca="1" ref="V3" ca="1">INDIRECT("期!"&amp;VLOOKUP($A3,支援効果集計!$D$4:$N$15,11,FALSE)&amp;V$1)</f>
        <v>44298</v>
      </c>
      <c r="W3" s="264"/>
      <c r="X3" s="269" cm="1">
        <f t="array" aca="1" ref="X3" ca="1">INDIRECT("期!"&amp;VLOOKUP($A3,支援効果集計!$D$4:$N$15,11,FALSE)&amp;X$1)</f>
        <v>44299</v>
      </c>
      <c r="Y3" s="264"/>
      <c r="Z3" s="269" cm="1">
        <f t="array" aca="1" ref="Z3" ca="1">INDIRECT("期!"&amp;VLOOKUP($A3,支援効果集計!$D$4:$N$15,11,FALSE)&amp;Z$1)</f>
        <v>44300</v>
      </c>
      <c r="AA3" s="264"/>
      <c r="AB3" s="269" cm="1">
        <f t="array" aca="1" ref="AB3" ca="1">INDIRECT("期!"&amp;VLOOKUP($A3,支援効果集計!$D$4:$N$15,11,FALSE)&amp;AB$1)</f>
        <v>44301</v>
      </c>
      <c r="AC3" s="264"/>
      <c r="AD3" s="269" cm="1">
        <f t="array" aca="1" ref="AD3" ca="1">INDIRECT("期!"&amp;VLOOKUP($A3,支援効果集計!$D$4:$N$15,11,FALSE)&amp;AD$1)</f>
        <v>44302</v>
      </c>
      <c r="AE3" s="264"/>
      <c r="AF3" s="269" cm="1">
        <f t="array" aca="1" ref="AF3" ca="1">INDIRECT("期!"&amp;VLOOKUP($A3,支援効果集計!$D$4:$N$15,11,FALSE)&amp;AF$1)</f>
        <v>44303</v>
      </c>
      <c r="AG3" s="264"/>
      <c r="AH3" s="269" cm="1">
        <f t="array" aca="1" ref="AH3" ca="1">INDIRECT("期!"&amp;VLOOKUP($A3,支援効果集計!$D$4:$N$15,11,FALSE)&amp;AH$1)</f>
        <v>44305</v>
      </c>
      <c r="AI3" s="264"/>
      <c r="AJ3" s="269" cm="1">
        <f t="array" aca="1" ref="AJ3" ca="1">INDIRECT("期!"&amp;VLOOKUP($A3,支援効果集計!$D$4:$N$15,11,FALSE)&amp;AJ$1)</f>
        <v>44306</v>
      </c>
      <c r="AK3" s="264"/>
      <c r="AL3" s="269" cm="1">
        <f t="array" aca="1" ref="AL3" ca="1">INDIRECT("期!"&amp;VLOOKUP($A3,支援効果集計!$D$4:$N$15,11,FALSE)&amp;AL$1)</f>
        <v>44307</v>
      </c>
      <c r="AM3" s="264"/>
      <c r="AN3" s="269" cm="1">
        <f t="array" aca="1" ref="AN3" ca="1">INDIRECT("期!"&amp;VLOOKUP($A3,支援効果集計!$D$4:$N$15,11,FALSE)&amp;AN$1)</f>
        <v>44308</v>
      </c>
      <c r="AO3" s="264"/>
      <c r="AP3" s="269" cm="1">
        <f t="array" aca="1" ref="AP3" ca="1">INDIRECT("期!"&amp;VLOOKUP($A3,支援効果集計!$D$4:$N$15,11,FALSE)&amp;AP$1)</f>
        <v>44309</v>
      </c>
      <c r="AQ3" s="264"/>
      <c r="AR3" s="269" cm="1">
        <f t="array" aca="1" ref="AR3" ca="1">INDIRECT("期!"&amp;VLOOKUP($A3,支援効果集計!$D$4:$N$15,11,FALSE)&amp;AR$1)</f>
        <v>44310</v>
      </c>
      <c r="AS3" s="264"/>
      <c r="AT3" s="269" cm="1">
        <f t="array" aca="1" ref="AT3" ca="1">INDIRECT("期!"&amp;VLOOKUP($A3,支援効果集計!$D$4:$N$15,11,FALSE)&amp;AT$1)</f>
        <v>44312</v>
      </c>
      <c r="AU3" s="264"/>
      <c r="AV3" s="269" cm="1">
        <f t="array" aca="1" ref="AV3" ca="1">INDIRECT("期!"&amp;VLOOKUP($A3,支援効果集計!$D$4:$N$15,11,FALSE)&amp;AV$1)</f>
        <v>44313</v>
      </c>
      <c r="AW3" s="264"/>
      <c r="AX3" s="269" cm="1">
        <f t="array" aca="1" ref="AX3" ca="1">INDIRECT("期!"&amp;VLOOKUP($A3,支援効果集計!$D$4:$N$15,11,FALSE)&amp;AX$1)</f>
        <v>44314</v>
      </c>
      <c r="AY3" s="264"/>
      <c r="AZ3" s="269" cm="1">
        <f t="array" aca="1" ref="AZ3" ca="1">INDIRECT("期!"&amp;VLOOKUP($A3,支援効果集計!$D$4:$N$15,11,FALSE)&amp;AZ$1)</f>
        <v>44315</v>
      </c>
      <c r="BA3" s="264"/>
      <c r="BB3" s="269" cm="1">
        <f t="array" aca="1" ref="BB3" ca="1">INDIRECT("期!"&amp;VLOOKUP($A3,支援効果集計!$D$4:$N$15,11,FALSE)&amp;BB$1)</f>
        <v>44316</v>
      </c>
      <c r="BC3" s="264"/>
      <c r="BD3" s="269" t="str" cm="1">
        <f t="array" aca="1" ref="BD3" ca="1">INDIRECT("期!"&amp;VLOOKUP($A3,支援効果集計!$D$4:$N$15,11,FALSE)&amp;BD$1)</f>
        <v/>
      </c>
      <c r="BE3" s="264"/>
      <c r="BF3" s="289" t="s">
        <v>143</v>
      </c>
      <c r="BG3" s="290"/>
      <c r="BH3" s="27"/>
    </row>
    <row r="4" spans="1:60" s="260" customFormat="1" ht="15" customHeight="1">
      <c r="A4" s="267"/>
      <c r="B4" s="322">
        <f ca="1">HLOOKUP(A3,年間予定!$B$1:$M$2,2,FALSE)</f>
        <v>2</v>
      </c>
      <c r="C4" s="272" t="s">
        <v>51</v>
      </c>
      <c r="D4" s="323" t="s">
        <v>117</v>
      </c>
      <c r="E4" s="324" t="s">
        <v>118</v>
      </c>
      <c r="F4" s="325" t="s">
        <v>117</v>
      </c>
      <c r="G4" s="324" t="s">
        <v>118</v>
      </c>
      <c r="H4" s="325" t="s">
        <v>117</v>
      </c>
      <c r="I4" s="324" t="s">
        <v>118</v>
      </c>
      <c r="J4" s="325" t="s">
        <v>117</v>
      </c>
      <c r="K4" s="324" t="s">
        <v>118</v>
      </c>
      <c r="L4" s="325" t="s">
        <v>117</v>
      </c>
      <c r="M4" s="324" t="s">
        <v>118</v>
      </c>
      <c r="N4" s="325" t="s">
        <v>117</v>
      </c>
      <c r="O4" s="324" t="s">
        <v>118</v>
      </c>
      <c r="P4" s="325" t="s">
        <v>117</v>
      </c>
      <c r="Q4" s="324" t="s">
        <v>118</v>
      </c>
      <c r="R4" s="325" t="s">
        <v>117</v>
      </c>
      <c r="S4" s="324" t="s">
        <v>118</v>
      </c>
      <c r="T4" s="325" t="s">
        <v>117</v>
      </c>
      <c r="U4" s="324" t="s">
        <v>118</v>
      </c>
      <c r="V4" s="325" t="s">
        <v>117</v>
      </c>
      <c r="W4" s="324" t="s">
        <v>118</v>
      </c>
      <c r="X4" s="325" t="s">
        <v>117</v>
      </c>
      <c r="Y4" s="324" t="s">
        <v>118</v>
      </c>
      <c r="Z4" s="325" t="s">
        <v>117</v>
      </c>
      <c r="AA4" s="324" t="s">
        <v>118</v>
      </c>
      <c r="AB4" s="325" t="s">
        <v>117</v>
      </c>
      <c r="AC4" s="324" t="s">
        <v>118</v>
      </c>
      <c r="AD4" s="325" t="s">
        <v>117</v>
      </c>
      <c r="AE4" s="324" t="s">
        <v>118</v>
      </c>
      <c r="AF4" s="325" t="s">
        <v>117</v>
      </c>
      <c r="AG4" s="324" t="s">
        <v>118</v>
      </c>
      <c r="AH4" s="325" t="s">
        <v>117</v>
      </c>
      <c r="AI4" s="324" t="s">
        <v>118</v>
      </c>
      <c r="AJ4" s="325" t="s">
        <v>117</v>
      </c>
      <c r="AK4" s="324" t="s">
        <v>118</v>
      </c>
      <c r="AL4" s="325" t="s">
        <v>117</v>
      </c>
      <c r="AM4" s="324" t="s">
        <v>118</v>
      </c>
      <c r="AN4" s="325" t="s">
        <v>117</v>
      </c>
      <c r="AO4" s="324" t="s">
        <v>118</v>
      </c>
      <c r="AP4" s="325" t="s">
        <v>117</v>
      </c>
      <c r="AQ4" s="324" t="s">
        <v>118</v>
      </c>
      <c r="AR4" s="325" t="s">
        <v>117</v>
      </c>
      <c r="AS4" s="324" t="s">
        <v>118</v>
      </c>
      <c r="AT4" s="325" t="s">
        <v>117</v>
      </c>
      <c r="AU4" s="324" t="s">
        <v>118</v>
      </c>
      <c r="AV4" s="325" t="s">
        <v>117</v>
      </c>
      <c r="AW4" s="324" t="s">
        <v>118</v>
      </c>
      <c r="AX4" s="325" t="s">
        <v>117</v>
      </c>
      <c r="AY4" s="324" t="s">
        <v>118</v>
      </c>
      <c r="AZ4" s="325" t="s">
        <v>117</v>
      </c>
      <c r="BA4" s="324" t="s">
        <v>118</v>
      </c>
      <c r="BB4" s="325" t="s">
        <v>117</v>
      </c>
      <c r="BC4" s="324" t="s">
        <v>118</v>
      </c>
      <c r="BD4" s="325" t="s">
        <v>117</v>
      </c>
      <c r="BE4" s="326" t="s">
        <v>118</v>
      </c>
      <c r="BF4" s="327" t="s">
        <v>117</v>
      </c>
      <c r="BG4" s="328" t="s">
        <v>118</v>
      </c>
      <c r="BH4" s="27"/>
    </row>
    <row r="5" spans="1:60" ht="15" customHeight="1" thickBot="1">
      <c r="A5" s="543" t="s">
        <v>131</v>
      </c>
      <c r="B5" s="549"/>
      <c r="C5" s="331">
        <f ca="1">IFERROR(VLOOKUP(A5,年間予定!$A$3:$M$17,$B$4,FALSE),"")</f>
        <v>44</v>
      </c>
      <c r="D5" s="332">
        <f>SUM(D6:D12)</f>
        <v>0</v>
      </c>
      <c r="E5" s="333">
        <f t="shared" ref="E5:BE5" si="25">SUM(E6:E12)</f>
        <v>0</v>
      </c>
      <c r="F5" s="334">
        <f t="shared" si="25"/>
        <v>0</v>
      </c>
      <c r="G5" s="333">
        <f t="shared" si="25"/>
        <v>0</v>
      </c>
      <c r="H5" s="334">
        <f t="shared" si="25"/>
        <v>0</v>
      </c>
      <c r="I5" s="333">
        <f t="shared" si="25"/>
        <v>0</v>
      </c>
      <c r="J5" s="334">
        <f t="shared" si="25"/>
        <v>0</v>
      </c>
      <c r="K5" s="333">
        <f t="shared" si="25"/>
        <v>0</v>
      </c>
      <c r="L5" s="334">
        <f t="shared" si="25"/>
        <v>0</v>
      </c>
      <c r="M5" s="333">
        <f t="shared" si="25"/>
        <v>0</v>
      </c>
      <c r="N5" s="334">
        <f t="shared" si="25"/>
        <v>0</v>
      </c>
      <c r="O5" s="333">
        <f t="shared" si="25"/>
        <v>0</v>
      </c>
      <c r="P5" s="334">
        <f t="shared" si="25"/>
        <v>0</v>
      </c>
      <c r="Q5" s="333">
        <f t="shared" si="25"/>
        <v>0</v>
      </c>
      <c r="R5" s="334">
        <f t="shared" si="25"/>
        <v>0</v>
      </c>
      <c r="S5" s="333">
        <f t="shared" si="25"/>
        <v>0</v>
      </c>
      <c r="T5" s="334">
        <f t="shared" si="25"/>
        <v>0</v>
      </c>
      <c r="U5" s="333">
        <f t="shared" si="25"/>
        <v>0</v>
      </c>
      <c r="V5" s="334">
        <f t="shared" si="25"/>
        <v>0</v>
      </c>
      <c r="W5" s="333">
        <f t="shared" si="25"/>
        <v>0</v>
      </c>
      <c r="X5" s="334">
        <f t="shared" si="25"/>
        <v>0</v>
      </c>
      <c r="Y5" s="333">
        <f t="shared" si="25"/>
        <v>0</v>
      </c>
      <c r="Z5" s="334">
        <f t="shared" si="25"/>
        <v>0</v>
      </c>
      <c r="AA5" s="333">
        <f t="shared" si="25"/>
        <v>0</v>
      </c>
      <c r="AB5" s="334">
        <f t="shared" si="25"/>
        <v>0</v>
      </c>
      <c r="AC5" s="333">
        <f t="shared" si="25"/>
        <v>0</v>
      </c>
      <c r="AD5" s="334">
        <f t="shared" si="25"/>
        <v>0</v>
      </c>
      <c r="AE5" s="333">
        <f t="shared" si="25"/>
        <v>0</v>
      </c>
      <c r="AF5" s="334">
        <f t="shared" si="25"/>
        <v>0</v>
      </c>
      <c r="AG5" s="333">
        <f t="shared" si="25"/>
        <v>0</v>
      </c>
      <c r="AH5" s="334">
        <f t="shared" si="25"/>
        <v>0</v>
      </c>
      <c r="AI5" s="333">
        <f t="shared" si="25"/>
        <v>0</v>
      </c>
      <c r="AJ5" s="334">
        <f t="shared" si="25"/>
        <v>0</v>
      </c>
      <c r="AK5" s="333">
        <f t="shared" si="25"/>
        <v>0</v>
      </c>
      <c r="AL5" s="334">
        <f t="shared" si="25"/>
        <v>0</v>
      </c>
      <c r="AM5" s="333">
        <f t="shared" si="25"/>
        <v>0</v>
      </c>
      <c r="AN5" s="334">
        <f t="shared" si="25"/>
        <v>0</v>
      </c>
      <c r="AO5" s="333">
        <f t="shared" si="25"/>
        <v>0</v>
      </c>
      <c r="AP5" s="334">
        <f t="shared" si="25"/>
        <v>0</v>
      </c>
      <c r="AQ5" s="333">
        <f t="shared" si="25"/>
        <v>0</v>
      </c>
      <c r="AR5" s="334">
        <f t="shared" si="25"/>
        <v>0</v>
      </c>
      <c r="AS5" s="333">
        <f t="shared" si="25"/>
        <v>0</v>
      </c>
      <c r="AT5" s="334">
        <f t="shared" si="25"/>
        <v>0</v>
      </c>
      <c r="AU5" s="333">
        <f t="shared" si="25"/>
        <v>0</v>
      </c>
      <c r="AV5" s="334">
        <f t="shared" si="25"/>
        <v>0</v>
      </c>
      <c r="AW5" s="333">
        <f t="shared" si="25"/>
        <v>0</v>
      </c>
      <c r="AX5" s="334">
        <f t="shared" si="25"/>
        <v>0</v>
      </c>
      <c r="AY5" s="333">
        <f t="shared" si="25"/>
        <v>0</v>
      </c>
      <c r="AZ5" s="334">
        <f t="shared" si="25"/>
        <v>0</v>
      </c>
      <c r="BA5" s="333">
        <f t="shared" si="25"/>
        <v>0</v>
      </c>
      <c r="BB5" s="334">
        <f t="shared" si="25"/>
        <v>0</v>
      </c>
      <c r="BC5" s="333">
        <f t="shared" si="25"/>
        <v>0</v>
      </c>
      <c r="BD5" s="334">
        <f t="shared" si="25"/>
        <v>0</v>
      </c>
      <c r="BE5" s="335">
        <f t="shared" si="25"/>
        <v>0</v>
      </c>
      <c r="BF5" s="336">
        <f>SUMIF($D$4:$BE$4,$BF$4,$D5:$BE5)</f>
        <v>0</v>
      </c>
      <c r="BG5" s="337">
        <f>SUMIF($D$4:$BE$4,$BG$4,$D5:$BE5)</f>
        <v>0</v>
      </c>
    </row>
    <row r="6" spans="1:60" ht="15" customHeight="1">
      <c r="A6" s="329"/>
      <c r="B6" s="338" t="s">
        <v>151</v>
      </c>
      <c r="C6" s="339"/>
      <c r="D6" s="340"/>
      <c r="E6" s="341"/>
      <c r="F6" s="342"/>
      <c r="G6" s="341"/>
      <c r="H6" s="342"/>
      <c r="I6" s="341"/>
      <c r="J6" s="342"/>
      <c r="K6" s="341"/>
      <c r="L6" s="342"/>
      <c r="M6" s="341"/>
      <c r="N6" s="342"/>
      <c r="O6" s="341"/>
      <c r="P6" s="342"/>
      <c r="Q6" s="341"/>
      <c r="R6" s="342"/>
      <c r="S6" s="341"/>
      <c r="T6" s="342"/>
      <c r="U6" s="341"/>
      <c r="V6" s="342"/>
      <c r="W6" s="341"/>
      <c r="X6" s="342"/>
      <c r="Y6" s="341"/>
      <c r="Z6" s="342"/>
      <c r="AA6" s="341"/>
      <c r="AB6" s="342"/>
      <c r="AC6" s="341"/>
      <c r="AD6" s="342"/>
      <c r="AE6" s="341"/>
      <c r="AF6" s="342"/>
      <c r="AG6" s="341"/>
      <c r="AH6" s="342"/>
      <c r="AI6" s="341"/>
      <c r="AJ6" s="342"/>
      <c r="AK6" s="341"/>
      <c r="AL6" s="342"/>
      <c r="AM6" s="341"/>
      <c r="AN6" s="342"/>
      <c r="AO6" s="341"/>
      <c r="AP6" s="342"/>
      <c r="AQ6" s="341"/>
      <c r="AR6" s="342"/>
      <c r="AS6" s="341"/>
      <c r="AT6" s="342"/>
      <c r="AU6" s="341"/>
      <c r="AV6" s="342"/>
      <c r="AW6" s="341"/>
      <c r="AX6" s="342"/>
      <c r="AY6" s="341"/>
      <c r="AZ6" s="342"/>
      <c r="BA6" s="341"/>
      <c r="BB6" s="342"/>
      <c r="BC6" s="341"/>
      <c r="BD6" s="342"/>
      <c r="BE6" s="343"/>
      <c r="BF6" s="344">
        <f>SUMIF($D$4:$BE$4,$BF$4,$D6:$BE6)</f>
        <v>0</v>
      </c>
      <c r="BG6" s="345">
        <f t="shared" ref="BG6:BG12" si="26">SUMIF($D$4:$BE$4,$BG$4,$D6:$BE6)</f>
        <v>0</v>
      </c>
    </row>
    <row r="7" spans="1:60" ht="15" customHeight="1">
      <c r="A7" s="330"/>
      <c r="B7" s="346" t="s">
        <v>152</v>
      </c>
      <c r="C7" s="275"/>
      <c r="D7" s="276"/>
      <c r="E7" s="277"/>
      <c r="F7" s="278"/>
      <c r="G7" s="277"/>
      <c r="H7" s="278"/>
      <c r="I7" s="277"/>
      <c r="J7" s="278"/>
      <c r="K7" s="277"/>
      <c r="L7" s="278"/>
      <c r="M7" s="277"/>
      <c r="N7" s="278"/>
      <c r="O7" s="277"/>
      <c r="P7" s="278"/>
      <c r="Q7" s="277"/>
      <c r="R7" s="278"/>
      <c r="S7" s="277"/>
      <c r="T7" s="278"/>
      <c r="U7" s="277"/>
      <c r="V7" s="278"/>
      <c r="W7" s="277"/>
      <c r="X7" s="278"/>
      <c r="Y7" s="277"/>
      <c r="Z7" s="278"/>
      <c r="AA7" s="277"/>
      <c r="AB7" s="278"/>
      <c r="AC7" s="277"/>
      <c r="AD7" s="278"/>
      <c r="AE7" s="277"/>
      <c r="AF7" s="278"/>
      <c r="AG7" s="277"/>
      <c r="AH7" s="278"/>
      <c r="AI7" s="277"/>
      <c r="AJ7" s="278"/>
      <c r="AK7" s="277"/>
      <c r="AL7" s="278"/>
      <c r="AM7" s="277"/>
      <c r="AN7" s="278"/>
      <c r="AO7" s="277"/>
      <c r="AP7" s="278"/>
      <c r="AQ7" s="277"/>
      <c r="AR7" s="278"/>
      <c r="AS7" s="277"/>
      <c r="AT7" s="278"/>
      <c r="AU7" s="277"/>
      <c r="AV7" s="278"/>
      <c r="AW7" s="277"/>
      <c r="AX7" s="278"/>
      <c r="AY7" s="277"/>
      <c r="AZ7" s="278"/>
      <c r="BA7" s="277"/>
      <c r="BB7" s="278"/>
      <c r="BC7" s="277"/>
      <c r="BD7" s="278"/>
      <c r="BE7" s="286"/>
      <c r="BF7" s="293">
        <f t="shared" ref="BF7:BF12" si="27">SUMIF($D$4:$BE$4,$BF$4,$D7:$BE7)</f>
        <v>0</v>
      </c>
      <c r="BG7" s="294">
        <f t="shared" si="26"/>
        <v>0</v>
      </c>
      <c r="BH7" s="146"/>
    </row>
    <row r="8" spans="1:60" ht="15" customHeight="1">
      <c r="A8" s="330"/>
      <c r="B8" s="347" t="s">
        <v>153</v>
      </c>
      <c r="C8" s="279"/>
      <c r="D8" s="280"/>
      <c r="E8" s="281"/>
      <c r="F8" s="282"/>
      <c r="G8" s="281"/>
      <c r="H8" s="282"/>
      <c r="I8" s="281"/>
      <c r="J8" s="282"/>
      <c r="K8" s="281"/>
      <c r="L8" s="282"/>
      <c r="M8" s="281"/>
      <c r="N8" s="282"/>
      <c r="O8" s="281"/>
      <c r="P8" s="282"/>
      <c r="Q8" s="281"/>
      <c r="R8" s="282"/>
      <c r="S8" s="281"/>
      <c r="T8" s="282"/>
      <c r="U8" s="281"/>
      <c r="V8" s="282"/>
      <c r="W8" s="281"/>
      <c r="X8" s="282"/>
      <c r="Y8" s="281"/>
      <c r="Z8" s="282"/>
      <c r="AA8" s="281"/>
      <c r="AB8" s="282"/>
      <c r="AC8" s="281"/>
      <c r="AD8" s="282"/>
      <c r="AE8" s="281"/>
      <c r="AF8" s="282"/>
      <c r="AG8" s="281"/>
      <c r="AH8" s="282"/>
      <c r="AI8" s="281"/>
      <c r="AJ8" s="282"/>
      <c r="AK8" s="281"/>
      <c r="AL8" s="282"/>
      <c r="AM8" s="281"/>
      <c r="AN8" s="282"/>
      <c r="AO8" s="281"/>
      <c r="AP8" s="282"/>
      <c r="AQ8" s="281"/>
      <c r="AR8" s="282"/>
      <c r="AS8" s="281"/>
      <c r="AT8" s="282"/>
      <c r="AU8" s="281"/>
      <c r="AV8" s="282"/>
      <c r="AW8" s="281"/>
      <c r="AX8" s="282"/>
      <c r="AY8" s="281"/>
      <c r="AZ8" s="282"/>
      <c r="BA8" s="281"/>
      <c r="BB8" s="282"/>
      <c r="BC8" s="281"/>
      <c r="BD8" s="282"/>
      <c r="BE8" s="287"/>
      <c r="BF8" s="295">
        <f t="shared" si="27"/>
        <v>0</v>
      </c>
      <c r="BG8" s="296">
        <f t="shared" si="26"/>
        <v>0</v>
      </c>
      <c r="BH8" s="146"/>
    </row>
    <row r="9" spans="1:60" ht="15" customHeight="1">
      <c r="A9" s="330"/>
      <c r="B9" s="346" t="s">
        <v>154</v>
      </c>
      <c r="C9" s="275"/>
      <c r="D9" s="276"/>
      <c r="E9" s="277"/>
      <c r="F9" s="278"/>
      <c r="G9" s="277"/>
      <c r="H9" s="278"/>
      <c r="I9" s="277"/>
      <c r="J9" s="278"/>
      <c r="K9" s="277"/>
      <c r="L9" s="278"/>
      <c r="M9" s="277"/>
      <c r="N9" s="278"/>
      <c r="O9" s="277"/>
      <c r="P9" s="278"/>
      <c r="Q9" s="277"/>
      <c r="R9" s="278"/>
      <c r="S9" s="277"/>
      <c r="T9" s="278"/>
      <c r="U9" s="277"/>
      <c r="V9" s="278"/>
      <c r="W9" s="277"/>
      <c r="X9" s="278"/>
      <c r="Y9" s="277"/>
      <c r="Z9" s="278"/>
      <c r="AA9" s="277"/>
      <c r="AB9" s="278"/>
      <c r="AC9" s="277"/>
      <c r="AD9" s="278"/>
      <c r="AE9" s="277"/>
      <c r="AF9" s="278"/>
      <c r="AG9" s="277"/>
      <c r="AH9" s="278"/>
      <c r="AI9" s="277"/>
      <c r="AJ9" s="278"/>
      <c r="AK9" s="277"/>
      <c r="AL9" s="278"/>
      <c r="AM9" s="277"/>
      <c r="AN9" s="278"/>
      <c r="AO9" s="277"/>
      <c r="AP9" s="278"/>
      <c r="AQ9" s="277"/>
      <c r="AR9" s="278"/>
      <c r="AS9" s="277"/>
      <c r="AT9" s="278"/>
      <c r="AU9" s="277"/>
      <c r="AV9" s="278"/>
      <c r="AW9" s="277"/>
      <c r="AX9" s="278"/>
      <c r="AY9" s="277"/>
      <c r="AZ9" s="278"/>
      <c r="BA9" s="277"/>
      <c r="BB9" s="278"/>
      <c r="BC9" s="277"/>
      <c r="BD9" s="278"/>
      <c r="BE9" s="286"/>
      <c r="BF9" s="293">
        <f t="shared" si="27"/>
        <v>0</v>
      </c>
      <c r="BG9" s="294">
        <f t="shared" si="26"/>
        <v>0</v>
      </c>
      <c r="BH9" s="146"/>
    </row>
    <row r="10" spans="1:60" ht="15" customHeight="1">
      <c r="A10" s="330"/>
      <c r="B10" s="347" t="s">
        <v>155</v>
      </c>
      <c r="C10" s="279"/>
      <c r="D10" s="280"/>
      <c r="E10" s="281"/>
      <c r="F10" s="282"/>
      <c r="G10" s="281"/>
      <c r="H10" s="282"/>
      <c r="I10" s="281"/>
      <c r="J10" s="282"/>
      <c r="K10" s="281"/>
      <c r="L10" s="282"/>
      <c r="M10" s="281"/>
      <c r="N10" s="282"/>
      <c r="O10" s="281"/>
      <c r="P10" s="282"/>
      <c r="Q10" s="281"/>
      <c r="R10" s="282"/>
      <c r="S10" s="281"/>
      <c r="T10" s="282"/>
      <c r="U10" s="281"/>
      <c r="V10" s="282"/>
      <c r="W10" s="281"/>
      <c r="X10" s="282"/>
      <c r="Y10" s="281"/>
      <c r="Z10" s="282"/>
      <c r="AA10" s="281"/>
      <c r="AB10" s="282"/>
      <c r="AC10" s="281"/>
      <c r="AD10" s="282"/>
      <c r="AE10" s="281"/>
      <c r="AF10" s="282"/>
      <c r="AG10" s="281"/>
      <c r="AH10" s="282"/>
      <c r="AI10" s="281"/>
      <c r="AJ10" s="282"/>
      <c r="AK10" s="281"/>
      <c r="AL10" s="282"/>
      <c r="AM10" s="281"/>
      <c r="AN10" s="282"/>
      <c r="AO10" s="281"/>
      <c r="AP10" s="282"/>
      <c r="AQ10" s="281"/>
      <c r="AR10" s="282"/>
      <c r="AS10" s="281"/>
      <c r="AT10" s="282"/>
      <c r="AU10" s="281"/>
      <c r="AV10" s="282"/>
      <c r="AW10" s="281"/>
      <c r="AX10" s="282"/>
      <c r="AY10" s="281"/>
      <c r="AZ10" s="282"/>
      <c r="BA10" s="281"/>
      <c r="BB10" s="282"/>
      <c r="BC10" s="281"/>
      <c r="BD10" s="282"/>
      <c r="BE10" s="287"/>
      <c r="BF10" s="295">
        <f t="shared" si="27"/>
        <v>0</v>
      </c>
      <c r="BG10" s="296">
        <f t="shared" si="26"/>
        <v>0</v>
      </c>
      <c r="BH10" s="146"/>
    </row>
    <row r="11" spans="1:60" ht="15" customHeight="1">
      <c r="A11" s="330"/>
      <c r="B11" s="346" t="s">
        <v>156</v>
      </c>
      <c r="C11" s="275"/>
      <c r="D11" s="276"/>
      <c r="E11" s="277"/>
      <c r="F11" s="278"/>
      <c r="G11" s="277"/>
      <c r="H11" s="278"/>
      <c r="I11" s="277"/>
      <c r="J11" s="278"/>
      <c r="K11" s="277"/>
      <c r="L11" s="278"/>
      <c r="M11" s="277"/>
      <c r="N11" s="278"/>
      <c r="O11" s="277"/>
      <c r="P11" s="278"/>
      <c r="Q11" s="277"/>
      <c r="R11" s="278"/>
      <c r="S11" s="277"/>
      <c r="T11" s="278"/>
      <c r="U11" s="277"/>
      <c r="V11" s="278"/>
      <c r="W11" s="277"/>
      <c r="X11" s="278"/>
      <c r="Y11" s="277"/>
      <c r="Z11" s="278"/>
      <c r="AA11" s="277"/>
      <c r="AB11" s="278"/>
      <c r="AC11" s="277"/>
      <c r="AD11" s="278"/>
      <c r="AE11" s="277"/>
      <c r="AF11" s="278"/>
      <c r="AG11" s="277"/>
      <c r="AH11" s="278"/>
      <c r="AI11" s="277"/>
      <c r="AJ11" s="278"/>
      <c r="AK11" s="277"/>
      <c r="AL11" s="278"/>
      <c r="AM11" s="277"/>
      <c r="AN11" s="278"/>
      <c r="AO11" s="277"/>
      <c r="AP11" s="278"/>
      <c r="AQ11" s="277"/>
      <c r="AR11" s="278"/>
      <c r="AS11" s="277"/>
      <c r="AT11" s="278"/>
      <c r="AU11" s="277"/>
      <c r="AV11" s="278"/>
      <c r="AW11" s="277"/>
      <c r="AX11" s="278"/>
      <c r="AY11" s="277"/>
      <c r="AZ11" s="278"/>
      <c r="BA11" s="277"/>
      <c r="BB11" s="278"/>
      <c r="BC11" s="277"/>
      <c r="BD11" s="278"/>
      <c r="BE11" s="286"/>
      <c r="BF11" s="293">
        <f t="shared" si="27"/>
        <v>0</v>
      </c>
      <c r="BG11" s="294">
        <f t="shared" si="26"/>
        <v>0</v>
      </c>
      <c r="BH11" s="146"/>
    </row>
    <row r="12" spans="1:60" ht="15" customHeight="1" thickBot="1">
      <c r="A12" s="330"/>
      <c r="B12" s="348"/>
      <c r="C12" s="349"/>
      <c r="D12" s="350"/>
      <c r="E12" s="351"/>
      <c r="F12" s="352"/>
      <c r="G12" s="351"/>
      <c r="H12" s="352"/>
      <c r="I12" s="351"/>
      <c r="J12" s="352"/>
      <c r="K12" s="351"/>
      <c r="L12" s="352"/>
      <c r="M12" s="351"/>
      <c r="N12" s="352"/>
      <c r="O12" s="351"/>
      <c r="P12" s="352"/>
      <c r="Q12" s="351"/>
      <c r="R12" s="352"/>
      <c r="S12" s="351"/>
      <c r="T12" s="352"/>
      <c r="U12" s="351"/>
      <c r="V12" s="352"/>
      <c r="W12" s="351"/>
      <c r="X12" s="352"/>
      <c r="Y12" s="351"/>
      <c r="Z12" s="352"/>
      <c r="AA12" s="351"/>
      <c r="AB12" s="352"/>
      <c r="AC12" s="351"/>
      <c r="AD12" s="352"/>
      <c r="AE12" s="351"/>
      <c r="AF12" s="352"/>
      <c r="AG12" s="351"/>
      <c r="AH12" s="352"/>
      <c r="AI12" s="351"/>
      <c r="AJ12" s="352"/>
      <c r="AK12" s="351"/>
      <c r="AL12" s="352"/>
      <c r="AM12" s="351"/>
      <c r="AN12" s="352"/>
      <c r="AO12" s="351"/>
      <c r="AP12" s="352"/>
      <c r="AQ12" s="351"/>
      <c r="AR12" s="352"/>
      <c r="AS12" s="351"/>
      <c r="AT12" s="352"/>
      <c r="AU12" s="351"/>
      <c r="AV12" s="352"/>
      <c r="AW12" s="351"/>
      <c r="AX12" s="352"/>
      <c r="AY12" s="351"/>
      <c r="AZ12" s="352"/>
      <c r="BA12" s="351"/>
      <c r="BB12" s="352"/>
      <c r="BC12" s="351"/>
      <c r="BD12" s="352"/>
      <c r="BE12" s="353"/>
      <c r="BF12" s="354">
        <f t="shared" si="27"/>
        <v>0</v>
      </c>
      <c r="BG12" s="355">
        <f t="shared" si="26"/>
        <v>0</v>
      </c>
      <c r="BH12" s="146"/>
    </row>
    <row r="13" spans="1:60" ht="12" customHeight="1" thickBot="1">
      <c r="A13" s="28"/>
      <c r="B13" s="29"/>
      <c r="C13" s="29"/>
      <c r="D13" s="25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30"/>
      <c r="R13" s="30"/>
      <c r="S13" s="256"/>
      <c r="T13" s="257"/>
      <c r="U13" s="28"/>
      <c r="V13" s="148"/>
      <c r="W13" s="139"/>
      <c r="X13" s="149"/>
      <c r="Y13" s="27"/>
      <c r="Z13" s="27"/>
      <c r="AA13" s="27"/>
      <c r="AB13" s="27"/>
      <c r="AC13" s="27"/>
      <c r="AD13" s="27"/>
      <c r="AE13" s="27"/>
      <c r="AF13" s="27"/>
      <c r="AG13" s="148"/>
      <c r="AH13" s="139"/>
      <c r="AI13" s="149"/>
      <c r="AJ13" s="27"/>
      <c r="AK13" s="4"/>
      <c r="AL13" s="4"/>
      <c r="AM13" s="4"/>
      <c r="AN13" s="4"/>
      <c r="AO13" s="4"/>
      <c r="AP13" s="4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</row>
    <row r="14" spans="1:60" ht="15" customHeight="1">
      <c r="A14" s="550" t="str">
        <f ca="1">'R3.5'!$B$32</f>
        <v>R3.5</v>
      </c>
      <c r="B14" s="551"/>
      <c r="C14" s="271"/>
      <c r="D14" s="269" cm="1">
        <f t="array" aca="1" ref="D14" ca="1">INDIRECT("期!"&amp;VLOOKUP($A14,支援効果集計!$D$4:$N$15,11,FALSE)&amp;D$1)</f>
        <v>44317</v>
      </c>
      <c r="E14" s="264"/>
      <c r="F14" s="269" cm="1">
        <f t="array" aca="1" ref="F14" ca="1">INDIRECT("期!"&amp;VLOOKUP($A14,支援効果集計!$D$4:$N$15,11,FALSE)&amp;F$1)</f>
        <v>44322</v>
      </c>
      <c r="G14" s="264"/>
      <c r="H14" s="269" cm="1">
        <f t="array" aca="1" ref="H14" ca="1">INDIRECT("期!"&amp;VLOOKUP($A14,支援効果集計!$D$4:$N$15,11,FALSE)&amp;H$1)</f>
        <v>44323</v>
      </c>
      <c r="I14" s="264"/>
      <c r="J14" s="269" cm="1">
        <f t="array" aca="1" ref="J14" ca="1">INDIRECT("期!"&amp;VLOOKUP($A14,支援効果集計!$D$4:$N$15,11,FALSE)&amp;J$1)</f>
        <v>44324</v>
      </c>
      <c r="K14" s="264"/>
      <c r="L14" s="269" cm="1">
        <f t="array" aca="1" ref="L14" ca="1">INDIRECT("期!"&amp;VLOOKUP($A14,支援効果集計!$D$4:$N$15,11,FALSE)&amp;L$1)</f>
        <v>44326</v>
      </c>
      <c r="M14" s="264"/>
      <c r="N14" s="269" cm="1">
        <f t="array" aca="1" ref="N14" ca="1">INDIRECT("期!"&amp;VLOOKUP($A14,支援効果集計!$D$4:$N$15,11,FALSE)&amp;N$1)</f>
        <v>44327</v>
      </c>
      <c r="O14" s="264"/>
      <c r="P14" s="269" cm="1">
        <f t="array" aca="1" ref="P14" ca="1">INDIRECT("期!"&amp;VLOOKUP($A14,支援効果集計!$D$4:$N$15,11,FALSE)&amp;P$1)</f>
        <v>44328</v>
      </c>
      <c r="Q14" s="264"/>
      <c r="R14" s="269" cm="1">
        <f t="array" aca="1" ref="R14" ca="1">INDIRECT("期!"&amp;VLOOKUP($A14,支援効果集計!$D$4:$N$15,11,FALSE)&amp;R$1)</f>
        <v>44329</v>
      </c>
      <c r="S14" s="264"/>
      <c r="T14" s="269" cm="1">
        <f t="array" aca="1" ref="T14" ca="1">INDIRECT("期!"&amp;VLOOKUP($A14,支援効果集計!$D$4:$N$15,11,FALSE)&amp;T$1)</f>
        <v>44330</v>
      </c>
      <c r="U14" s="264"/>
      <c r="V14" s="269" cm="1">
        <f t="array" aca="1" ref="V14" ca="1">INDIRECT("期!"&amp;VLOOKUP($A14,支援効果集計!$D$4:$N$15,11,FALSE)&amp;V$1)</f>
        <v>44331</v>
      </c>
      <c r="W14" s="264"/>
      <c r="X14" s="269" cm="1">
        <f t="array" aca="1" ref="X14" ca="1">INDIRECT("期!"&amp;VLOOKUP($A14,支援効果集計!$D$4:$N$15,11,FALSE)&amp;X$1)</f>
        <v>44333</v>
      </c>
      <c r="Y14" s="264"/>
      <c r="Z14" s="269" cm="1">
        <f t="array" aca="1" ref="Z14" ca="1">INDIRECT("期!"&amp;VLOOKUP($A14,支援効果集計!$D$4:$N$15,11,FALSE)&amp;Z$1)</f>
        <v>44334</v>
      </c>
      <c r="AA14" s="264"/>
      <c r="AB14" s="269" cm="1">
        <f t="array" aca="1" ref="AB14" ca="1">INDIRECT("期!"&amp;VLOOKUP($A14,支援効果集計!$D$4:$N$15,11,FALSE)&amp;AB$1)</f>
        <v>44335</v>
      </c>
      <c r="AC14" s="264"/>
      <c r="AD14" s="269" cm="1">
        <f t="array" aca="1" ref="AD14" ca="1">INDIRECT("期!"&amp;VLOOKUP($A14,支援効果集計!$D$4:$N$15,11,FALSE)&amp;AD$1)</f>
        <v>44336</v>
      </c>
      <c r="AE14" s="264"/>
      <c r="AF14" s="269" cm="1">
        <f t="array" aca="1" ref="AF14" ca="1">INDIRECT("期!"&amp;VLOOKUP($A14,支援効果集計!$D$4:$N$15,11,FALSE)&amp;AF$1)</f>
        <v>44337</v>
      </c>
      <c r="AG14" s="264"/>
      <c r="AH14" s="269" cm="1">
        <f t="array" aca="1" ref="AH14" ca="1">INDIRECT("期!"&amp;VLOOKUP($A14,支援効果集計!$D$4:$N$15,11,FALSE)&amp;AH$1)</f>
        <v>44338</v>
      </c>
      <c r="AI14" s="264"/>
      <c r="AJ14" s="269" cm="1">
        <f t="array" aca="1" ref="AJ14" ca="1">INDIRECT("期!"&amp;VLOOKUP($A14,支援効果集計!$D$4:$N$15,11,FALSE)&amp;AJ$1)</f>
        <v>44340</v>
      </c>
      <c r="AK14" s="264"/>
      <c r="AL14" s="269" cm="1">
        <f t="array" aca="1" ref="AL14" ca="1">INDIRECT("期!"&amp;VLOOKUP($A14,支援効果集計!$D$4:$N$15,11,FALSE)&amp;AL$1)</f>
        <v>44341</v>
      </c>
      <c r="AM14" s="264"/>
      <c r="AN14" s="269" cm="1">
        <f t="array" aca="1" ref="AN14" ca="1">INDIRECT("期!"&amp;VLOOKUP($A14,支援効果集計!$D$4:$N$15,11,FALSE)&amp;AN$1)</f>
        <v>44342</v>
      </c>
      <c r="AO14" s="264"/>
      <c r="AP14" s="269" cm="1">
        <f t="array" aca="1" ref="AP14" ca="1">INDIRECT("期!"&amp;VLOOKUP($A14,支援効果集計!$D$4:$N$15,11,FALSE)&amp;AP$1)</f>
        <v>44343</v>
      </c>
      <c r="AQ14" s="264"/>
      <c r="AR14" s="269" cm="1">
        <f t="array" aca="1" ref="AR14" ca="1">INDIRECT("期!"&amp;VLOOKUP($A14,支援効果集計!$D$4:$N$15,11,FALSE)&amp;AR$1)</f>
        <v>44344</v>
      </c>
      <c r="AS14" s="264"/>
      <c r="AT14" s="269" cm="1">
        <f t="array" aca="1" ref="AT14" ca="1">INDIRECT("期!"&amp;VLOOKUP($A14,支援効果集計!$D$4:$N$15,11,FALSE)&amp;AT$1)</f>
        <v>44345</v>
      </c>
      <c r="AU14" s="264"/>
      <c r="AV14" s="269" cm="1">
        <f t="array" aca="1" ref="AV14" ca="1">INDIRECT("期!"&amp;VLOOKUP($A14,支援効果集計!$D$4:$N$15,11,FALSE)&amp;AV$1)</f>
        <v>44347</v>
      </c>
      <c r="AW14" s="264"/>
      <c r="AX14" s="269" t="str" cm="1">
        <f t="array" aca="1" ref="AX14" ca="1">INDIRECT("期!"&amp;VLOOKUP($A14,支援効果集計!$D$4:$N$15,11,FALSE)&amp;AX$1)</f>
        <v/>
      </c>
      <c r="AY14" s="264"/>
      <c r="AZ14" s="269" t="str" cm="1">
        <f t="array" aca="1" ref="AZ14" ca="1">INDIRECT("期!"&amp;VLOOKUP($A14,支援効果集計!$D$4:$N$15,11,FALSE)&amp;AZ$1)</f>
        <v/>
      </c>
      <c r="BA14" s="264"/>
      <c r="BB14" s="269" t="str" cm="1">
        <f t="array" aca="1" ref="BB14" ca="1">INDIRECT("期!"&amp;VLOOKUP($A14,支援効果集計!$D$4:$N$15,11,FALSE)&amp;BB$1)</f>
        <v/>
      </c>
      <c r="BC14" s="264"/>
      <c r="BD14" s="269" t="str" cm="1">
        <f t="array" aca="1" ref="BD14" ca="1">INDIRECT("期!"&amp;VLOOKUP($A14,支援効果集計!$D$4:$N$15,11,FALSE)&amp;BD$1)</f>
        <v/>
      </c>
      <c r="BE14" s="264"/>
      <c r="BF14" s="289" t="s">
        <v>143</v>
      </c>
      <c r="BG14" s="290"/>
      <c r="BH14" s="27"/>
    </row>
    <row r="15" spans="1:60" s="260" customFormat="1" ht="15" customHeight="1">
      <c r="A15" s="267"/>
      <c r="B15" s="322">
        <f ca="1">HLOOKUP(A14,年間予定!$B$1:$M$2,2,FALSE)</f>
        <v>3</v>
      </c>
      <c r="C15" s="272" t="s">
        <v>51</v>
      </c>
      <c r="D15" s="323" t="s">
        <v>117</v>
      </c>
      <c r="E15" s="324" t="s">
        <v>118</v>
      </c>
      <c r="F15" s="325" t="s">
        <v>117</v>
      </c>
      <c r="G15" s="324" t="s">
        <v>118</v>
      </c>
      <c r="H15" s="325" t="s">
        <v>117</v>
      </c>
      <c r="I15" s="324" t="s">
        <v>118</v>
      </c>
      <c r="J15" s="325" t="s">
        <v>117</v>
      </c>
      <c r="K15" s="324" t="s">
        <v>118</v>
      </c>
      <c r="L15" s="325" t="s">
        <v>117</v>
      </c>
      <c r="M15" s="324" t="s">
        <v>118</v>
      </c>
      <c r="N15" s="325" t="s">
        <v>117</v>
      </c>
      <c r="O15" s="324" t="s">
        <v>118</v>
      </c>
      <c r="P15" s="325" t="s">
        <v>117</v>
      </c>
      <c r="Q15" s="324" t="s">
        <v>118</v>
      </c>
      <c r="R15" s="325" t="s">
        <v>117</v>
      </c>
      <c r="S15" s="324" t="s">
        <v>118</v>
      </c>
      <c r="T15" s="325" t="s">
        <v>117</v>
      </c>
      <c r="U15" s="324" t="s">
        <v>118</v>
      </c>
      <c r="V15" s="325" t="s">
        <v>117</v>
      </c>
      <c r="W15" s="324" t="s">
        <v>118</v>
      </c>
      <c r="X15" s="325" t="s">
        <v>117</v>
      </c>
      <c r="Y15" s="324" t="s">
        <v>118</v>
      </c>
      <c r="Z15" s="325" t="s">
        <v>117</v>
      </c>
      <c r="AA15" s="324" t="s">
        <v>118</v>
      </c>
      <c r="AB15" s="325" t="s">
        <v>117</v>
      </c>
      <c r="AC15" s="324" t="s">
        <v>118</v>
      </c>
      <c r="AD15" s="325" t="s">
        <v>117</v>
      </c>
      <c r="AE15" s="324" t="s">
        <v>118</v>
      </c>
      <c r="AF15" s="325" t="s">
        <v>117</v>
      </c>
      <c r="AG15" s="324" t="s">
        <v>118</v>
      </c>
      <c r="AH15" s="325" t="s">
        <v>117</v>
      </c>
      <c r="AI15" s="324" t="s">
        <v>118</v>
      </c>
      <c r="AJ15" s="325" t="s">
        <v>117</v>
      </c>
      <c r="AK15" s="324" t="s">
        <v>118</v>
      </c>
      <c r="AL15" s="325" t="s">
        <v>117</v>
      </c>
      <c r="AM15" s="324" t="s">
        <v>118</v>
      </c>
      <c r="AN15" s="325" t="s">
        <v>117</v>
      </c>
      <c r="AO15" s="324" t="s">
        <v>118</v>
      </c>
      <c r="AP15" s="325" t="s">
        <v>117</v>
      </c>
      <c r="AQ15" s="324" t="s">
        <v>118</v>
      </c>
      <c r="AR15" s="325" t="s">
        <v>117</v>
      </c>
      <c r="AS15" s="324" t="s">
        <v>118</v>
      </c>
      <c r="AT15" s="325" t="s">
        <v>117</v>
      </c>
      <c r="AU15" s="324" t="s">
        <v>118</v>
      </c>
      <c r="AV15" s="325" t="s">
        <v>117</v>
      </c>
      <c r="AW15" s="324" t="s">
        <v>118</v>
      </c>
      <c r="AX15" s="325" t="s">
        <v>117</v>
      </c>
      <c r="AY15" s="324" t="s">
        <v>118</v>
      </c>
      <c r="AZ15" s="325" t="s">
        <v>117</v>
      </c>
      <c r="BA15" s="324" t="s">
        <v>118</v>
      </c>
      <c r="BB15" s="325" t="s">
        <v>117</v>
      </c>
      <c r="BC15" s="324" t="s">
        <v>118</v>
      </c>
      <c r="BD15" s="325" t="s">
        <v>117</v>
      </c>
      <c r="BE15" s="326" t="s">
        <v>118</v>
      </c>
      <c r="BF15" s="327" t="s">
        <v>117</v>
      </c>
      <c r="BG15" s="328" t="s">
        <v>118</v>
      </c>
      <c r="BH15" s="27"/>
    </row>
    <row r="16" spans="1:60" ht="15" customHeight="1" thickBot="1">
      <c r="A16" s="543" t="s">
        <v>131</v>
      </c>
      <c r="B16" s="549"/>
      <c r="C16" s="331">
        <f ca="1">IFERROR(VLOOKUP(A16,年間予定!$A$3:$M$17,$B$4,FALSE),"")</f>
        <v>44</v>
      </c>
      <c r="D16" s="332">
        <f>SUM(D17:D23)</f>
        <v>0</v>
      </c>
      <c r="E16" s="333">
        <f t="shared" ref="E16" si="28">SUM(E17:E23)</f>
        <v>0</v>
      </c>
      <c r="F16" s="334">
        <f t="shared" ref="F16" si="29">SUM(F17:F23)</f>
        <v>0</v>
      </c>
      <c r="G16" s="333">
        <f t="shared" ref="G16" si="30">SUM(G17:G23)</f>
        <v>0</v>
      </c>
      <c r="H16" s="334">
        <f t="shared" ref="H16" si="31">SUM(H17:H23)</f>
        <v>0</v>
      </c>
      <c r="I16" s="333">
        <f t="shared" ref="I16" si="32">SUM(I17:I23)</f>
        <v>0</v>
      </c>
      <c r="J16" s="334">
        <f t="shared" ref="J16" si="33">SUM(J17:J23)</f>
        <v>0</v>
      </c>
      <c r="K16" s="333">
        <f t="shared" ref="K16" si="34">SUM(K17:K23)</f>
        <v>0</v>
      </c>
      <c r="L16" s="334">
        <f t="shared" ref="L16" si="35">SUM(L17:L23)</f>
        <v>0</v>
      </c>
      <c r="M16" s="333">
        <f t="shared" ref="M16" si="36">SUM(M17:M23)</f>
        <v>0</v>
      </c>
      <c r="N16" s="334">
        <f t="shared" ref="N16" si="37">SUM(N17:N23)</f>
        <v>0</v>
      </c>
      <c r="O16" s="333">
        <f t="shared" ref="O16" si="38">SUM(O17:O23)</f>
        <v>0</v>
      </c>
      <c r="P16" s="334">
        <f t="shared" ref="P16" si="39">SUM(P17:P23)</f>
        <v>0</v>
      </c>
      <c r="Q16" s="333">
        <f t="shared" ref="Q16" si="40">SUM(Q17:Q23)</f>
        <v>0</v>
      </c>
      <c r="R16" s="334">
        <f t="shared" ref="R16" si="41">SUM(R17:R23)</f>
        <v>0</v>
      </c>
      <c r="S16" s="333">
        <f t="shared" ref="S16" si="42">SUM(S17:S23)</f>
        <v>0</v>
      </c>
      <c r="T16" s="334">
        <f t="shared" ref="T16" si="43">SUM(T17:T23)</f>
        <v>0</v>
      </c>
      <c r="U16" s="333">
        <f t="shared" ref="U16" si="44">SUM(U17:U23)</f>
        <v>0</v>
      </c>
      <c r="V16" s="334">
        <f t="shared" ref="V16" si="45">SUM(V17:V23)</f>
        <v>0</v>
      </c>
      <c r="W16" s="333">
        <f t="shared" ref="W16" si="46">SUM(W17:W23)</f>
        <v>0</v>
      </c>
      <c r="X16" s="334">
        <f t="shared" ref="X16" si="47">SUM(X17:X23)</f>
        <v>0</v>
      </c>
      <c r="Y16" s="333">
        <f t="shared" ref="Y16" si="48">SUM(Y17:Y23)</f>
        <v>0</v>
      </c>
      <c r="Z16" s="334">
        <f t="shared" ref="Z16" si="49">SUM(Z17:Z23)</f>
        <v>0</v>
      </c>
      <c r="AA16" s="333">
        <f t="shared" ref="AA16" si="50">SUM(AA17:AA23)</f>
        <v>0</v>
      </c>
      <c r="AB16" s="334">
        <f t="shared" ref="AB16" si="51">SUM(AB17:AB23)</f>
        <v>0</v>
      </c>
      <c r="AC16" s="333">
        <f t="shared" ref="AC16" si="52">SUM(AC17:AC23)</f>
        <v>0</v>
      </c>
      <c r="AD16" s="334">
        <f t="shared" ref="AD16" si="53">SUM(AD17:AD23)</f>
        <v>0</v>
      </c>
      <c r="AE16" s="333">
        <f t="shared" ref="AE16" si="54">SUM(AE17:AE23)</f>
        <v>0</v>
      </c>
      <c r="AF16" s="334">
        <f t="shared" ref="AF16" si="55">SUM(AF17:AF23)</f>
        <v>0</v>
      </c>
      <c r="AG16" s="333">
        <f t="shared" ref="AG16" si="56">SUM(AG17:AG23)</f>
        <v>0</v>
      </c>
      <c r="AH16" s="334">
        <f t="shared" ref="AH16" si="57">SUM(AH17:AH23)</f>
        <v>0</v>
      </c>
      <c r="AI16" s="333">
        <f t="shared" ref="AI16" si="58">SUM(AI17:AI23)</f>
        <v>0</v>
      </c>
      <c r="AJ16" s="334">
        <f t="shared" ref="AJ16" si="59">SUM(AJ17:AJ23)</f>
        <v>0</v>
      </c>
      <c r="AK16" s="333">
        <f t="shared" ref="AK16" si="60">SUM(AK17:AK23)</f>
        <v>0</v>
      </c>
      <c r="AL16" s="334">
        <f t="shared" ref="AL16" si="61">SUM(AL17:AL23)</f>
        <v>0</v>
      </c>
      <c r="AM16" s="333">
        <f t="shared" ref="AM16" si="62">SUM(AM17:AM23)</f>
        <v>0</v>
      </c>
      <c r="AN16" s="334">
        <f t="shared" ref="AN16" si="63">SUM(AN17:AN23)</f>
        <v>0</v>
      </c>
      <c r="AO16" s="333">
        <f t="shared" ref="AO16" si="64">SUM(AO17:AO23)</f>
        <v>0</v>
      </c>
      <c r="AP16" s="334">
        <f t="shared" ref="AP16" si="65">SUM(AP17:AP23)</f>
        <v>0</v>
      </c>
      <c r="AQ16" s="333">
        <f t="shared" ref="AQ16" si="66">SUM(AQ17:AQ23)</f>
        <v>0</v>
      </c>
      <c r="AR16" s="334">
        <f t="shared" ref="AR16" si="67">SUM(AR17:AR23)</f>
        <v>0</v>
      </c>
      <c r="AS16" s="333">
        <f t="shared" ref="AS16" si="68">SUM(AS17:AS23)</f>
        <v>0</v>
      </c>
      <c r="AT16" s="334">
        <f t="shared" ref="AT16" si="69">SUM(AT17:AT23)</f>
        <v>0</v>
      </c>
      <c r="AU16" s="333">
        <f t="shared" ref="AU16" si="70">SUM(AU17:AU23)</f>
        <v>0</v>
      </c>
      <c r="AV16" s="334">
        <f t="shared" ref="AV16" si="71">SUM(AV17:AV23)</f>
        <v>0</v>
      </c>
      <c r="AW16" s="333">
        <f t="shared" ref="AW16" si="72">SUM(AW17:AW23)</f>
        <v>0</v>
      </c>
      <c r="AX16" s="334">
        <f t="shared" ref="AX16" si="73">SUM(AX17:AX23)</f>
        <v>0</v>
      </c>
      <c r="AY16" s="333">
        <f t="shared" ref="AY16" si="74">SUM(AY17:AY23)</f>
        <v>0</v>
      </c>
      <c r="AZ16" s="334">
        <f t="shared" ref="AZ16" si="75">SUM(AZ17:AZ23)</f>
        <v>0</v>
      </c>
      <c r="BA16" s="333">
        <f t="shared" ref="BA16" si="76">SUM(BA17:BA23)</f>
        <v>0</v>
      </c>
      <c r="BB16" s="334">
        <f t="shared" ref="BB16" si="77">SUM(BB17:BB23)</f>
        <v>0</v>
      </c>
      <c r="BC16" s="333">
        <f t="shared" ref="BC16" si="78">SUM(BC17:BC23)</f>
        <v>0</v>
      </c>
      <c r="BD16" s="334">
        <f t="shared" ref="BD16" si="79">SUM(BD17:BD23)</f>
        <v>0</v>
      </c>
      <c r="BE16" s="335">
        <f t="shared" ref="BE16" si="80">SUM(BE17:BE23)</f>
        <v>0</v>
      </c>
      <c r="BF16" s="336">
        <f>SUMIF($D$4:$BE$4,$BF$4,$D16:$BE16)</f>
        <v>0</v>
      </c>
      <c r="BG16" s="337">
        <f>SUMIF($D$4:$BE$4,$BG$4,$D16:$BE16)</f>
        <v>0</v>
      </c>
    </row>
    <row r="17" spans="1:60" ht="15" customHeight="1">
      <c r="A17" s="329"/>
      <c r="B17" s="338" t="s">
        <v>151</v>
      </c>
      <c r="C17" s="339"/>
      <c r="D17" s="340"/>
      <c r="E17" s="341"/>
      <c r="F17" s="342"/>
      <c r="G17" s="341"/>
      <c r="H17" s="342"/>
      <c r="I17" s="341"/>
      <c r="J17" s="342"/>
      <c r="K17" s="341"/>
      <c r="L17" s="342"/>
      <c r="M17" s="341"/>
      <c r="N17" s="342"/>
      <c r="O17" s="341"/>
      <c r="P17" s="342"/>
      <c r="Q17" s="341"/>
      <c r="R17" s="342"/>
      <c r="S17" s="341"/>
      <c r="T17" s="342"/>
      <c r="U17" s="341"/>
      <c r="V17" s="342"/>
      <c r="W17" s="341"/>
      <c r="X17" s="342"/>
      <c r="Y17" s="341"/>
      <c r="Z17" s="342"/>
      <c r="AA17" s="341"/>
      <c r="AB17" s="342"/>
      <c r="AC17" s="341"/>
      <c r="AD17" s="342"/>
      <c r="AE17" s="341"/>
      <c r="AF17" s="342"/>
      <c r="AG17" s="341"/>
      <c r="AH17" s="342"/>
      <c r="AI17" s="341"/>
      <c r="AJ17" s="342"/>
      <c r="AK17" s="341"/>
      <c r="AL17" s="342"/>
      <c r="AM17" s="341"/>
      <c r="AN17" s="342"/>
      <c r="AO17" s="341"/>
      <c r="AP17" s="342"/>
      <c r="AQ17" s="341"/>
      <c r="AR17" s="342"/>
      <c r="AS17" s="341"/>
      <c r="AT17" s="342"/>
      <c r="AU17" s="341"/>
      <c r="AV17" s="342"/>
      <c r="AW17" s="341"/>
      <c r="AX17" s="342"/>
      <c r="AY17" s="341"/>
      <c r="AZ17" s="342"/>
      <c r="BA17" s="341"/>
      <c r="BB17" s="342"/>
      <c r="BC17" s="341"/>
      <c r="BD17" s="342"/>
      <c r="BE17" s="343"/>
      <c r="BF17" s="344">
        <f>SUMIF($D$4:$BE$4,$BF$4,$D17:$BE17)</f>
        <v>0</v>
      </c>
      <c r="BG17" s="345">
        <f t="shared" ref="BG17:BG23" si="81">SUMIF($D$4:$BE$4,$BG$4,$D17:$BE17)</f>
        <v>0</v>
      </c>
    </row>
    <row r="18" spans="1:60" ht="15" customHeight="1">
      <c r="A18" s="330"/>
      <c r="B18" s="346" t="s">
        <v>152</v>
      </c>
      <c r="C18" s="275"/>
      <c r="D18" s="276"/>
      <c r="E18" s="277"/>
      <c r="F18" s="278"/>
      <c r="G18" s="277"/>
      <c r="H18" s="278"/>
      <c r="I18" s="277"/>
      <c r="J18" s="278"/>
      <c r="K18" s="277"/>
      <c r="L18" s="278"/>
      <c r="M18" s="277"/>
      <c r="N18" s="278"/>
      <c r="O18" s="277"/>
      <c r="P18" s="278"/>
      <c r="Q18" s="277"/>
      <c r="R18" s="278"/>
      <c r="S18" s="277"/>
      <c r="T18" s="278"/>
      <c r="U18" s="277"/>
      <c r="V18" s="278"/>
      <c r="W18" s="277"/>
      <c r="X18" s="278"/>
      <c r="Y18" s="277"/>
      <c r="Z18" s="278"/>
      <c r="AA18" s="277"/>
      <c r="AB18" s="278"/>
      <c r="AC18" s="277"/>
      <c r="AD18" s="278"/>
      <c r="AE18" s="277"/>
      <c r="AF18" s="278"/>
      <c r="AG18" s="277"/>
      <c r="AH18" s="278"/>
      <c r="AI18" s="277"/>
      <c r="AJ18" s="278"/>
      <c r="AK18" s="277"/>
      <c r="AL18" s="278"/>
      <c r="AM18" s="277"/>
      <c r="AN18" s="278"/>
      <c r="AO18" s="277"/>
      <c r="AP18" s="278"/>
      <c r="AQ18" s="277"/>
      <c r="AR18" s="278"/>
      <c r="AS18" s="277"/>
      <c r="AT18" s="278"/>
      <c r="AU18" s="277"/>
      <c r="AV18" s="278"/>
      <c r="AW18" s="277"/>
      <c r="AX18" s="278"/>
      <c r="AY18" s="277"/>
      <c r="AZ18" s="278"/>
      <c r="BA18" s="277"/>
      <c r="BB18" s="278"/>
      <c r="BC18" s="277"/>
      <c r="BD18" s="278"/>
      <c r="BE18" s="286"/>
      <c r="BF18" s="293">
        <f t="shared" ref="BF18:BF23" si="82">SUMIF($D$4:$BE$4,$BF$4,$D18:$BE18)</f>
        <v>0</v>
      </c>
      <c r="BG18" s="294">
        <f t="shared" si="81"/>
        <v>0</v>
      </c>
      <c r="BH18" s="146"/>
    </row>
    <row r="19" spans="1:60" ht="15" customHeight="1">
      <c r="A19" s="330"/>
      <c r="B19" s="347" t="s">
        <v>153</v>
      </c>
      <c r="C19" s="279"/>
      <c r="D19" s="280"/>
      <c r="E19" s="281"/>
      <c r="F19" s="282"/>
      <c r="G19" s="281"/>
      <c r="H19" s="282"/>
      <c r="I19" s="281"/>
      <c r="J19" s="282"/>
      <c r="K19" s="281"/>
      <c r="L19" s="282"/>
      <c r="M19" s="281"/>
      <c r="N19" s="282"/>
      <c r="O19" s="281"/>
      <c r="P19" s="282"/>
      <c r="Q19" s="281"/>
      <c r="R19" s="282"/>
      <c r="S19" s="281"/>
      <c r="T19" s="282"/>
      <c r="U19" s="281"/>
      <c r="V19" s="282"/>
      <c r="W19" s="281"/>
      <c r="X19" s="282"/>
      <c r="Y19" s="281"/>
      <c r="Z19" s="282"/>
      <c r="AA19" s="281"/>
      <c r="AB19" s="282"/>
      <c r="AC19" s="281"/>
      <c r="AD19" s="282"/>
      <c r="AE19" s="281"/>
      <c r="AF19" s="282"/>
      <c r="AG19" s="281"/>
      <c r="AH19" s="282"/>
      <c r="AI19" s="281"/>
      <c r="AJ19" s="282"/>
      <c r="AK19" s="281"/>
      <c r="AL19" s="282"/>
      <c r="AM19" s="281"/>
      <c r="AN19" s="282"/>
      <c r="AO19" s="281"/>
      <c r="AP19" s="282"/>
      <c r="AQ19" s="281"/>
      <c r="AR19" s="282"/>
      <c r="AS19" s="281"/>
      <c r="AT19" s="282"/>
      <c r="AU19" s="281"/>
      <c r="AV19" s="282"/>
      <c r="AW19" s="281"/>
      <c r="AX19" s="282"/>
      <c r="AY19" s="281"/>
      <c r="AZ19" s="282"/>
      <c r="BA19" s="281"/>
      <c r="BB19" s="282"/>
      <c r="BC19" s="281"/>
      <c r="BD19" s="282"/>
      <c r="BE19" s="287"/>
      <c r="BF19" s="295">
        <f t="shared" si="82"/>
        <v>0</v>
      </c>
      <c r="BG19" s="296">
        <f t="shared" si="81"/>
        <v>0</v>
      </c>
      <c r="BH19" s="146"/>
    </row>
    <row r="20" spans="1:60" ht="15" customHeight="1">
      <c r="A20" s="330"/>
      <c r="B20" s="346" t="s">
        <v>154</v>
      </c>
      <c r="C20" s="275"/>
      <c r="D20" s="276"/>
      <c r="E20" s="277"/>
      <c r="F20" s="278"/>
      <c r="G20" s="277"/>
      <c r="H20" s="278"/>
      <c r="I20" s="277"/>
      <c r="J20" s="278"/>
      <c r="K20" s="277"/>
      <c r="L20" s="278"/>
      <c r="M20" s="277"/>
      <c r="N20" s="278"/>
      <c r="O20" s="277"/>
      <c r="P20" s="278"/>
      <c r="Q20" s="277"/>
      <c r="R20" s="278"/>
      <c r="S20" s="277"/>
      <c r="T20" s="278"/>
      <c r="U20" s="277"/>
      <c r="V20" s="278"/>
      <c r="W20" s="277"/>
      <c r="X20" s="278"/>
      <c r="Y20" s="277"/>
      <c r="Z20" s="278"/>
      <c r="AA20" s="277"/>
      <c r="AB20" s="278"/>
      <c r="AC20" s="277"/>
      <c r="AD20" s="278"/>
      <c r="AE20" s="277"/>
      <c r="AF20" s="278"/>
      <c r="AG20" s="277"/>
      <c r="AH20" s="278"/>
      <c r="AI20" s="277"/>
      <c r="AJ20" s="278"/>
      <c r="AK20" s="277"/>
      <c r="AL20" s="278"/>
      <c r="AM20" s="277"/>
      <c r="AN20" s="278"/>
      <c r="AO20" s="277"/>
      <c r="AP20" s="278"/>
      <c r="AQ20" s="277"/>
      <c r="AR20" s="278"/>
      <c r="AS20" s="277"/>
      <c r="AT20" s="278"/>
      <c r="AU20" s="277"/>
      <c r="AV20" s="278"/>
      <c r="AW20" s="277"/>
      <c r="AX20" s="278"/>
      <c r="AY20" s="277"/>
      <c r="AZ20" s="278"/>
      <c r="BA20" s="277"/>
      <c r="BB20" s="278"/>
      <c r="BC20" s="277"/>
      <c r="BD20" s="278"/>
      <c r="BE20" s="286"/>
      <c r="BF20" s="293">
        <f t="shared" si="82"/>
        <v>0</v>
      </c>
      <c r="BG20" s="294">
        <f t="shared" si="81"/>
        <v>0</v>
      </c>
      <c r="BH20" s="146"/>
    </row>
    <row r="21" spans="1:60" ht="15" customHeight="1">
      <c r="A21" s="330"/>
      <c r="B21" s="347" t="s">
        <v>155</v>
      </c>
      <c r="C21" s="279"/>
      <c r="D21" s="280"/>
      <c r="E21" s="281"/>
      <c r="F21" s="282"/>
      <c r="G21" s="281"/>
      <c r="H21" s="282"/>
      <c r="I21" s="281"/>
      <c r="J21" s="282"/>
      <c r="K21" s="281"/>
      <c r="L21" s="282"/>
      <c r="M21" s="281"/>
      <c r="N21" s="282"/>
      <c r="O21" s="281"/>
      <c r="P21" s="282"/>
      <c r="Q21" s="281"/>
      <c r="R21" s="282"/>
      <c r="S21" s="281"/>
      <c r="T21" s="282"/>
      <c r="U21" s="281"/>
      <c r="V21" s="282"/>
      <c r="W21" s="281"/>
      <c r="X21" s="282"/>
      <c r="Y21" s="281"/>
      <c r="Z21" s="282"/>
      <c r="AA21" s="281"/>
      <c r="AB21" s="282"/>
      <c r="AC21" s="281"/>
      <c r="AD21" s="282"/>
      <c r="AE21" s="281"/>
      <c r="AF21" s="282"/>
      <c r="AG21" s="281"/>
      <c r="AH21" s="282"/>
      <c r="AI21" s="281"/>
      <c r="AJ21" s="282"/>
      <c r="AK21" s="281"/>
      <c r="AL21" s="282"/>
      <c r="AM21" s="281"/>
      <c r="AN21" s="282"/>
      <c r="AO21" s="281"/>
      <c r="AP21" s="282"/>
      <c r="AQ21" s="281"/>
      <c r="AR21" s="282"/>
      <c r="AS21" s="281"/>
      <c r="AT21" s="282"/>
      <c r="AU21" s="281"/>
      <c r="AV21" s="282"/>
      <c r="AW21" s="281"/>
      <c r="AX21" s="282"/>
      <c r="AY21" s="281"/>
      <c r="AZ21" s="282"/>
      <c r="BA21" s="281"/>
      <c r="BB21" s="282"/>
      <c r="BC21" s="281"/>
      <c r="BD21" s="282"/>
      <c r="BE21" s="287"/>
      <c r="BF21" s="295">
        <f t="shared" si="82"/>
        <v>0</v>
      </c>
      <c r="BG21" s="296">
        <f t="shared" si="81"/>
        <v>0</v>
      </c>
      <c r="BH21" s="146"/>
    </row>
    <row r="22" spans="1:60" ht="15" customHeight="1">
      <c r="A22" s="330"/>
      <c r="B22" s="346" t="s">
        <v>156</v>
      </c>
      <c r="C22" s="275"/>
      <c r="D22" s="276"/>
      <c r="E22" s="277"/>
      <c r="F22" s="278"/>
      <c r="G22" s="277"/>
      <c r="H22" s="278"/>
      <c r="I22" s="277"/>
      <c r="J22" s="278"/>
      <c r="K22" s="277"/>
      <c r="L22" s="278"/>
      <c r="M22" s="277"/>
      <c r="N22" s="278"/>
      <c r="O22" s="277"/>
      <c r="P22" s="278"/>
      <c r="Q22" s="277"/>
      <c r="R22" s="278"/>
      <c r="S22" s="277"/>
      <c r="T22" s="278"/>
      <c r="U22" s="277"/>
      <c r="V22" s="278"/>
      <c r="W22" s="277"/>
      <c r="X22" s="278"/>
      <c r="Y22" s="277"/>
      <c r="Z22" s="278"/>
      <c r="AA22" s="277"/>
      <c r="AB22" s="278"/>
      <c r="AC22" s="277"/>
      <c r="AD22" s="278"/>
      <c r="AE22" s="277"/>
      <c r="AF22" s="278"/>
      <c r="AG22" s="277"/>
      <c r="AH22" s="278"/>
      <c r="AI22" s="277"/>
      <c r="AJ22" s="278"/>
      <c r="AK22" s="277"/>
      <c r="AL22" s="278"/>
      <c r="AM22" s="277"/>
      <c r="AN22" s="278"/>
      <c r="AO22" s="277"/>
      <c r="AP22" s="278"/>
      <c r="AQ22" s="277"/>
      <c r="AR22" s="278"/>
      <c r="AS22" s="277"/>
      <c r="AT22" s="278"/>
      <c r="AU22" s="277"/>
      <c r="AV22" s="278"/>
      <c r="AW22" s="277"/>
      <c r="AX22" s="278"/>
      <c r="AY22" s="277"/>
      <c r="AZ22" s="278"/>
      <c r="BA22" s="277"/>
      <c r="BB22" s="278"/>
      <c r="BC22" s="277"/>
      <c r="BD22" s="278"/>
      <c r="BE22" s="286"/>
      <c r="BF22" s="293">
        <f t="shared" si="82"/>
        <v>0</v>
      </c>
      <c r="BG22" s="294">
        <f t="shared" si="81"/>
        <v>0</v>
      </c>
      <c r="BH22" s="146"/>
    </row>
    <row r="23" spans="1:60" ht="15" customHeight="1" thickBot="1">
      <c r="A23" s="330"/>
      <c r="B23" s="348"/>
      <c r="C23" s="349"/>
      <c r="D23" s="350"/>
      <c r="E23" s="351"/>
      <c r="F23" s="352"/>
      <c r="G23" s="351"/>
      <c r="H23" s="352"/>
      <c r="I23" s="351"/>
      <c r="J23" s="352"/>
      <c r="K23" s="351"/>
      <c r="L23" s="352"/>
      <c r="M23" s="351"/>
      <c r="N23" s="352"/>
      <c r="O23" s="351"/>
      <c r="P23" s="352"/>
      <c r="Q23" s="351"/>
      <c r="R23" s="352"/>
      <c r="S23" s="351"/>
      <c r="T23" s="352"/>
      <c r="U23" s="351"/>
      <c r="V23" s="352"/>
      <c r="W23" s="351"/>
      <c r="X23" s="352"/>
      <c r="Y23" s="351"/>
      <c r="Z23" s="352"/>
      <c r="AA23" s="351"/>
      <c r="AB23" s="352"/>
      <c r="AC23" s="351"/>
      <c r="AD23" s="352"/>
      <c r="AE23" s="351"/>
      <c r="AF23" s="352"/>
      <c r="AG23" s="351"/>
      <c r="AH23" s="352"/>
      <c r="AI23" s="351"/>
      <c r="AJ23" s="352"/>
      <c r="AK23" s="351"/>
      <c r="AL23" s="352"/>
      <c r="AM23" s="351"/>
      <c r="AN23" s="352"/>
      <c r="AO23" s="351"/>
      <c r="AP23" s="352"/>
      <c r="AQ23" s="351"/>
      <c r="AR23" s="352"/>
      <c r="AS23" s="351"/>
      <c r="AT23" s="352"/>
      <c r="AU23" s="351"/>
      <c r="AV23" s="352"/>
      <c r="AW23" s="351"/>
      <c r="AX23" s="352"/>
      <c r="AY23" s="351"/>
      <c r="AZ23" s="352"/>
      <c r="BA23" s="351"/>
      <c r="BB23" s="352"/>
      <c r="BC23" s="351"/>
      <c r="BD23" s="352"/>
      <c r="BE23" s="353"/>
      <c r="BF23" s="354">
        <f t="shared" si="82"/>
        <v>0</v>
      </c>
      <c r="BG23" s="355">
        <f t="shared" si="81"/>
        <v>0</v>
      </c>
      <c r="BH23" s="146"/>
    </row>
    <row r="24" spans="1:60" ht="12" customHeight="1" thickBot="1">
      <c r="A24" s="28"/>
      <c r="D24" s="25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30"/>
      <c r="R24" s="30"/>
      <c r="S24" s="251"/>
      <c r="T24" s="251"/>
      <c r="U24" s="28"/>
      <c r="V24" s="148"/>
      <c r="W24" s="139"/>
      <c r="X24" s="149"/>
      <c r="Y24" s="27"/>
      <c r="Z24" s="27"/>
      <c r="AA24" s="27"/>
      <c r="AB24" s="27"/>
      <c r="AC24" s="27"/>
      <c r="AD24" s="27"/>
      <c r="AE24" s="27"/>
      <c r="AF24" s="27"/>
      <c r="AG24" s="148"/>
      <c r="AH24" s="139"/>
      <c r="AI24" s="149"/>
      <c r="AJ24" s="27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</row>
    <row r="25" spans="1:60" ht="15" customHeight="1">
      <c r="A25" s="550" t="str">
        <f ca="1">'R3.6'!$B$32</f>
        <v>R3.6</v>
      </c>
      <c r="B25" s="551"/>
      <c r="C25" s="271"/>
      <c r="D25" s="269" cm="1">
        <f t="array" aca="1" ref="D25" ca="1">INDIRECT("期!"&amp;VLOOKUP($A25,支援効果集計!$D$4:$N$15,11,FALSE)&amp;D$1)</f>
        <v>44348</v>
      </c>
      <c r="E25" s="264"/>
      <c r="F25" s="269" cm="1">
        <f t="array" aca="1" ref="F25" ca="1">INDIRECT("期!"&amp;VLOOKUP($A25,支援効果集計!$D$4:$N$15,11,FALSE)&amp;F$1)</f>
        <v>44349</v>
      </c>
      <c r="G25" s="264"/>
      <c r="H25" s="269" cm="1">
        <f t="array" aca="1" ref="H25" ca="1">INDIRECT("期!"&amp;VLOOKUP($A25,支援効果集計!$D$4:$N$15,11,FALSE)&amp;H$1)</f>
        <v>44350</v>
      </c>
      <c r="I25" s="264"/>
      <c r="J25" s="269" cm="1">
        <f t="array" aca="1" ref="J25" ca="1">INDIRECT("期!"&amp;VLOOKUP($A25,支援効果集計!$D$4:$N$15,11,FALSE)&amp;J$1)</f>
        <v>44351</v>
      </c>
      <c r="K25" s="264"/>
      <c r="L25" s="269" cm="1">
        <f t="array" aca="1" ref="L25" ca="1">INDIRECT("期!"&amp;VLOOKUP($A25,支援効果集計!$D$4:$N$15,11,FALSE)&amp;L$1)</f>
        <v>44352</v>
      </c>
      <c r="M25" s="264"/>
      <c r="N25" s="269" cm="1">
        <f t="array" aca="1" ref="N25" ca="1">INDIRECT("期!"&amp;VLOOKUP($A25,支援効果集計!$D$4:$N$15,11,FALSE)&amp;N$1)</f>
        <v>44354</v>
      </c>
      <c r="O25" s="264"/>
      <c r="P25" s="269" cm="1">
        <f t="array" aca="1" ref="P25" ca="1">INDIRECT("期!"&amp;VLOOKUP($A25,支援効果集計!$D$4:$N$15,11,FALSE)&amp;P$1)</f>
        <v>44355</v>
      </c>
      <c r="Q25" s="264"/>
      <c r="R25" s="269" cm="1">
        <f t="array" aca="1" ref="R25" ca="1">INDIRECT("期!"&amp;VLOOKUP($A25,支援効果集計!$D$4:$N$15,11,FALSE)&amp;R$1)</f>
        <v>44356</v>
      </c>
      <c r="S25" s="264"/>
      <c r="T25" s="269" cm="1">
        <f t="array" aca="1" ref="T25" ca="1">INDIRECT("期!"&amp;VLOOKUP($A25,支援効果集計!$D$4:$N$15,11,FALSE)&amp;T$1)</f>
        <v>44357</v>
      </c>
      <c r="U25" s="264"/>
      <c r="V25" s="269" cm="1">
        <f t="array" aca="1" ref="V25" ca="1">INDIRECT("期!"&amp;VLOOKUP($A25,支援効果集計!$D$4:$N$15,11,FALSE)&amp;V$1)</f>
        <v>44358</v>
      </c>
      <c r="W25" s="264"/>
      <c r="X25" s="269" cm="1">
        <f t="array" aca="1" ref="X25" ca="1">INDIRECT("期!"&amp;VLOOKUP($A25,支援効果集計!$D$4:$N$15,11,FALSE)&amp;X$1)</f>
        <v>44359</v>
      </c>
      <c r="Y25" s="264"/>
      <c r="Z25" s="269" cm="1">
        <f t="array" aca="1" ref="Z25" ca="1">INDIRECT("期!"&amp;VLOOKUP($A25,支援効果集計!$D$4:$N$15,11,FALSE)&amp;Z$1)</f>
        <v>44361</v>
      </c>
      <c r="AA25" s="264"/>
      <c r="AB25" s="269" cm="1">
        <f t="array" aca="1" ref="AB25" ca="1">INDIRECT("期!"&amp;VLOOKUP($A25,支援効果集計!$D$4:$N$15,11,FALSE)&amp;AB$1)</f>
        <v>44362</v>
      </c>
      <c r="AC25" s="264"/>
      <c r="AD25" s="269" cm="1">
        <f t="array" aca="1" ref="AD25" ca="1">INDIRECT("期!"&amp;VLOOKUP($A25,支援効果集計!$D$4:$N$15,11,FALSE)&amp;AD$1)</f>
        <v>44363</v>
      </c>
      <c r="AE25" s="264"/>
      <c r="AF25" s="269" cm="1">
        <f t="array" aca="1" ref="AF25" ca="1">INDIRECT("期!"&amp;VLOOKUP($A25,支援効果集計!$D$4:$N$15,11,FALSE)&amp;AF$1)</f>
        <v>44364</v>
      </c>
      <c r="AG25" s="264"/>
      <c r="AH25" s="269" cm="1">
        <f t="array" aca="1" ref="AH25" ca="1">INDIRECT("期!"&amp;VLOOKUP($A25,支援効果集計!$D$4:$N$15,11,FALSE)&amp;AH$1)</f>
        <v>44365</v>
      </c>
      <c r="AI25" s="264"/>
      <c r="AJ25" s="269" cm="1">
        <f t="array" aca="1" ref="AJ25" ca="1">INDIRECT("期!"&amp;VLOOKUP($A25,支援効果集計!$D$4:$N$15,11,FALSE)&amp;AJ$1)</f>
        <v>44366</v>
      </c>
      <c r="AK25" s="264"/>
      <c r="AL25" s="269" cm="1">
        <f t="array" aca="1" ref="AL25" ca="1">INDIRECT("期!"&amp;VLOOKUP($A25,支援効果集計!$D$4:$N$15,11,FALSE)&amp;AL$1)</f>
        <v>44368</v>
      </c>
      <c r="AM25" s="264"/>
      <c r="AN25" s="269" cm="1">
        <f t="array" aca="1" ref="AN25" ca="1">INDIRECT("期!"&amp;VLOOKUP($A25,支援効果集計!$D$4:$N$15,11,FALSE)&amp;AN$1)</f>
        <v>44369</v>
      </c>
      <c r="AO25" s="264"/>
      <c r="AP25" s="269" cm="1">
        <f t="array" aca="1" ref="AP25" ca="1">INDIRECT("期!"&amp;VLOOKUP($A25,支援効果集計!$D$4:$N$15,11,FALSE)&amp;AP$1)</f>
        <v>44370</v>
      </c>
      <c r="AQ25" s="264"/>
      <c r="AR25" s="269" cm="1">
        <f t="array" aca="1" ref="AR25" ca="1">INDIRECT("期!"&amp;VLOOKUP($A25,支援効果集計!$D$4:$N$15,11,FALSE)&amp;AR$1)</f>
        <v>44371</v>
      </c>
      <c r="AS25" s="264"/>
      <c r="AT25" s="269" cm="1">
        <f t="array" aca="1" ref="AT25" ca="1">INDIRECT("期!"&amp;VLOOKUP($A25,支援効果集計!$D$4:$N$15,11,FALSE)&amp;AT$1)</f>
        <v>44372</v>
      </c>
      <c r="AU25" s="264"/>
      <c r="AV25" s="269" cm="1">
        <f t="array" aca="1" ref="AV25" ca="1">INDIRECT("期!"&amp;VLOOKUP($A25,支援効果集計!$D$4:$N$15,11,FALSE)&amp;AV$1)</f>
        <v>44373</v>
      </c>
      <c r="AW25" s="264"/>
      <c r="AX25" s="269" cm="1">
        <f t="array" aca="1" ref="AX25" ca="1">INDIRECT("期!"&amp;VLOOKUP($A25,支援効果集計!$D$4:$N$15,11,FALSE)&amp;AX$1)</f>
        <v>44375</v>
      </c>
      <c r="AY25" s="264"/>
      <c r="AZ25" s="269" cm="1">
        <f t="array" aca="1" ref="AZ25" ca="1">INDIRECT("期!"&amp;VLOOKUP($A25,支援効果集計!$D$4:$N$15,11,FALSE)&amp;AZ$1)</f>
        <v>44376</v>
      </c>
      <c r="BA25" s="264"/>
      <c r="BB25" s="269" cm="1">
        <f t="array" aca="1" ref="BB25" ca="1">INDIRECT("期!"&amp;VLOOKUP($A25,支援効果集計!$D$4:$N$15,11,FALSE)&amp;BB$1)</f>
        <v>44377</v>
      </c>
      <c r="BC25" s="264"/>
      <c r="BD25" s="269" t="str" cm="1">
        <f t="array" aca="1" ref="BD25" ca="1">INDIRECT("期!"&amp;VLOOKUP($A25,支援効果集計!$D$4:$N$15,11,FALSE)&amp;BD$1)</f>
        <v/>
      </c>
      <c r="BE25" s="264"/>
      <c r="BF25" s="289" t="s">
        <v>143</v>
      </c>
      <c r="BG25" s="290"/>
      <c r="BH25" s="27"/>
    </row>
    <row r="26" spans="1:60" s="260" customFormat="1" ht="15" customHeight="1">
      <c r="A26" s="267"/>
      <c r="B26" s="322">
        <f ca="1">HLOOKUP(A25,年間予定!$B$1:$M$2,2,FALSE)</f>
        <v>4</v>
      </c>
      <c r="C26" s="272" t="s">
        <v>51</v>
      </c>
      <c r="D26" s="323" t="s">
        <v>117</v>
      </c>
      <c r="E26" s="324" t="s">
        <v>118</v>
      </c>
      <c r="F26" s="325" t="s">
        <v>117</v>
      </c>
      <c r="G26" s="324" t="s">
        <v>118</v>
      </c>
      <c r="H26" s="325" t="s">
        <v>117</v>
      </c>
      <c r="I26" s="324" t="s">
        <v>118</v>
      </c>
      <c r="J26" s="325" t="s">
        <v>117</v>
      </c>
      <c r="K26" s="324" t="s">
        <v>118</v>
      </c>
      <c r="L26" s="325" t="s">
        <v>117</v>
      </c>
      <c r="M26" s="324" t="s">
        <v>118</v>
      </c>
      <c r="N26" s="325" t="s">
        <v>117</v>
      </c>
      <c r="O26" s="324" t="s">
        <v>118</v>
      </c>
      <c r="P26" s="325" t="s">
        <v>117</v>
      </c>
      <c r="Q26" s="324" t="s">
        <v>118</v>
      </c>
      <c r="R26" s="325" t="s">
        <v>117</v>
      </c>
      <c r="S26" s="324" t="s">
        <v>118</v>
      </c>
      <c r="T26" s="325" t="s">
        <v>117</v>
      </c>
      <c r="U26" s="324" t="s">
        <v>118</v>
      </c>
      <c r="V26" s="325" t="s">
        <v>117</v>
      </c>
      <c r="W26" s="324" t="s">
        <v>118</v>
      </c>
      <c r="X26" s="325" t="s">
        <v>117</v>
      </c>
      <c r="Y26" s="324" t="s">
        <v>118</v>
      </c>
      <c r="Z26" s="325" t="s">
        <v>117</v>
      </c>
      <c r="AA26" s="324" t="s">
        <v>118</v>
      </c>
      <c r="AB26" s="325" t="s">
        <v>117</v>
      </c>
      <c r="AC26" s="324" t="s">
        <v>118</v>
      </c>
      <c r="AD26" s="325" t="s">
        <v>117</v>
      </c>
      <c r="AE26" s="324" t="s">
        <v>118</v>
      </c>
      <c r="AF26" s="325" t="s">
        <v>117</v>
      </c>
      <c r="AG26" s="324" t="s">
        <v>118</v>
      </c>
      <c r="AH26" s="325" t="s">
        <v>117</v>
      </c>
      <c r="AI26" s="324" t="s">
        <v>118</v>
      </c>
      <c r="AJ26" s="325" t="s">
        <v>117</v>
      </c>
      <c r="AK26" s="324" t="s">
        <v>118</v>
      </c>
      <c r="AL26" s="325" t="s">
        <v>117</v>
      </c>
      <c r="AM26" s="324" t="s">
        <v>118</v>
      </c>
      <c r="AN26" s="325" t="s">
        <v>117</v>
      </c>
      <c r="AO26" s="324" t="s">
        <v>118</v>
      </c>
      <c r="AP26" s="325" t="s">
        <v>117</v>
      </c>
      <c r="AQ26" s="324" t="s">
        <v>118</v>
      </c>
      <c r="AR26" s="325" t="s">
        <v>117</v>
      </c>
      <c r="AS26" s="324" t="s">
        <v>118</v>
      </c>
      <c r="AT26" s="325" t="s">
        <v>117</v>
      </c>
      <c r="AU26" s="324" t="s">
        <v>118</v>
      </c>
      <c r="AV26" s="325" t="s">
        <v>117</v>
      </c>
      <c r="AW26" s="324" t="s">
        <v>118</v>
      </c>
      <c r="AX26" s="325" t="s">
        <v>117</v>
      </c>
      <c r="AY26" s="324" t="s">
        <v>118</v>
      </c>
      <c r="AZ26" s="325" t="s">
        <v>117</v>
      </c>
      <c r="BA26" s="324" t="s">
        <v>118</v>
      </c>
      <c r="BB26" s="325" t="s">
        <v>117</v>
      </c>
      <c r="BC26" s="324" t="s">
        <v>118</v>
      </c>
      <c r="BD26" s="325" t="s">
        <v>117</v>
      </c>
      <c r="BE26" s="326" t="s">
        <v>118</v>
      </c>
      <c r="BF26" s="327" t="s">
        <v>117</v>
      </c>
      <c r="BG26" s="328" t="s">
        <v>118</v>
      </c>
      <c r="BH26" s="27"/>
    </row>
    <row r="27" spans="1:60" ht="15" customHeight="1" thickBot="1">
      <c r="A27" s="543" t="s">
        <v>131</v>
      </c>
      <c r="B27" s="549"/>
      <c r="C27" s="331">
        <f ca="1">IFERROR(VLOOKUP(A27,年間予定!$A$3:$M$17,$B$4,FALSE),"")</f>
        <v>44</v>
      </c>
      <c r="D27" s="332">
        <f>SUM(D28:D34)</f>
        <v>0</v>
      </c>
      <c r="E27" s="333">
        <f t="shared" ref="E27" si="83">SUM(E28:E34)</f>
        <v>0</v>
      </c>
      <c r="F27" s="334">
        <f t="shared" ref="F27" si="84">SUM(F28:F34)</f>
        <v>0</v>
      </c>
      <c r="G27" s="333">
        <f t="shared" ref="G27" si="85">SUM(G28:G34)</f>
        <v>0</v>
      </c>
      <c r="H27" s="334">
        <f t="shared" ref="H27" si="86">SUM(H28:H34)</f>
        <v>0</v>
      </c>
      <c r="I27" s="333">
        <f t="shared" ref="I27" si="87">SUM(I28:I34)</f>
        <v>0</v>
      </c>
      <c r="J27" s="334">
        <f t="shared" ref="J27" si="88">SUM(J28:J34)</f>
        <v>0</v>
      </c>
      <c r="K27" s="333">
        <f t="shared" ref="K27" si="89">SUM(K28:K34)</f>
        <v>0</v>
      </c>
      <c r="L27" s="334">
        <f t="shared" ref="L27" si="90">SUM(L28:L34)</f>
        <v>0</v>
      </c>
      <c r="M27" s="333">
        <f t="shared" ref="M27" si="91">SUM(M28:M34)</f>
        <v>0</v>
      </c>
      <c r="N27" s="334">
        <f t="shared" ref="N27" si="92">SUM(N28:N34)</f>
        <v>0</v>
      </c>
      <c r="O27" s="333">
        <f t="shared" ref="O27" si="93">SUM(O28:O34)</f>
        <v>0</v>
      </c>
      <c r="P27" s="334">
        <f t="shared" ref="P27" si="94">SUM(P28:P34)</f>
        <v>0</v>
      </c>
      <c r="Q27" s="333">
        <f t="shared" ref="Q27" si="95">SUM(Q28:Q34)</f>
        <v>0</v>
      </c>
      <c r="R27" s="334">
        <f t="shared" ref="R27" si="96">SUM(R28:R34)</f>
        <v>0</v>
      </c>
      <c r="S27" s="333">
        <f t="shared" ref="S27" si="97">SUM(S28:S34)</f>
        <v>0</v>
      </c>
      <c r="T27" s="334">
        <f t="shared" ref="T27" si="98">SUM(T28:T34)</f>
        <v>0</v>
      </c>
      <c r="U27" s="333">
        <f t="shared" ref="U27" si="99">SUM(U28:U34)</f>
        <v>0</v>
      </c>
      <c r="V27" s="334">
        <f t="shared" ref="V27" si="100">SUM(V28:V34)</f>
        <v>0</v>
      </c>
      <c r="W27" s="333">
        <f t="shared" ref="W27" si="101">SUM(W28:W34)</f>
        <v>0</v>
      </c>
      <c r="X27" s="334">
        <f t="shared" ref="X27" si="102">SUM(X28:X34)</f>
        <v>0</v>
      </c>
      <c r="Y27" s="333">
        <f t="shared" ref="Y27" si="103">SUM(Y28:Y34)</f>
        <v>0</v>
      </c>
      <c r="Z27" s="334">
        <f t="shared" ref="Z27" si="104">SUM(Z28:Z34)</f>
        <v>0</v>
      </c>
      <c r="AA27" s="333">
        <f t="shared" ref="AA27" si="105">SUM(AA28:AA34)</f>
        <v>0</v>
      </c>
      <c r="AB27" s="334">
        <f t="shared" ref="AB27" si="106">SUM(AB28:AB34)</f>
        <v>0</v>
      </c>
      <c r="AC27" s="333">
        <f t="shared" ref="AC27" si="107">SUM(AC28:AC34)</f>
        <v>0</v>
      </c>
      <c r="AD27" s="334">
        <f t="shared" ref="AD27" si="108">SUM(AD28:AD34)</f>
        <v>0</v>
      </c>
      <c r="AE27" s="333">
        <f t="shared" ref="AE27" si="109">SUM(AE28:AE34)</f>
        <v>0</v>
      </c>
      <c r="AF27" s="334">
        <f t="shared" ref="AF27" si="110">SUM(AF28:AF34)</f>
        <v>0</v>
      </c>
      <c r="AG27" s="333">
        <f t="shared" ref="AG27" si="111">SUM(AG28:AG34)</f>
        <v>0</v>
      </c>
      <c r="AH27" s="334">
        <f t="shared" ref="AH27" si="112">SUM(AH28:AH34)</f>
        <v>0</v>
      </c>
      <c r="AI27" s="333">
        <f t="shared" ref="AI27" si="113">SUM(AI28:AI34)</f>
        <v>0</v>
      </c>
      <c r="AJ27" s="334">
        <f t="shared" ref="AJ27" si="114">SUM(AJ28:AJ34)</f>
        <v>0</v>
      </c>
      <c r="AK27" s="333">
        <f t="shared" ref="AK27" si="115">SUM(AK28:AK34)</f>
        <v>0</v>
      </c>
      <c r="AL27" s="334">
        <f t="shared" ref="AL27" si="116">SUM(AL28:AL34)</f>
        <v>0</v>
      </c>
      <c r="AM27" s="333">
        <f t="shared" ref="AM27" si="117">SUM(AM28:AM34)</f>
        <v>0</v>
      </c>
      <c r="AN27" s="334">
        <f t="shared" ref="AN27" si="118">SUM(AN28:AN34)</f>
        <v>0</v>
      </c>
      <c r="AO27" s="333">
        <f t="shared" ref="AO27" si="119">SUM(AO28:AO34)</f>
        <v>0</v>
      </c>
      <c r="AP27" s="334">
        <f t="shared" ref="AP27" si="120">SUM(AP28:AP34)</f>
        <v>0</v>
      </c>
      <c r="AQ27" s="333">
        <f t="shared" ref="AQ27" si="121">SUM(AQ28:AQ34)</f>
        <v>0</v>
      </c>
      <c r="AR27" s="334">
        <f t="shared" ref="AR27" si="122">SUM(AR28:AR34)</f>
        <v>0</v>
      </c>
      <c r="AS27" s="333">
        <f t="shared" ref="AS27" si="123">SUM(AS28:AS34)</f>
        <v>0</v>
      </c>
      <c r="AT27" s="334">
        <f t="shared" ref="AT27" si="124">SUM(AT28:AT34)</f>
        <v>0</v>
      </c>
      <c r="AU27" s="333">
        <f t="shared" ref="AU27" si="125">SUM(AU28:AU34)</f>
        <v>0</v>
      </c>
      <c r="AV27" s="334">
        <f t="shared" ref="AV27" si="126">SUM(AV28:AV34)</f>
        <v>0</v>
      </c>
      <c r="AW27" s="333">
        <f t="shared" ref="AW27" si="127">SUM(AW28:AW34)</f>
        <v>0</v>
      </c>
      <c r="AX27" s="334">
        <f t="shared" ref="AX27" si="128">SUM(AX28:AX34)</f>
        <v>0</v>
      </c>
      <c r="AY27" s="333">
        <f t="shared" ref="AY27" si="129">SUM(AY28:AY34)</f>
        <v>0</v>
      </c>
      <c r="AZ27" s="334">
        <f t="shared" ref="AZ27" si="130">SUM(AZ28:AZ34)</f>
        <v>0</v>
      </c>
      <c r="BA27" s="333">
        <f t="shared" ref="BA27" si="131">SUM(BA28:BA34)</f>
        <v>0</v>
      </c>
      <c r="BB27" s="334">
        <f t="shared" ref="BB27" si="132">SUM(BB28:BB34)</f>
        <v>0</v>
      </c>
      <c r="BC27" s="333">
        <f t="shared" ref="BC27" si="133">SUM(BC28:BC34)</f>
        <v>0</v>
      </c>
      <c r="BD27" s="334">
        <f t="shared" ref="BD27" si="134">SUM(BD28:BD34)</f>
        <v>0</v>
      </c>
      <c r="BE27" s="335">
        <f t="shared" ref="BE27" si="135">SUM(BE28:BE34)</f>
        <v>0</v>
      </c>
      <c r="BF27" s="336">
        <f>SUMIF($D$4:$BE$4,$BF$4,$D27:$BE27)</f>
        <v>0</v>
      </c>
      <c r="BG27" s="337">
        <f>SUMIF($D$4:$BE$4,$BG$4,$D27:$BE27)</f>
        <v>0</v>
      </c>
    </row>
    <row r="28" spans="1:60" ht="15" customHeight="1">
      <c r="A28" s="329"/>
      <c r="B28" s="338" t="s">
        <v>151</v>
      </c>
      <c r="C28" s="339"/>
      <c r="D28" s="340"/>
      <c r="E28" s="341"/>
      <c r="F28" s="342"/>
      <c r="G28" s="341"/>
      <c r="H28" s="342"/>
      <c r="I28" s="341"/>
      <c r="J28" s="342"/>
      <c r="K28" s="341"/>
      <c r="L28" s="342"/>
      <c r="M28" s="341"/>
      <c r="N28" s="342"/>
      <c r="O28" s="341"/>
      <c r="P28" s="342"/>
      <c r="Q28" s="341"/>
      <c r="R28" s="342"/>
      <c r="S28" s="341"/>
      <c r="T28" s="342"/>
      <c r="U28" s="341"/>
      <c r="V28" s="342"/>
      <c r="W28" s="341"/>
      <c r="X28" s="342"/>
      <c r="Y28" s="341"/>
      <c r="Z28" s="342"/>
      <c r="AA28" s="341"/>
      <c r="AB28" s="342"/>
      <c r="AC28" s="341"/>
      <c r="AD28" s="342"/>
      <c r="AE28" s="341"/>
      <c r="AF28" s="342"/>
      <c r="AG28" s="341"/>
      <c r="AH28" s="342"/>
      <c r="AI28" s="341"/>
      <c r="AJ28" s="342"/>
      <c r="AK28" s="341"/>
      <c r="AL28" s="342"/>
      <c r="AM28" s="341"/>
      <c r="AN28" s="342"/>
      <c r="AO28" s="341"/>
      <c r="AP28" s="342"/>
      <c r="AQ28" s="341"/>
      <c r="AR28" s="342"/>
      <c r="AS28" s="341"/>
      <c r="AT28" s="342"/>
      <c r="AU28" s="341"/>
      <c r="AV28" s="342"/>
      <c r="AW28" s="341"/>
      <c r="AX28" s="342"/>
      <c r="AY28" s="341"/>
      <c r="AZ28" s="342"/>
      <c r="BA28" s="341"/>
      <c r="BB28" s="342"/>
      <c r="BC28" s="341"/>
      <c r="BD28" s="342"/>
      <c r="BE28" s="343"/>
      <c r="BF28" s="344">
        <f>SUMIF($D$4:$BE$4,$BF$4,$D28:$BE28)</f>
        <v>0</v>
      </c>
      <c r="BG28" s="345">
        <f t="shared" ref="BG28:BG34" si="136">SUMIF($D$4:$BE$4,$BG$4,$D28:$BE28)</f>
        <v>0</v>
      </c>
    </row>
    <row r="29" spans="1:60" ht="15" customHeight="1">
      <c r="A29" s="330"/>
      <c r="B29" s="346" t="s">
        <v>152</v>
      </c>
      <c r="C29" s="275"/>
      <c r="D29" s="276"/>
      <c r="E29" s="277"/>
      <c r="F29" s="278"/>
      <c r="G29" s="277"/>
      <c r="H29" s="278"/>
      <c r="I29" s="277"/>
      <c r="J29" s="278"/>
      <c r="K29" s="277"/>
      <c r="L29" s="278"/>
      <c r="M29" s="277"/>
      <c r="N29" s="278"/>
      <c r="O29" s="277"/>
      <c r="P29" s="278"/>
      <c r="Q29" s="277"/>
      <c r="R29" s="278"/>
      <c r="S29" s="277"/>
      <c r="T29" s="278"/>
      <c r="U29" s="277"/>
      <c r="V29" s="278"/>
      <c r="W29" s="277"/>
      <c r="X29" s="278"/>
      <c r="Y29" s="277"/>
      <c r="Z29" s="278"/>
      <c r="AA29" s="277"/>
      <c r="AB29" s="278"/>
      <c r="AC29" s="277"/>
      <c r="AD29" s="278"/>
      <c r="AE29" s="277"/>
      <c r="AF29" s="278"/>
      <c r="AG29" s="277"/>
      <c r="AH29" s="278"/>
      <c r="AI29" s="277"/>
      <c r="AJ29" s="278"/>
      <c r="AK29" s="277"/>
      <c r="AL29" s="278"/>
      <c r="AM29" s="277"/>
      <c r="AN29" s="278"/>
      <c r="AO29" s="277"/>
      <c r="AP29" s="278"/>
      <c r="AQ29" s="277"/>
      <c r="AR29" s="278"/>
      <c r="AS29" s="277"/>
      <c r="AT29" s="278"/>
      <c r="AU29" s="277"/>
      <c r="AV29" s="278"/>
      <c r="AW29" s="277"/>
      <c r="AX29" s="278"/>
      <c r="AY29" s="277"/>
      <c r="AZ29" s="278"/>
      <c r="BA29" s="277"/>
      <c r="BB29" s="278"/>
      <c r="BC29" s="277"/>
      <c r="BD29" s="278"/>
      <c r="BE29" s="286"/>
      <c r="BF29" s="293">
        <f t="shared" ref="BF29:BF34" si="137">SUMIF($D$4:$BE$4,$BF$4,$D29:$BE29)</f>
        <v>0</v>
      </c>
      <c r="BG29" s="294">
        <f t="shared" si="136"/>
        <v>0</v>
      </c>
      <c r="BH29" s="146"/>
    </row>
    <row r="30" spans="1:60" ht="15" customHeight="1">
      <c r="A30" s="330"/>
      <c r="B30" s="347" t="s">
        <v>153</v>
      </c>
      <c r="C30" s="279"/>
      <c r="D30" s="280"/>
      <c r="E30" s="281"/>
      <c r="F30" s="282"/>
      <c r="G30" s="281"/>
      <c r="H30" s="282"/>
      <c r="I30" s="281"/>
      <c r="J30" s="282"/>
      <c r="K30" s="281"/>
      <c r="L30" s="282"/>
      <c r="M30" s="281"/>
      <c r="N30" s="282"/>
      <c r="O30" s="281"/>
      <c r="P30" s="282"/>
      <c r="Q30" s="281"/>
      <c r="R30" s="282"/>
      <c r="S30" s="281"/>
      <c r="T30" s="282"/>
      <c r="U30" s="281"/>
      <c r="V30" s="282"/>
      <c r="W30" s="281"/>
      <c r="X30" s="282"/>
      <c r="Y30" s="281"/>
      <c r="Z30" s="282"/>
      <c r="AA30" s="281"/>
      <c r="AB30" s="282"/>
      <c r="AC30" s="281"/>
      <c r="AD30" s="282"/>
      <c r="AE30" s="281"/>
      <c r="AF30" s="282"/>
      <c r="AG30" s="281"/>
      <c r="AH30" s="282"/>
      <c r="AI30" s="281"/>
      <c r="AJ30" s="282"/>
      <c r="AK30" s="281"/>
      <c r="AL30" s="282"/>
      <c r="AM30" s="281"/>
      <c r="AN30" s="282"/>
      <c r="AO30" s="281"/>
      <c r="AP30" s="282"/>
      <c r="AQ30" s="281"/>
      <c r="AR30" s="282"/>
      <c r="AS30" s="281"/>
      <c r="AT30" s="282"/>
      <c r="AU30" s="281"/>
      <c r="AV30" s="282"/>
      <c r="AW30" s="281"/>
      <c r="AX30" s="282"/>
      <c r="AY30" s="281"/>
      <c r="AZ30" s="282"/>
      <c r="BA30" s="281"/>
      <c r="BB30" s="282"/>
      <c r="BC30" s="281"/>
      <c r="BD30" s="282"/>
      <c r="BE30" s="287"/>
      <c r="BF30" s="295">
        <f t="shared" si="137"/>
        <v>0</v>
      </c>
      <c r="BG30" s="296">
        <f t="shared" si="136"/>
        <v>0</v>
      </c>
      <c r="BH30" s="146"/>
    </row>
    <row r="31" spans="1:60" ht="15" customHeight="1">
      <c r="A31" s="330"/>
      <c r="B31" s="346" t="s">
        <v>154</v>
      </c>
      <c r="C31" s="275"/>
      <c r="D31" s="276"/>
      <c r="E31" s="277"/>
      <c r="F31" s="278"/>
      <c r="G31" s="277"/>
      <c r="H31" s="278"/>
      <c r="I31" s="277"/>
      <c r="J31" s="278"/>
      <c r="K31" s="277"/>
      <c r="L31" s="278"/>
      <c r="M31" s="277"/>
      <c r="N31" s="278"/>
      <c r="O31" s="277"/>
      <c r="P31" s="278"/>
      <c r="Q31" s="277"/>
      <c r="R31" s="278"/>
      <c r="S31" s="277"/>
      <c r="T31" s="278"/>
      <c r="U31" s="277"/>
      <c r="V31" s="278"/>
      <c r="W31" s="277"/>
      <c r="X31" s="278"/>
      <c r="Y31" s="277"/>
      <c r="Z31" s="278"/>
      <c r="AA31" s="277"/>
      <c r="AB31" s="278"/>
      <c r="AC31" s="277"/>
      <c r="AD31" s="278"/>
      <c r="AE31" s="277"/>
      <c r="AF31" s="278"/>
      <c r="AG31" s="277"/>
      <c r="AH31" s="278"/>
      <c r="AI31" s="277"/>
      <c r="AJ31" s="278"/>
      <c r="AK31" s="277"/>
      <c r="AL31" s="278"/>
      <c r="AM31" s="277"/>
      <c r="AN31" s="278"/>
      <c r="AO31" s="277"/>
      <c r="AP31" s="278"/>
      <c r="AQ31" s="277"/>
      <c r="AR31" s="278"/>
      <c r="AS31" s="277"/>
      <c r="AT31" s="278"/>
      <c r="AU31" s="277"/>
      <c r="AV31" s="278"/>
      <c r="AW31" s="277"/>
      <c r="AX31" s="278"/>
      <c r="AY31" s="277"/>
      <c r="AZ31" s="278"/>
      <c r="BA31" s="277"/>
      <c r="BB31" s="278"/>
      <c r="BC31" s="277"/>
      <c r="BD31" s="278"/>
      <c r="BE31" s="286"/>
      <c r="BF31" s="293">
        <f t="shared" si="137"/>
        <v>0</v>
      </c>
      <c r="BG31" s="294">
        <f t="shared" si="136"/>
        <v>0</v>
      </c>
      <c r="BH31" s="146"/>
    </row>
    <row r="32" spans="1:60" ht="15" customHeight="1">
      <c r="A32" s="330"/>
      <c r="B32" s="347" t="s">
        <v>155</v>
      </c>
      <c r="C32" s="279"/>
      <c r="D32" s="280"/>
      <c r="E32" s="281"/>
      <c r="F32" s="282"/>
      <c r="G32" s="281"/>
      <c r="H32" s="282"/>
      <c r="I32" s="281"/>
      <c r="J32" s="282"/>
      <c r="K32" s="281"/>
      <c r="L32" s="282"/>
      <c r="M32" s="281"/>
      <c r="N32" s="282"/>
      <c r="O32" s="281"/>
      <c r="P32" s="282"/>
      <c r="Q32" s="281"/>
      <c r="R32" s="282"/>
      <c r="S32" s="281"/>
      <c r="T32" s="282"/>
      <c r="U32" s="281"/>
      <c r="V32" s="282"/>
      <c r="W32" s="281"/>
      <c r="X32" s="282"/>
      <c r="Y32" s="281"/>
      <c r="Z32" s="282"/>
      <c r="AA32" s="281"/>
      <c r="AB32" s="282"/>
      <c r="AC32" s="281"/>
      <c r="AD32" s="282"/>
      <c r="AE32" s="281"/>
      <c r="AF32" s="282"/>
      <c r="AG32" s="281"/>
      <c r="AH32" s="282"/>
      <c r="AI32" s="281"/>
      <c r="AJ32" s="282"/>
      <c r="AK32" s="281"/>
      <c r="AL32" s="282"/>
      <c r="AM32" s="281"/>
      <c r="AN32" s="282"/>
      <c r="AO32" s="281"/>
      <c r="AP32" s="282"/>
      <c r="AQ32" s="281"/>
      <c r="AR32" s="282"/>
      <c r="AS32" s="281"/>
      <c r="AT32" s="282"/>
      <c r="AU32" s="281"/>
      <c r="AV32" s="282"/>
      <c r="AW32" s="281"/>
      <c r="AX32" s="282"/>
      <c r="AY32" s="281"/>
      <c r="AZ32" s="282"/>
      <c r="BA32" s="281"/>
      <c r="BB32" s="282"/>
      <c r="BC32" s="281"/>
      <c r="BD32" s="282"/>
      <c r="BE32" s="287"/>
      <c r="BF32" s="295">
        <f t="shared" si="137"/>
        <v>0</v>
      </c>
      <c r="BG32" s="296">
        <f t="shared" si="136"/>
        <v>0</v>
      </c>
      <c r="BH32" s="146"/>
    </row>
    <row r="33" spans="1:60" ht="15" customHeight="1">
      <c r="A33" s="330"/>
      <c r="B33" s="346" t="s">
        <v>156</v>
      </c>
      <c r="C33" s="275"/>
      <c r="D33" s="276"/>
      <c r="E33" s="277"/>
      <c r="F33" s="278"/>
      <c r="G33" s="277"/>
      <c r="H33" s="278"/>
      <c r="I33" s="277"/>
      <c r="J33" s="278"/>
      <c r="K33" s="277"/>
      <c r="L33" s="278"/>
      <c r="M33" s="277"/>
      <c r="N33" s="278"/>
      <c r="O33" s="277"/>
      <c r="P33" s="278"/>
      <c r="Q33" s="277"/>
      <c r="R33" s="278"/>
      <c r="S33" s="277"/>
      <c r="T33" s="278"/>
      <c r="U33" s="277"/>
      <c r="V33" s="278"/>
      <c r="W33" s="277"/>
      <c r="X33" s="278"/>
      <c r="Y33" s="277"/>
      <c r="Z33" s="278"/>
      <c r="AA33" s="277"/>
      <c r="AB33" s="278"/>
      <c r="AC33" s="277"/>
      <c r="AD33" s="278"/>
      <c r="AE33" s="277"/>
      <c r="AF33" s="278"/>
      <c r="AG33" s="277"/>
      <c r="AH33" s="278"/>
      <c r="AI33" s="277"/>
      <c r="AJ33" s="278"/>
      <c r="AK33" s="277"/>
      <c r="AL33" s="278"/>
      <c r="AM33" s="277"/>
      <c r="AN33" s="278"/>
      <c r="AO33" s="277"/>
      <c r="AP33" s="278"/>
      <c r="AQ33" s="277"/>
      <c r="AR33" s="278"/>
      <c r="AS33" s="277"/>
      <c r="AT33" s="278"/>
      <c r="AU33" s="277"/>
      <c r="AV33" s="278"/>
      <c r="AW33" s="277"/>
      <c r="AX33" s="278"/>
      <c r="AY33" s="277"/>
      <c r="AZ33" s="278"/>
      <c r="BA33" s="277"/>
      <c r="BB33" s="278"/>
      <c r="BC33" s="277"/>
      <c r="BD33" s="278"/>
      <c r="BE33" s="286"/>
      <c r="BF33" s="293">
        <f t="shared" si="137"/>
        <v>0</v>
      </c>
      <c r="BG33" s="294">
        <f t="shared" si="136"/>
        <v>0</v>
      </c>
      <c r="BH33" s="146"/>
    </row>
    <row r="34" spans="1:60" ht="15" customHeight="1" thickBot="1">
      <c r="A34" s="330"/>
      <c r="B34" s="348"/>
      <c r="C34" s="349"/>
      <c r="D34" s="350"/>
      <c r="E34" s="351"/>
      <c r="F34" s="352"/>
      <c r="G34" s="351"/>
      <c r="H34" s="352"/>
      <c r="I34" s="351"/>
      <c r="J34" s="352"/>
      <c r="K34" s="351"/>
      <c r="L34" s="352"/>
      <c r="M34" s="351"/>
      <c r="N34" s="352"/>
      <c r="O34" s="351"/>
      <c r="P34" s="352"/>
      <c r="Q34" s="351"/>
      <c r="R34" s="352"/>
      <c r="S34" s="351"/>
      <c r="T34" s="352"/>
      <c r="U34" s="351"/>
      <c r="V34" s="352"/>
      <c r="W34" s="351"/>
      <c r="X34" s="352"/>
      <c r="Y34" s="351"/>
      <c r="Z34" s="352"/>
      <c r="AA34" s="351"/>
      <c r="AB34" s="352"/>
      <c r="AC34" s="351"/>
      <c r="AD34" s="352"/>
      <c r="AE34" s="351"/>
      <c r="AF34" s="352"/>
      <c r="AG34" s="351"/>
      <c r="AH34" s="352"/>
      <c r="AI34" s="351"/>
      <c r="AJ34" s="352"/>
      <c r="AK34" s="351"/>
      <c r="AL34" s="352"/>
      <c r="AM34" s="351"/>
      <c r="AN34" s="352"/>
      <c r="AO34" s="351"/>
      <c r="AP34" s="352"/>
      <c r="AQ34" s="351"/>
      <c r="AR34" s="352"/>
      <c r="AS34" s="351"/>
      <c r="AT34" s="352"/>
      <c r="AU34" s="351"/>
      <c r="AV34" s="352"/>
      <c r="AW34" s="351"/>
      <c r="AX34" s="352"/>
      <c r="AY34" s="351"/>
      <c r="AZ34" s="352"/>
      <c r="BA34" s="351"/>
      <c r="BB34" s="352"/>
      <c r="BC34" s="351"/>
      <c r="BD34" s="352"/>
      <c r="BE34" s="353"/>
      <c r="BF34" s="354">
        <f t="shared" si="137"/>
        <v>0</v>
      </c>
      <c r="BG34" s="355">
        <f t="shared" si="136"/>
        <v>0</v>
      </c>
      <c r="BH34" s="146"/>
    </row>
    <row r="35" spans="1:60" ht="12" customHeight="1" thickBot="1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30"/>
      <c r="R35" s="30"/>
      <c r="S35" s="251"/>
      <c r="T35" s="251"/>
      <c r="U35" s="28"/>
      <c r="V35" s="148"/>
      <c r="W35" s="139"/>
      <c r="X35" s="149"/>
      <c r="Y35" s="27"/>
      <c r="Z35" s="27"/>
      <c r="AA35" s="27"/>
      <c r="AB35" s="27"/>
      <c r="AC35" s="27"/>
      <c r="AD35" s="27"/>
      <c r="AE35" s="27"/>
      <c r="AF35" s="27"/>
      <c r="AG35" s="148"/>
      <c r="AH35" s="139"/>
      <c r="AI35" s="149"/>
      <c r="AJ35" s="27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</row>
    <row r="36" spans="1:60" ht="15" customHeight="1">
      <c r="A36" s="550" t="str">
        <f ca="1">'R3.7'!$B$32</f>
        <v>R3.7</v>
      </c>
      <c r="B36" s="551"/>
      <c r="C36" s="271"/>
      <c r="D36" s="269" cm="1">
        <f t="array" aca="1" ref="D36" ca="1">INDIRECT("期!"&amp;VLOOKUP($A36,支援効果集計!$D$4:$N$15,11,FALSE)&amp;D$1)</f>
        <v>44378</v>
      </c>
      <c r="E36" s="264"/>
      <c r="F36" s="269" cm="1">
        <f t="array" aca="1" ref="F36" ca="1">INDIRECT("期!"&amp;VLOOKUP($A36,支援効果集計!$D$4:$N$15,11,FALSE)&amp;F$1)</f>
        <v>44379</v>
      </c>
      <c r="G36" s="264"/>
      <c r="H36" s="269" cm="1">
        <f t="array" aca="1" ref="H36" ca="1">INDIRECT("期!"&amp;VLOOKUP($A36,支援効果集計!$D$4:$N$15,11,FALSE)&amp;H$1)</f>
        <v>44380</v>
      </c>
      <c r="I36" s="264"/>
      <c r="J36" s="269" cm="1">
        <f t="array" aca="1" ref="J36" ca="1">INDIRECT("期!"&amp;VLOOKUP($A36,支援効果集計!$D$4:$N$15,11,FALSE)&amp;J$1)</f>
        <v>44382</v>
      </c>
      <c r="K36" s="264"/>
      <c r="L36" s="269" cm="1">
        <f t="array" aca="1" ref="L36" ca="1">INDIRECT("期!"&amp;VLOOKUP($A36,支援効果集計!$D$4:$N$15,11,FALSE)&amp;L$1)</f>
        <v>44383</v>
      </c>
      <c r="M36" s="264"/>
      <c r="N36" s="269" cm="1">
        <f t="array" aca="1" ref="N36" ca="1">INDIRECT("期!"&amp;VLOOKUP($A36,支援効果集計!$D$4:$N$15,11,FALSE)&amp;N$1)</f>
        <v>44384</v>
      </c>
      <c r="O36" s="264"/>
      <c r="P36" s="269" cm="1">
        <f t="array" aca="1" ref="P36" ca="1">INDIRECT("期!"&amp;VLOOKUP($A36,支援効果集計!$D$4:$N$15,11,FALSE)&amp;P$1)</f>
        <v>44385</v>
      </c>
      <c r="Q36" s="264"/>
      <c r="R36" s="269" cm="1">
        <f t="array" aca="1" ref="R36" ca="1">INDIRECT("期!"&amp;VLOOKUP($A36,支援効果集計!$D$4:$N$15,11,FALSE)&amp;R$1)</f>
        <v>44386</v>
      </c>
      <c r="S36" s="264"/>
      <c r="T36" s="269" cm="1">
        <f t="array" aca="1" ref="T36" ca="1">INDIRECT("期!"&amp;VLOOKUP($A36,支援効果集計!$D$4:$N$15,11,FALSE)&amp;T$1)</f>
        <v>44387</v>
      </c>
      <c r="U36" s="264"/>
      <c r="V36" s="269" cm="1">
        <f t="array" aca="1" ref="V36" ca="1">INDIRECT("期!"&amp;VLOOKUP($A36,支援効果集計!$D$4:$N$15,11,FALSE)&amp;V$1)</f>
        <v>44389</v>
      </c>
      <c r="W36" s="264"/>
      <c r="X36" s="269" cm="1">
        <f t="array" aca="1" ref="X36" ca="1">INDIRECT("期!"&amp;VLOOKUP($A36,支援効果集計!$D$4:$N$15,11,FALSE)&amp;X$1)</f>
        <v>44390</v>
      </c>
      <c r="Y36" s="264"/>
      <c r="Z36" s="269" cm="1">
        <f t="array" aca="1" ref="Z36" ca="1">INDIRECT("期!"&amp;VLOOKUP($A36,支援効果集計!$D$4:$N$15,11,FALSE)&amp;Z$1)</f>
        <v>44391</v>
      </c>
      <c r="AA36" s="264"/>
      <c r="AB36" s="269" cm="1">
        <f t="array" aca="1" ref="AB36" ca="1">INDIRECT("期!"&amp;VLOOKUP($A36,支援効果集計!$D$4:$N$15,11,FALSE)&amp;AB$1)</f>
        <v>44392</v>
      </c>
      <c r="AC36" s="264"/>
      <c r="AD36" s="269" cm="1">
        <f t="array" aca="1" ref="AD36" ca="1">INDIRECT("期!"&amp;VLOOKUP($A36,支援効果集計!$D$4:$N$15,11,FALSE)&amp;AD$1)</f>
        <v>44393</v>
      </c>
      <c r="AE36" s="264"/>
      <c r="AF36" s="269" cm="1">
        <f t="array" aca="1" ref="AF36" ca="1">INDIRECT("期!"&amp;VLOOKUP($A36,支援効果集計!$D$4:$N$15,11,FALSE)&amp;AF$1)</f>
        <v>44394</v>
      </c>
      <c r="AG36" s="264"/>
      <c r="AH36" s="269" cm="1">
        <f t="array" aca="1" ref="AH36" ca="1">INDIRECT("期!"&amp;VLOOKUP($A36,支援効果集計!$D$4:$N$15,11,FALSE)&amp;AH$1)</f>
        <v>44396</v>
      </c>
      <c r="AI36" s="264"/>
      <c r="AJ36" s="269" cm="1">
        <f t="array" aca="1" ref="AJ36" ca="1">INDIRECT("期!"&amp;VLOOKUP($A36,支援効果集計!$D$4:$N$15,11,FALSE)&amp;AJ$1)</f>
        <v>44397</v>
      </c>
      <c r="AK36" s="264"/>
      <c r="AL36" s="269" cm="1">
        <f t="array" aca="1" ref="AL36" ca="1">INDIRECT("期!"&amp;VLOOKUP($A36,支援効果集計!$D$4:$N$15,11,FALSE)&amp;AL$1)</f>
        <v>44398</v>
      </c>
      <c r="AM36" s="264"/>
      <c r="AN36" s="269" cm="1">
        <f t="array" aca="1" ref="AN36" ca="1">INDIRECT("期!"&amp;VLOOKUP($A36,支援効果集計!$D$4:$N$15,11,FALSE)&amp;AN$1)</f>
        <v>44399</v>
      </c>
      <c r="AO36" s="264"/>
      <c r="AP36" s="269" cm="1">
        <f t="array" aca="1" ref="AP36" ca="1">INDIRECT("期!"&amp;VLOOKUP($A36,支援効果集計!$D$4:$N$15,11,FALSE)&amp;AP$1)</f>
        <v>44400</v>
      </c>
      <c r="AQ36" s="264"/>
      <c r="AR36" s="269" cm="1">
        <f t="array" aca="1" ref="AR36" ca="1">INDIRECT("期!"&amp;VLOOKUP($A36,支援効果集計!$D$4:$N$15,11,FALSE)&amp;AR$1)</f>
        <v>44401</v>
      </c>
      <c r="AS36" s="264"/>
      <c r="AT36" s="269" cm="1">
        <f t="array" aca="1" ref="AT36" ca="1">INDIRECT("期!"&amp;VLOOKUP($A36,支援効果集計!$D$4:$N$15,11,FALSE)&amp;AT$1)</f>
        <v>44403</v>
      </c>
      <c r="AU36" s="264"/>
      <c r="AV36" s="269" cm="1">
        <f t="array" aca="1" ref="AV36" ca="1">INDIRECT("期!"&amp;VLOOKUP($A36,支援効果集計!$D$4:$N$15,11,FALSE)&amp;AV$1)</f>
        <v>44404</v>
      </c>
      <c r="AW36" s="264"/>
      <c r="AX36" s="269" cm="1">
        <f t="array" aca="1" ref="AX36" ca="1">INDIRECT("期!"&amp;VLOOKUP($A36,支援効果集計!$D$4:$N$15,11,FALSE)&amp;AX$1)</f>
        <v>44405</v>
      </c>
      <c r="AY36" s="264"/>
      <c r="AZ36" s="269" cm="1">
        <f t="array" aca="1" ref="AZ36" ca="1">INDIRECT("期!"&amp;VLOOKUP($A36,支援効果集計!$D$4:$N$15,11,FALSE)&amp;AZ$1)</f>
        <v>44406</v>
      </c>
      <c r="BA36" s="264"/>
      <c r="BB36" s="269" cm="1">
        <f t="array" aca="1" ref="BB36" ca="1">INDIRECT("期!"&amp;VLOOKUP($A36,支援効果集計!$D$4:$N$15,11,FALSE)&amp;BB$1)</f>
        <v>44407</v>
      </c>
      <c r="BC36" s="264"/>
      <c r="BD36" s="269" cm="1">
        <f t="array" aca="1" ref="BD36" ca="1">INDIRECT("期!"&amp;VLOOKUP($A36,支援効果集計!$D$4:$N$15,11,FALSE)&amp;BD$1)</f>
        <v>44408</v>
      </c>
      <c r="BE36" s="264"/>
      <c r="BF36" s="289" t="s">
        <v>143</v>
      </c>
      <c r="BG36" s="290"/>
      <c r="BH36" s="27"/>
    </row>
    <row r="37" spans="1:60" s="260" customFormat="1" ht="15" customHeight="1">
      <c r="A37" s="267"/>
      <c r="B37" s="322">
        <f ca="1">HLOOKUP(A36,年間予定!$B$1:$M$2,2,FALSE)</f>
        <v>5</v>
      </c>
      <c r="C37" s="272" t="s">
        <v>51</v>
      </c>
      <c r="D37" s="323" t="s">
        <v>117</v>
      </c>
      <c r="E37" s="324" t="s">
        <v>118</v>
      </c>
      <c r="F37" s="325" t="s">
        <v>117</v>
      </c>
      <c r="G37" s="324" t="s">
        <v>118</v>
      </c>
      <c r="H37" s="325" t="s">
        <v>117</v>
      </c>
      <c r="I37" s="324" t="s">
        <v>118</v>
      </c>
      <c r="J37" s="325" t="s">
        <v>117</v>
      </c>
      <c r="K37" s="324" t="s">
        <v>118</v>
      </c>
      <c r="L37" s="325" t="s">
        <v>117</v>
      </c>
      <c r="M37" s="324" t="s">
        <v>118</v>
      </c>
      <c r="N37" s="325" t="s">
        <v>117</v>
      </c>
      <c r="O37" s="324" t="s">
        <v>118</v>
      </c>
      <c r="P37" s="325" t="s">
        <v>117</v>
      </c>
      <c r="Q37" s="324" t="s">
        <v>118</v>
      </c>
      <c r="R37" s="325" t="s">
        <v>117</v>
      </c>
      <c r="S37" s="324" t="s">
        <v>118</v>
      </c>
      <c r="T37" s="325" t="s">
        <v>117</v>
      </c>
      <c r="U37" s="324" t="s">
        <v>118</v>
      </c>
      <c r="V37" s="325" t="s">
        <v>117</v>
      </c>
      <c r="W37" s="324" t="s">
        <v>118</v>
      </c>
      <c r="X37" s="325" t="s">
        <v>117</v>
      </c>
      <c r="Y37" s="324" t="s">
        <v>118</v>
      </c>
      <c r="Z37" s="325" t="s">
        <v>117</v>
      </c>
      <c r="AA37" s="324" t="s">
        <v>118</v>
      </c>
      <c r="AB37" s="325" t="s">
        <v>117</v>
      </c>
      <c r="AC37" s="324" t="s">
        <v>118</v>
      </c>
      <c r="AD37" s="325" t="s">
        <v>117</v>
      </c>
      <c r="AE37" s="324" t="s">
        <v>118</v>
      </c>
      <c r="AF37" s="325" t="s">
        <v>117</v>
      </c>
      <c r="AG37" s="324" t="s">
        <v>118</v>
      </c>
      <c r="AH37" s="325" t="s">
        <v>117</v>
      </c>
      <c r="AI37" s="324" t="s">
        <v>118</v>
      </c>
      <c r="AJ37" s="325" t="s">
        <v>117</v>
      </c>
      <c r="AK37" s="324" t="s">
        <v>118</v>
      </c>
      <c r="AL37" s="325" t="s">
        <v>117</v>
      </c>
      <c r="AM37" s="324" t="s">
        <v>118</v>
      </c>
      <c r="AN37" s="325" t="s">
        <v>117</v>
      </c>
      <c r="AO37" s="324" t="s">
        <v>118</v>
      </c>
      <c r="AP37" s="325" t="s">
        <v>117</v>
      </c>
      <c r="AQ37" s="324" t="s">
        <v>118</v>
      </c>
      <c r="AR37" s="325" t="s">
        <v>117</v>
      </c>
      <c r="AS37" s="324" t="s">
        <v>118</v>
      </c>
      <c r="AT37" s="325" t="s">
        <v>117</v>
      </c>
      <c r="AU37" s="324" t="s">
        <v>118</v>
      </c>
      <c r="AV37" s="325" t="s">
        <v>117</v>
      </c>
      <c r="AW37" s="324" t="s">
        <v>118</v>
      </c>
      <c r="AX37" s="325" t="s">
        <v>117</v>
      </c>
      <c r="AY37" s="324" t="s">
        <v>118</v>
      </c>
      <c r="AZ37" s="325" t="s">
        <v>117</v>
      </c>
      <c r="BA37" s="324" t="s">
        <v>118</v>
      </c>
      <c r="BB37" s="325" t="s">
        <v>117</v>
      </c>
      <c r="BC37" s="324" t="s">
        <v>118</v>
      </c>
      <c r="BD37" s="325" t="s">
        <v>117</v>
      </c>
      <c r="BE37" s="326" t="s">
        <v>118</v>
      </c>
      <c r="BF37" s="327" t="s">
        <v>117</v>
      </c>
      <c r="BG37" s="328" t="s">
        <v>118</v>
      </c>
      <c r="BH37" s="27"/>
    </row>
    <row r="38" spans="1:60" ht="15" customHeight="1" thickBot="1">
      <c r="A38" s="543" t="s">
        <v>131</v>
      </c>
      <c r="B38" s="549"/>
      <c r="C38" s="331">
        <f ca="1">IFERROR(VLOOKUP(A38,年間予定!$A$3:$M$17,$B$4,FALSE),"")</f>
        <v>44</v>
      </c>
      <c r="D38" s="332">
        <f>SUM(D39:D45)</f>
        <v>0</v>
      </c>
      <c r="E38" s="333">
        <f t="shared" ref="E38" si="138">SUM(E39:E45)</f>
        <v>0</v>
      </c>
      <c r="F38" s="334">
        <f t="shared" ref="F38" si="139">SUM(F39:F45)</f>
        <v>0</v>
      </c>
      <c r="G38" s="333">
        <f t="shared" ref="G38" si="140">SUM(G39:G45)</f>
        <v>0</v>
      </c>
      <c r="H38" s="334">
        <f t="shared" ref="H38" si="141">SUM(H39:H45)</f>
        <v>0</v>
      </c>
      <c r="I38" s="333">
        <f t="shared" ref="I38" si="142">SUM(I39:I45)</f>
        <v>0</v>
      </c>
      <c r="J38" s="334">
        <f t="shared" ref="J38" si="143">SUM(J39:J45)</f>
        <v>0</v>
      </c>
      <c r="K38" s="333">
        <f t="shared" ref="K38" si="144">SUM(K39:K45)</f>
        <v>0</v>
      </c>
      <c r="L38" s="334">
        <f t="shared" ref="L38" si="145">SUM(L39:L45)</f>
        <v>0</v>
      </c>
      <c r="M38" s="333">
        <f t="shared" ref="M38" si="146">SUM(M39:M45)</f>
        <v>0</v>
      </c>
      <c r="N38" s="334">
        <f t="shared" ref="N38" si="147">SUM(N39:N45)</f>
        <v>0</v>
      </c>
      <c r="O38" s="333">
        <f t="shared" ref="O38" si="148">SUM(O39:O45)</f>
        <v>0</v>
      </c>
      <c r="P38" s="334">
        <f t="shared" ref="P38" si="149">SUM(P39:P45)</f>
        <v>0</v>
      </c>
      <c r="Q38" s="333">
        <f t="shared" ref="Q38" si="150">SUM(Q39:Q45)</f>
        <v>0</v>
      </c>
      <c r="R38" s="334">
        <f t="shared" ref="R38" si="151">SUM(R39:R45)</f>
        <v>0</v>
      </c>
      <c r="S38" s="333">
        <f t="shared" ref="S38" si="152">SUM(S39:S45)</f>
        <v>0</v>
      </c>
      <c r="T38" s="334">
        <f t="shared" ref="T38" si="153">SUM(T39:T45)</f>
        <v>0</v>
      </c>
      <c r="U38" s="333">
        <f t="shared" ref="U38" si="154">SUM(U39:U45)</f>
        <v>0</v>
      </c>
      <c r="V38" s="334">
        <f t="shared" ref="V38" si="155">SUM(V39:V45)</f>
        <v>0</v>
      </c>
      <c r="W38" s="333">
        <f t="shared" ref="W38" si="156">SUM(W39:W45)</f>
        <v>0</v>
      </c>
      <c r="X38" s="334">
        <f t="shared" ref="X38" si="157">SUM(X39:X45)</f>
        <v>0</v>
      </c>
      <c r="Y38" s="333">
        <f t="shared" ref="Y38" si="158">SUM(Y39:Y45)</f>
        <v>0</v>
      </c>
      <c r="Z38" s="334">
        <f t="shared" ref="Z38" si="159">SUM(Z39:Z45)</f>
        <v>0</v>
      </c>
      <c r="AA38" s="333">
        <f t="shared" ref="AA38" si="160">SUM(AA39:AA45)</f>
        <v>0</v>
      </c>
      <c r="AB38" s="334">
        <f t="shared" ref="AB38" si="161">SUM(AB39:AB45)</f>
        <v>0</v>
      </c>
      <c r="AC38" s="333">
        <f t="shared" ref="AC38" si="162">SUM(AC39:AC45)</f>
        <v>0</v>
      </c>
      <c r="AD38" s="334">
        <f t="shared" ref="AD38" si="163">SUM(AD39:AD45)</f>
        <v>0</v>
      </c>
      <c r="AE38" s="333">
        <f t="shared" ref="AE38" si="164">SUM(AE39:AE45)</f>
        <v>0</v>
      </c>
      <c r="AF38" s="334">
        <f t="shared" ref="AF38" si="165">SUM(AF39:AF45)</f>
        <v>0</v>
      </c>
      <c r="AG38" s="333">
        <f t="shared" ref="AG38" si="166">SUM(AG39:AG45)</f>
        <v>0</v>
      </c>
      <c r="AH38" s="334">
        <f t="shared" ref="AH38" si="167">SUM(AH39:AH45)</f>
        <v>0</v>
      </c>
      <c r="AI38" s="333">
        <f t="shared" ref="AI38" si="168">SUM(AI39:AI45)</f>
        <v>0</v>
      </c>
      <c r="AJ38" s="334">
        <f t="shared" ref="AJ38" si="169">SUM(AJ39:AJ45)</f>
        <v>0</v>
      </c>
      <c r="AK38" s="333">
        <f t="shared" ref="AK38" si="170">SUM(AK39:AK45)</f>
        <v>0</v>
      </c>
      <c r="AL38" s="334">
        <f t="shared" ref="AL38" si="171">SUM(AL39:AL45)</f>
        <v>0</v>
      </c>
      <c r="AM38" s="333">
        <f t="shared" ref="AM38" si="172">SUM(AM39:AM45)</f>
        <v>0</v>
      </c>
      <c r="AN38" s="334">
        <f t="shared" ref="AN38" si="173">SUM(AN39:AN45)</f>
        <v>0</v>
      </c>
      <c r="AO38" s="333">
        <f t="shared" ref="AO38" si="174">SUM(AO39:AO45)</f>
        <v>0</v>
      </c>
      <c r="AP38" s="334">
        <f t="shared" ref="AP38" si="175">SUM(AP39:AP45)</f>
        <v>0</v>
      </c>
      <c r="AQ38" s="333">
        <f t="shared" ref="AQ38" si="176">SUM(AQ39:AQ45)</f>
        <v>0</v>
      </c>
      <c r="AR38" s="334">
        <f t="shared" ref="AR38" si="177">SUM(AR39:AR45)</f>
        <v>0</v>
      </c>
      <c r="AS38" s="333">
        <f t="shared" ref="AS38" si="178">SUM(AS39:AS45)</f>
        <v>0</v>
      </c>
      <c r="AT38" s="334">
        <f t="shared" ref="AT38" si="179">SUM(AT39:AT45)</f>
        <v>0</v>
      </c>
      <c r="AU38" s="333">
        <f t="shared" ref="AU38" si="180">SUM(AU39:AU45)</f>
        <v>0</v>
      </c>
      <c r="AV38" s="334">
        <f t="shared" ref="AV38" si="181">SUM(AV39:AV45)</f>
        <v>0</v>
      </c>
      <c r="AW38" s="333">
        <f t="shared" ref="AW38" si="182">SUM(AW39:AW45)</f>
        <v>0</v>
      </c>
      <c r="AX38" s="334">
        <f t="shared" ref="AX38" si="183">SUM(AX39:AX45)</f>
        <v>0</v>
      </c>
      <c r="AY38" s="333">
        <f t="shared" ref="AY38" si="184">SUM(AY39:AY45)</f>
        <v>0</v>
      </c>
      <c r="AZ38" s="334">
        <f t="shared" ref="AZ38" si="185">SUM(AZ39:AZ45)</f>
        <v>0</v>
      </c>
      <c r="BA38" s="333">
        <f t="shared" ref="BA38" si="186">SUM(BA39:BA45)</f>
        <v>0</v>
      </c>
      <c r="BB38" s="334">
        <f t="shared" ref="BB38" si="187">SUM(BB39:BB45)</f>
        <v>0</v>
      </c>
      <c r="BC38" s="333">
        <f t="shared" ref="BC38" si="188">SUM(BC39:BC45)</f>
        <v>0</v>
      </c>
      <c r="BD38" s="334">
        <f t="shared" ref="BD38" si="189">SUM(BD39:BD45)</f>
        <v>0</v>
      </c>
      <c r="BE38" s="335">
        <f t="shared" ref="BE38" si="190">SUM(BE39:BE45)</f>
        <v>0</v>
      </c>
      <c r="BF38" s="336">
        <f>SUMIF($D$4:$BE$4,$BF$4,$D38:$BE38)</f>
        <v>0</v>
      </c>
      <c r="BG38" s="337">
        <f>SUMIF($D$4:$BE$4,$BG$4,$D38:$BE38)</f>
        <v>0</v>
      </c>
    </row>
    <row r="39" spans="1:60" ht="15" customHeight="1">
      <c r="A39" s="329"/>
      <c r="B39" s="338" t="s">
        <v>151</v>
      </c>
      <c r="C39" s="339"/>
      <c r="D39" s="340"/>
      <c r="E39" s="341"/>
      <c r="F39" s="342"/>
      <c r="G39" s="341"/>
      <c r="H39" s="342"/>
      <c r="I39" s="341"/>
      <c r="J39" s="342"/>
      <c r="K39" s="341"/>
      <c r="L39" s="342"/>
      <c r="M39" s="341"/>
      <c r="N39" s="342"/>
      <c r="O39" s="341"/>
      <c r="P39" s="342"/>
      <c r="Q39" s="341"/>
      <c r="R39" s="342"/>
      <c r="S39" s="341"/>
      <c r="T39" s="342"/>
      <c r="U39" s="341"/>
      <c r="V39" s="342"/>
      <c r="W39" s="341"/>
      <c r="X39" s="342"/>
      <c r="Y39" s="341"/>
      <c r="Z39" s="342"/>
      <c r="AA39" s="341"/>
      <c r="AB39" s="342"/>
      <c r="AC39" s="341"/>
      <c r="AD39" s="342"/>
      <c r="AE39" s="341"/>
      <c r="AF39" s="342"/>
      <c r="AG39" s="341"/>
      <c r="AH39" s="342"/>
      <c r="AI39" s="341"/>
      <c r="AJ39" s="342"/>
      <c r="AK39" s="341"/>
      <c r="AL39" s="342"/>
      <c r="AM39" s="341"/>
      <c r="AN39" s="342"/>
      <c r="AO39" s="341"/>
      <c r="AP39" s="342"/>
      <c r="AQ39" s="341"/>
      <c r="AR39" s="342"/>
      <c r="AS39" s="341"/>
      <c r="AT39" s="342"/>
      <c r="AU39" s="341"/>
      <c r="AV39" s="342"/>
      <c r="AW39" s="341"/>
      <c r="AX39" s="342"/>
      <c r="AY39" s="341"/>
      <c r="AZ39" s="342"/>
      <c r="BA39" s="341"/>
      <c r="BB39" s="342"/>
      <c r="BC39" s="341"/>
      <c r="BD39" s="342"/>
      <c r="BE39" s="343"/>
      <c r="BF39" s="344">
        <f>SUMIF($D$4:$BE$4,$BF$4,$D39:$BE39)</f>
        <v>0</v>
      </c>
      <c r="BG39" s="345">
        <f t="shared" ref="BG39:BG45" si="191">SUMIF($D$4:$BE$4,$BG$4,$D39:$BE39)</f>
        <v>0</v>
      </c>
    </row>
    <row r="40" spans="1:60" ht="15" customHeight="1">
      <c r="A40" s="330"/>
      <c r="B40" s="346" t="s">
        <v>152</v>
      </c>
      <c r="C40" s="275"/>
      <c r="D40" s="276"/>
      <c r="E40" s="277"/>
      <c r="F40" s="278"/>
      <c r="G40" s="277"/>
      <c r="H40" s="278"/>
      <c r="I40" s="277"/>
      <c r="J40" s="278"/>
      <c r="K40" s="277"/>
      <c r="L40" s="278"/>
      <c r="M40" s="277"/>
      <c r="N40" s="278"/>
      <c r="O40" s="277"/>
      <c r="P40" s="278"/>
      <c r="Q40" s="277"/>
      <c r="R40" s="278"/>
      <c r="S40" s="277"/>
      <c r="T40" s="278"/>
      <c r="U40" s="277"/>
      <c r="V40" s="278"/>
      <c r="W40" s="277"/>
      <c r="X40" s="278"/>
      <c r="Y40" s="277"/>
      <c r="Z40" s="278"/>
      <c r="AA40" s="277"/>
      <c r="AB40" s="278"/>
      <c r="AC40" s="277"/>
      <c r="AD40" s="278"/>
      <c r="AE40" s="277"/>
      <c r="AF40" s="278"/>
      <c r="AG40" s="277"/>
      <c r="AH40" s="278"/>
      <c r="AI40" s="277"/>
      <c r="AJ40" s="278"/>
      <c r="AK40" s="277"/>
      <c r="AL40" s="278"/>
      <c r="AM40" s="277"/>
      <c r="AN40" s="278"/>
      <c r="AO40" s="277"/>
      <c r="AP40" s="278"/>
      <c r="AQ40" s="277"/>
      <c r="AR40" s="278"/>
      <c r="AS40" s="277"/>
      <c r="AT40" s="278"/>
      <c r="AU40" s="277"/>
      <c r="AV40" s="278"/>
      <c r="AW40" s="277"/>
      <c r="AX40" s="278"/>
      <c r="AY40" s="277"/>
      <c r="AZ40" s="278"/>
      <c r="BA40" s="277"/>
      <c r="BB40" s="278"/>
      <c r="BC40" s="277"/>
      <c r="BD40" s="278"/>
      <c r="BE40" s="286"/>
      <c r="BF40" s="293">
        <f t="shared" ref="BF40:BF45" si="192">SUMIF($D$4:$BE$4,$BF$4,$D40:$BE40)</f>
        <v>0</v>
      </c>
      <c r="BG40" s="294">
        <f t="shared" si="191"/>
        <v>0</v>
      </c>
      <c r="BH40" s="146"/>
    </row>
    <row r="41" spans="1:60" ht="15" customHeight="1">
      <c r="A41" s="330"/>
      <c r="B41" s="347" t="s">
        <v>153</v>
      </c>
      <c r="C41" s="279"/>
      <c r="D41" s="280"/>
      <c r="E41" s="281"/>
      <c r="F41" s="282"/>
      <c r="G41" s="281"/>
      <c r="H41" s="282"/>
      <c r="I41" s="281"/>
      <c r="J41" s="282"/>
      <c r="K41" s="281"/>
      <c r="L41" s="282"/>
      <c r="M41" s="281"/>
      <c r="N41" s="282"/>
      <c r="O41" s="281"/>
      <c r="P41" s="282"/>
      <c r="Q41" s="281"/>
      <c r="R41" s="282"/>
      <c r="S41" s="281"/>
      <c r="T41" s="282"/>
      <c r="U41" s="281"/>
      <c r="V41" s="282"/>
      <c r="W41" s="281"/>
      <c r="X41" s="282"/>
      <c r="Y41" s="281"/>
      <c r="Z41" s="282"/>
      <c r="AA41" s="281"/>
      <c r="AB41" s="282"/>
      <c r="AC41" s="281"/>
      <c r="AD41" s="282"/>
      <c r="AE41" s="281"/>
      <c r="AF41" s="282"/>
      <c r="AG41" s="281"/>
      <c r="AH41" s="282"/>
      <c r="AI41" s="281"/>
      <c r="AJ41" s="282"/>
      <c r="AK41" s="281"/>
      <c r="AL41" s="282"/>
      <c r="AM41" s="281"/>
      <c r="AN41" s="282"/>
      <c r="AO41" s="281"/>
      <c r="AP41" s="282"/>
      <c r="AQ41" s="281"/>
      <c r="AR41" s="282"/>
      <c r="AS41" s="281"/>
      <c r="AT41" s="282"/>
      <c r="AU41" s="281"/>
      <c r="AV41" s="282"/>
      <c r="AW41" s="281"/>
      <c r="AX41" s="282"/>
      <c r="AY41" s="281"/>
      <c r="AZ41" s="282"/>
      <c r="BA41" s="281"/>
      <c r="BB41" s="282"/>
      <c r="BC41" s="281"/>
      <c r="BD41" s="282"/>
      <c r="BE41" s="287"/>
      <c r="BF41" s="295">
        <f t="shared" si="192"/>
        <v>0</v>
      </c>
      <c r="BG41" s="296">
        <f t="shared" si="191"/>
        <v>0</v>
      </c>
      <c r="BH41" s="146"/>
    </row>
    <row r="42" spans="1:60" ht="15" customHeight="1">
      <c r="A42" s="330"/>
      <c r="B42" s="346" t="s">
        <v>154</v>
      </c>
      <c r="C42" s="275"/>
      <c r="D42" s="276"/>
      <c r="E42" s="277"/>
      <c r="F42" s="278"/>
      <c r="G42" s="277"/>
      <c r="H42" s="278"/>
      <c r="I42" s="277"/>
      <c r="J42" s="278"/>
      <c r="K42" s="277"/>
      <c r="L42" s="278"/>
      <c r="M42" s="277"/>
      <c r="N42" s="278"/>
      <c r="O42" s="277"/>
      <c r="P42" s="278"/>
      <c r="Q42" s="277"/>
      <c r="R42" s="278"/>
      <c r="S42" s="277"/>
      <c r="T42" s="278"/>
      <c r="U42" s="277"/>
      <c r="V42" s="278"/>
      <c r="W42" s="277"/>
      <c r="X42" s="278"/>
      <c r="Y42" s="277"/>
      <c r="Z42" s="278"/>
      <c r="AA42" s="277"/>
      <c r="AB42" s="278"/>
      <c r="AC42" s="277"/>
      <c r="AD42" s="278"/>
      <c r="AE42" s="277"/>
      <c r="AF42" s="278"/>
      <c r="AG42" s="277"/>
      <c r="AH42" s="278"/>
      <c r="AI42" s="277"/>
      <c r="AJ42" s="278"/>
      <c r="AK42" s="277"/>
      <c r="AL42" s="278"/>
      <c r="AM42" s="277"/>
      <c r="AN42" s="278"/>
      <c r="AO42" s="277"/>
      <c r="AP42" s="278"/>
      <c r="AQ42" s="277"/>
      <c r="AR42" s="278"/>
      <c r="AS42" s="277"/>
      <c r="AT42" s="278"/>
      <c r="AU42" s="277"/>
      <c r="AV42" s="278"/>
      <c r="AW42" s="277"/>
      <c r="AX42" s="278"/>
      <c r="AY42" s="277"/>
      <c r="AZ42" s="278"/>
      <c r="BA42" s="277"/>
      <c r="BB42" s="278"/>
      <c r="BC42" s="277"/>
      <c r="BD42" s="278"/>
      <c r="BE42" s="286"/>
      <c r="BF42" s="293">
        <f t="shared" si="192"/>
        <v>0</v>
      </c>
      <c r="BG42" s="294">
        <f t="shared" si="191"/>
        <v>0</v>
      </c>
      <c r="BH42" s="146"/>
    </row>
    <row r="43" spans="1:60" ht="15" customHeight="1">
      <c r="A43" s="330"/>
      <c r="B43" s="347" t="s">
        <v>155</v>
      </c>
      <c r="C43" s="279"/>
      <c r="D43" s="280"/>
      <c r="E43" s="281"/>
      <c r="F43" s="282"/>
      <c r="G43" s="281"/>
      <c r="H43" s="282"/>
      <c r="I43" s="281"/>
      <c r="J43" s="282"/>
      <c r="K43" s="281"/>
      <c r="L43" s="282"/>
      <c r="M43" s="281"/>
      <c r="N43" s="282"/>
      <c r="O43" s="281"/>
      <c r="P43" s="282"/>
      <c r="Q43" s="281"/>
      <c r="R43" s="282"/>
      <c r="S43" s="281"/>
      <c r="T43" s="282"/>
      <c r="U43" s="281"/>
      <c r="V43" s="282"/>
      <c r="W43" s="281"/>
      <c r="X43" s="282"/>
      <c r="Y43" s="281"/>
      <c r="Z43" s="282"/>
      <c r="AA43" s="281"/>
      <c r="AB43" s="282"/>
      <c r="AC43" s="281"/>
      <c r="AD43" s="282"/>
      <c r="AE43" s="281"/>
      <c r="AF43" s="282"/>
      <c r="AG43" s="281"/>
      <c r="AH43" s="282"/>
      <c r="AI43" s="281"/>
      <c r="AJ43" s="282"/>
      <c r="AK43" s="281"/>
      <c r="AL43" s="282"/>
      <c r="AM43" s="281"/>
      <c r="AN43" s="282"/>
      <c r="AO43" s="281"/>
      <c r="AP43" s="282"/>
      <c r="AQ43" s="281"/>
      <c r="AR43" s="282"/>
      <c r="AS43" s="281"/>
      <c r="AT43" s="282"/>
      <c r="AU43" s="281"/>
      <c r="AV43" s="282"/>
      <c r="AW43" s="281"/>
      <c r="AX43" s="282"/>
      <c r="AY43" s="281"/>
      <c r="AZ43" s="282"/>
      <c r="BA43" s="281"/>
      <c r="BB43" s="282"/>
      <c r="BC43" s="281"/>
      <c r="BD43" s="282"/>
      <c r="BE43" s="287"/>
      <c r="BF43" s="295">
        <f t="shared" si="192"/>
        <v>0</v>
      </c>
      <c r="BG43" s="296">
        <f t="shared" si="191"/>
        <v>0</v>
      </c>
      <c r="BH43" s="146"/>
    </row>
    <row r="44" spans="1:60" ht="15" customHeight="1">
      <c r="A44" s="330"/>
      <c r="B44" s="346" t="s">
        <v>156</v>
      </c>
      <c r="C44" s="275"/>
      <c r="D44" s="276"/>
      <c r="E44" s="277"/>
      <c r="F44" s="278"/>
      <c r="G44" s="277"/>
      <c r="H44" s="278"/>
      <c r="I44" s="277"/>
      <c r="J44" s="278"/>
      <c r="K44" s="277"/>
      <c r="L44" s="278"/>
      <c r="M44" s="277"/>
      <c r="N44" s="278"/>
      <c r="O44" s="277"/>
      <c r="P44" s="278"/>
      <c r="Q44" s="277"/>
      <c r="R44" s="278"/>
      <c r="S44" s="277"/>
      <c r="T44" s="278"/>
      <c r="U44" s="277"/>
      <c r="V44" s="278"/>
      <c r="W44" s="277"/>
      <c r="X44" s="278"/>
      <c r="Y44" s="277"/>
      <c r="Z44" s="278"/>
      <c r="AA44" s="277"/>
      <c r="AB44" s="278"/>
      <c r="AC44" s="277"/>
      <c r="AD44" s="278"/>
      <c r="AE44" s="277"/>
      <c r="AF44" s="278"/>
      <c r="AG44" s="277"/>
      <c r="AH44" s="278"/>
      <c r="AI44" s="277"/>
      <c r="AJ44" s="278"/>
      <c r="AK44" s="277"/>
      <c r="AL44" s="278"/>
      <c r="AM44" s="277"/>
      <c r="AN44" s="278"/>
      <c r="AO44" s="277"/>
      <c r="AP44" s="278"/>
      <c r="AQ44" s="277"/>
      <c r="AR44" s="278"/>
      <c r="AS44" s="277"/>
      <c r="AT44" s="278"/>
      <c r="AU44" s="277"/>
      <c r="AV44" s="278"/>
      <c r="AW44" s="277"/>
      <c r="AX44" s="278"/>
      <c r="AY44" s="277"/>
      <c r="AZ44" s="278"/>
      <c r="BA44" s="277"/>
      <c r="BB44" s="278"/>
      <c r="BC44" s="277"/>
      <c r="BD44" s="278"/>
      <c r="BE44" s="286"/>
      <c r="BF44" s="293">
        <f t="shared" si="192"/>
        <v>0</v>
      </c>
      <c r="BG44" s="294">
        <f t="shared" si="191"/>
        <v>0</v>
      </c>
      <c r="BH44" s="146"/>
    </row>
    <row r="45" spans="1:60" ht="15" customHeight="1" thickBot="1">
      <c r="A45" s="330"/>
      <c r="B45" s="348"/>
      <c r="C45" s="349"/>
      <c r="D45" s="350"/>
      <c r="E45" s="351"/>
      <c r="F45" s="352"/>
      <c r="G45" s="351"/>
      <c r="H45" s="352"/>
      <c r="I45" s="351"/>
      <c r="J45" s="352"/>
      <c r="K45" s="351"/>
      <c r="L45" s="352"/>
      <c r="M45" s="351"/>
      <c r="N45" s="352"/>
      <c r="O45" s="351"/>
      <c r="P45" s="352"/>
      <c r="Q45" s="351"/>
      <c r="R45" s="352"/>
      <c r="S45" s="351"/>
      <c r="T45" s="352"/>
      <c r="U45" s="351"/>
      <c r="V45" s="352"/>
      <c r="W45" s="351"/>
      <c r="X45" s="352"/>
      <c r="Y45" s="351"/>
      <c r="Z45" s="352"/>
      <c r="AA45" s="351"/>
      <c r="AB45" s="352"/>
      <c r="AC45" s="351"/>
      <c r="AD45" s="352"/>
      <c r="AE45" s="351"/>
      <c r="AF45" s="352"/>
      <c r="AG45" s="351"/>
      <c r="AH45" s="352"/>
      <c r="AI45" s="351"/>
      <c r="AJ45" s="352"/>
      <c r="AK45" s="351"/>
      <c r="AL45" s="352"/>
      <c r="AM45" s="351"/>
      <c r="AN45" s="352"/>
      <c r="AO45" s="351"/>
      <c r="AP45" s="352"/>
      <c r="AQ45" s="351"/>
      <c r="AR45" s="352"/>
      <c r="AS45" s="351"/>
      <c r="AT45" s="352"/>
      <c r="AU45" s="351"/>
      <c r="AV45" s="352"/>
      <c r="AW45" s="351"/>
      <c r="AX45" s="352"/>
      <c r="AY45" s="351"/>
      <c r="AZ45" s="352"/>
      <c r="BA45" s="351"/>
      <c r="BB45" s="352"/>
      <c r="BC45" s="351"/>
      <c r="BD45" s="352"/>
      <c r="BE45" s="353"/>
      <c r="BF45" s="354">
        <f t="shared" si="192"/>
        <v>0</v>
      </c>
      <c r="BG45" s="355">
        <f t="shared" si="191"/>
        <v>0</v>
      </c>
      <c r="BH45" s="146"/>
    </row>
    <row r="46" spans="1:60" ht="12" customHeight="1" thickBot="1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30"/>
      <c r="R46" s="30"/>
      <c r="S46" s="251"/>
      <c r="T46" s="251"/>
      <c r="U46" s="28"/>
      <c r="V46" s="148"/>
      <c r="W46" s="139"/>
      <c r="X46" s="149"/>
      <c r="Y46" s="27"/>
      <c r="Z46" s="27"/>
      <c r="AA46" s="27"/>
      <c r="AB46" s="27"/>
      <c r="AC46" s="27"/>
      <c r="AD46" s="27"/>
      <c r="AE46" s="27"/>
      <c r="AF46" s="27"/>
      <c r="AG46" s="148"/>
      <c r="AH46" s="139"/>
      <c r="AI46" s="149"/>
      <c r="AJ46" s="27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</row>
    <row r="47" spans="1:60" ht="15" customHeight="1">
      <c r="A47" s="550" t="str">
        <f ca="1">'R3.8'!$B$32</f>
        <v>R3.8</v>
      </c>
      <c r="B47" s="551"/>
      <c r="C47" s="271"/>
      <c r="D47" s="269" cm="1">
        <f t="array" aca="1" ref="D47" ca="1">INDIRECT("期!"&amp;VLOOKUP($A47,支援効果集計!$D$4:$N$15,11,FALSE)&amp;D$1)</f>
        <v>44410</v>
      </c>
      <c r="E47" s="264"/>
      <c r="F47" s="269" cm="1">
        <f t="array" aca="1" ref="F47" ca="1">INDIRECT("期!"&amp;VLOOKUP($A47,支援効果集計!$D$4:$N$15,11,FALSE)&amp;F$1)</f>
        <v>44411</v>
      </c>
      <c r="G47" s="264"/>
      <c r="H47" s="269" cm="1">
        <f t="array" aca="1" ref="H47" ca="1">INDIRECT("期!"&amp;VLOOKUP($A47,支援効果集計!$D$4:$N$15,11,FALSE)&amp;H$1)</f>
        <v>44412</v>
      </c>
      <c r="I47" s="264"/>
      <c r="J47" s="269" cm="1">
        <f t="array" aca="1" ref="J47" ca="1">INDIRECT("期!"&amp;VLOOKUP($A47,支援効果集計!$D$4:$N$15,11,FALSE)&amp;J$1)</f>
        <v>44413</v>
      </c>
      <c r="K47" s="264"/>
      <c r="L47" s="269" cm="1">
        <f t="array" aca="1" ref="L47" ca="1">INDIRECT("期!"&amp;VLOOKUP($A47,支援効果集計!$D$4:$N$15,11,FALSE)&amp;L$1)</f>
        <v>44414</v>
      </c>
      <c r="M47" s="264"/>
      <c r="N47" s="269" cm="1">
        <f t="array" aca="1" ref="N47" ca="1">INDIRECT("期!"&amp;VLOOKUP($A47,支援効果集計!$D$4:$N$15,11,FALSE)&amp;N$1)</f>
        <v>44415</v>
      </c>
      <c r="O47" s="264"/>
      <c r="P47" s="269" cm="1">
        <f t="array" aca="1" ref="P47" ca="1">INDIRECT("期!"&amp;VLOOKUP($A47,支援効果集計!$D$4:$N$15,11,FALSE)&amp;P$1)</f>
        <v>44417</v>
      </c>
      <c r="Q47" s="264"/>
      <c r="R47" s="269" cm="1">
        <f t="array" aca="1" ref="R47" ca="1">INDIRECT("期!"&amp;VLOOKUP($A47,支援効果集計!$D$4:$N$15,11,FALSE)&amp;R$1)</f>
        <v>44418</v>
      </c>
      <c r="S47" s="264"/>
      <c r="T47" s="269" cm="1">
        <f t="array" aca="1" ref="T47" ca="1">INDIRECT("期!"&amp;VLOOKUP($A47,支援効果集計!$D$4:$N$15,11,FALSE)&amp;T$1)</f>
        <v>44419</v>
      </c>
      <c r="U47" s="264"/>
      <c r="V47" s="269" cm="1">
        <f t="array" aca="1" ref="V47" ca="1">INDIRECT("期!"&amp;VLOOKUP($A47,支援効果集計!$D$4:$N$15,11,FALSE)&amp;V$1)</f>
        <v>44420</v>
      </c>
      <c r="W47" s="264"/>
      <c r="X47" s="269" cm="1">
        <f t="array" aca="1" ref="X47" ca="1">INDIRECT("期!"&amp;VLOOKUP($A47,支援効果集計!$D$4:$N$15,11,FALSE)&amp;X$1)</f>
        <v>44421</v>
      </c>
      <c r="Y47" s="264"/>
      <c r="Z47" s="269" cm="1">
        <f t="array" aca="1" ref="Z47" ca="1">INDIRECT("期!"&amp;VLOOKUP($A47,支援効果集計!$D$4:$N$15,11,FALSE)&amp;Z$1)</f>
        <v>44422</v>
      </c>
      <c r="AA47" s="264"/>
      <c r="AB47" s="269" cm="1">
        <f t="array" aca="1" ref="AB47" ca="1">INDIRECT("期!"&amp;VLOOKUP($A47,支援効果集計!$D$4:$N$15,11,FALSE)&amp;AB$1)</f>
        <v>44424</v>
      </c>
      <c r="AC47" s="264"/>
      <c r="AD47" s="269" cm="1">
        <f t="array" aca="1" ref="AD47" ca="1">INDIRECT("期!"&amp;VLOOKUP($A47,支援効果集計!$D$4:$N$15,11,FALSE)&amp;AD$1)</f>
        <v>44425</v>
      </c>
      <c r="AE47" s="264"/>
      <c r="AF47" s="269" cm="1">
        <f t="array" aca="1" ref="AF47" ca="1">INDIRECT("期!"&amp;VLOOKUP($A47,支援効果集計!$D$4:$N$15,11,FALSE)&amp;AF$1)</f>
        <v>44426</v>
      </c>
      <c r="AG47" s="264"/>
      <c r="AH47" s="269" cm="1">
        <f t="array" aca="1" ref="AH47" ca="1">INDIRECT("期!"&amp;VLOOKUP($A47,支援効果集計!$D$4:$N$15,11,FALSE)&amp;AH$1)</f>
        <v>44427</v>
      </c>
      <c r="AI47" s="264"/>
      <c r="AJ47" s="269" cm="1">
        <f t="array" aca="1" ref="AJ47" ca="1">INDIRECT("期!"&amp;VLOOKUP($A47,支援効果集計!$D$4:$N$15,11,FALSE)&amp;AJ$1)</f>
        <v>44428</v>
      </c>
      <c r="AK47" s="264"/>
      <c r="AL47" s="269" cm="1">
        <f t="array" aca="1" ref="AL47" ca="1">INDIRECT("期!"&amp;VLOOKUP($A47,支援効果集計!$D$4:$N$15,11,FALSE)&amp;AL$1)</f>
        <v>44429</v>
      </c>
      <c r="AM47" s="264"/>
      <c r="AN47" s="269" cm="1">
        <f t="array" aca="1" ref="AN47" ca="1">INDIRECT("期!"&amp;VLOOKUP($A47,支援効果集計!$D$4:$N$15,11,FALSE)&amp;AN$1)</f>
        <v>44431</v>
      </c>
      <c r="AO47" s="264"/>
      <c r="AP47" s="269" cm="1">
        <f t="array" aca="1" ref="AP47" ca="1">INDIRECT("期!"&amp;VLOOKUP($A47,支援効果集計!$D$4:$N$15,11,FALSE)&amp;AP$1)</f>
        <v>44432</v>
      </c>
      <c r="AQ47" s="264"/>
      <c r="AR47" s="269" cm="1">
        <f t="array" aca="1" ref="AR47" ca="1">INDIRECT("期!"&amp;VLOOKUP($A47,支援効果集計!$D$4:$N$15,11,FALSE)&amp;AR$1)</f>
        <v>44433</v>
      </c>
      <c r="AS47" s="264"/>
      <c r="AT47" s="269" cm="1">
        <f t="array" aca="1" ref="AT47" ca="1">INDIRECT("期!"&amp;VLOOKUP($A47,支援効果集計!$D$4:$N$15,11,FALSE)&amp;AT$1)</f>
        <v>44434</v>
      </c>
      <c r="AU47" s="264"/>
      <c r="AV47" s="269" cm="1">
        <f t="array" aca="1" ref="AV47" ca="1">INDIRECT("期!"&amp;VLOOKUP($A47,支援効果集計!$D$4:$N$15,11,FALSE)&amp;AV$1)</f>
        <v>44435</v>
      </c>
      <c r="AW47" s="264"/>
      <c r="AX47" s="269" cm="1">
        <f t="array" aca="1" ref="AX47" ca="1">INDIRECT("期!"&amp;VLOOKUP($A47,支援効果集計!$D$4:$N$15,11,FALSE)&amp;AX$1)</f>
        <v>44436</v>
      </c>
      <c r="AY47" s="264"/>
      <c r="AZ47" s="269" cm="1">
        <f t="array" aca="1" ref="AZ47" ca="1">INDIRECT("期!"&amp;VLOOKUP($A47,支援効果集計!$D$4:$N$15,11,FALSE)&amp;AZ$1)</f>
        <v>44438</v>
      </c>
      <c r="BA47" s="264"/>
      <c r="BB47" s="269" cm="1">
        <f t="array" aca="1" ref="BB47" ca="1">INDIRECT("期!"&amp;VLOOKUP($A47,支援効果集計!$D$4:$N$15,11,FALSE)&amp;BB$1)</f>
        <v>44439</v>
      </c>
      <c r="BC47" s="264"/>
      <c r="BD47" s="269" t="str" cm="1">
        <f t="array" aca="1" ref="BD47" ca="1">INDIRECT("期!"&amp;VLOOKUP($A47,支援効果集計!$D$4:$N$15,11,FALSE)&amp;BD$1)</f>
        <v/>
      </c>
      <c r="BE47" s="264"/>
      <c r="BF47" s="289" t="s">
        <v>143</v>
      </c>
      <c r="BG47" s="290"/>
      <c r="BH47" s="27"/>
    </row>
    <row r="48" spans="1:60" s="260" customFormat="1" ht="15" customHeight="1">
      <c r="A48" s="267"/>
      <c r="B48" s="322">
        <f ca="1">HLOOKUP(A47,年間予定!$B$1:$M$2,2,FALSE)</f>
        <v>6</v>
      </c>
      <c r="C48" s="272" t="s">
        <v>51</v>
      </c>
      <c r="D48" s="323" t="s">
        <v>117</v>
      </c>
      <c r="E48" s="324" t="s">
        <v>118</v>
      </c>
      <c r="F48" s="325" t="s">
        <v>117</v>
      </c>
      <c r="G48" s="324" t="s">
        <v>118</v>
      </c>
      <c r="H48" s="325" t="s">
        <v>117</v>
      </c>
      <c r="I48" s="324" t="s">
        <v>118</v>
      </c>
      <c r="J48" s="325" t="s">
        <v>117</v>
      </c>
      <c r="K48" s="324" t="s">
        <v>118</v>
      </c>
      <c r="L48" s="325" t="s">
        <v>117</v>
      </c>
      <c r="M48" s="324" t="s">
        <v>118</v>
      </c>
      <c r="N48" s="325" t="s">
        <v>117</v>
      </c>
      <c r="O48" s="324" t="s">
        <v>118</v>
      </c>
      <c r="P48" s="325" t="s">
        <v>117</v>
      </c>
      <c r="Q48" s="324" t="s">
        <v>118</v>
      </c>
      <c r="R48" s="325" t="s">
        <v>117</v>
      </c>
      <c r="S48" s="324" t="s">
        <v>118</v>
      </c>
      <c r="T48" s="325" t="s">
        <v>117</v>
      </c>
      <c r="U48" s="324" t="s">
        <v>118</v>
      </c>
      <c r="V48" s="325" t="s">
        <v>117</v>
      </c>
      <c r="W48" s="324" t="s">
        <v>118</v>
      </c>
      <c r="X48" s="325" t="s">
        <v>117</v>
      </c>
      <c r="Y48" s="324" t="s">
        <v>118</v>
      </c>
      <c r="Z48" s="325" t="s">
        <v>117</v>
      </c>
      <c r="AA48" s="324" t="s">
        <v>118</v>
      </c>
      <c r="AB48" s="325" t="s">
        <v>117</v>
      </c>
      <c r="AC48" s="324" t="s">
        <v>118</v>
      </c>
      <c r="AD48" s="325" t="s">
        <v>117</v>
      </c>
      <c r="AE48" s="324" t="s">
        <v>118</v>
      </c>
      <c r="AF48" s="325" t="s">
        <v>117</v>
      </c>
      <c r="AG48" s="324" t="s">
        <v>118</v>
      </c>
      <c r="AH48" s="325" t="s">
        <v>117</v>
      </c>
      <c r="AI48" s="324" t="s">
        <v>118</v>
      </c>
      <c r="AJ48" s="325" t="s">
        <v>117</v>
      </c>
      <c r="AK48" s="324" t="s">
        <v>118</v>
      </c>
      <c r="AL48" s="325" t="s">
        <v>117</v>
      </c>
      <c r="AM48" s="324" t="s">
        <v>118</v>
      </c>
      <c r="AN48" s="325" t="s">
        <v>117</v>
      </c>
      <c r="AO48" s="324" t="s">
        <v>118</v>
      </c>
      <c r="AP48" s="325" t="s">
        <v>117</v>
      </c>
      <c r="AQ48" s="324" t="s">
        <v>118</v>
      </c>
      <c r="AR48" s="325" t="s">
        <v>117</v>
      </c>
      <c r="AS48" s="324" t="s">
        <v>118</v>
      </c>
      <c r="AT48" s="325" t="s">
        <v>117</v>
      </c>
      <c r="AU48" s="324" t="s">
        <v>118</v>
      </c>
      <c r="AV48" s="325" t="s">
        <v>117</v>
      </c>
      <c r="AW48" s="324" t="s">
        <v>118</v>
      </c>
      <c r="AX48" s="325" t="s">
        <v>117</v>
      </c>
      <c r="AY48" s="324" t="s">
        <v>118</v>
      </c>
      <c r="AZ48" s="325" t="s">
        <v>117</v>
      </c>
      <c r="BA48" s="324" t="s">
        <v>118</v>
      </c>
      <c r="BB48" s="325" t="s">
        <v>117</v>
      </c>
      <c r="BC48" s="324" t="s">
        <v>118</v>
      </c>
      <c r="BD48" s="325" t="s">
        <v>117</v>
      </c>
      <c r="BE48" s="326" t="s">
        <v>118</v>
      </c>
      <c r="BF48" s="327" t="s">
        <v>117</v>
      </c>
      <c r="BG48" s="328" t="s">
        <v>118</v>
      </c>
      <c r="BH48" s="27"/>
    </row>
    <row r="49" spans="1:60" ht="15" customHeight="1" thickBot="1">
      <c r="A49" s="543" t="s">
        <v>131</v>
      </c>
      <c r="B49" s="549"/>
      <c r="C49" s="331">
        <f ca="1">IFERROR(VLOOKUP(A49,年間予定!$A$3:$M$17,$B$4,FALSE),"")</f>
        <v>44</v>
      </c>
      <c r="D49" s="332">
        <f>SUM(D50:D56)</f>
        <v>0</v>
      </c>
      <c r="E49" s="333">
        <f t="shared" ref="E49" si="193">SUM(E50:E56)</f>
        <v>0</v>
      </c>
      <c r="F49" s="334">
        <f t="shared" ref="F49" si="194">SUM(F50:F56)</f>
        <v>0</v>
      </c>
      <c r="G49" s="333">
        <f t="shared" ref="G49" si="195">SUM(G50:G56)</f>
        <v>0</v>
      </c>
      <c r="H49" s="334">
        <f t="shared" ref="H49" si="196">SUM(H50:H56)</f>
        <v>0</v>
      </c>
      <c r="I49" s="333">
        <f t="shared" ref="I49" si="197">SUM(I50:I56)</f>
        <v>0</v>
      </c>
      <c r="J49" s="334">
        <f t="shared" ref="J49" si="198">SUM(J50:J56)</f>
        <v>0</v>
      </c>
      <c r="K49" s="333">
        <f t="shared" ref="K49" si="199">SUM(K50:K56)</f>
        <v>0</v>
      </c>
      <c r="L49" s="334">
        <f t="shared" ref="L49" si="200">SUM(L50:L56)</f>
        <v>0</v>
      </c>
      <c r="M49" s="333">
        <f t="shared" ref="M49" si="201">SUM(M50:M56)</f>
        <v>0</v>
      </c>
      <c r="N49" s="334">
        <f t="shared" ref="N49" si="202">SUM(N50:N56)</f>
        <v>0</v>
      </c>
      <c r="O49" s="333">
        <f t="shared" ref="O49" si="203">SUM(O50:O56)</f>
        <v>0</v>
      </c>
      <c r="P49" s="334">
        <f t="shared" ref="P49" si="204">SUM(P50:P56)</f>
        <v>0</v>
      </c>
      <c r="Q49" s="333">
        <f t="shared" ref="Q49" si="205">SUM(Q50:Q56)</f>
        <v>0</v>
      </c>
      <c r="R49" s="334">
        <f t="shared" ref="R49" si="206">SUM(R50:R56)</f>
        <v>0</v>
      </c>
      <c r="S49" s="333">
        <f t="shared" ref="S49" si="207">SUM(S50:S56)</f>
        <v>0</v>
      </c>
      <c r="T49" s="334">
        <f t="shared" ref="T49" si="208">SUM(T50:T56)</f>
        <v>0</v>
      </c>
      <c r="U49" s="333">
        <f t="shared" ref="U49" si="209">SUM(U50:U56)</f>
        <v>0</v>
      </c>
      <c r="V49" s="334">
        <f t="shared" ref="V49" si="210">SUM(V50:V56)</f>
        <v>0</v>
      </c>
      <c r="W49" s="333">
        <f t="shared" ref="W49" si="211">SUM(W50:W56)</f>
        <v>0</v>
      </c>
      <c r="X49" s="334">
        <f t="shared" ref="X49" si="212">SUM(X50:X56)</f>
        <v>0</v>
      </c>
      <c r="Y49" s="333">
        <f t="shared" ref="Y49" si="213">SUM(Y50:Y56)</f>
        <v>0</v>
      </c>
      <c r="Z49" s="334">
        <f t="shared" ref="Z49" si="214">SUM(Z50:Z56)</f>
        <v>0</v>
      </c>
      <c r="AA49" s="333">
        <f t="shared" ref="AA49" si="215">SUM(AA50:AA56)</f>
        <v>0</v>
      </c>
      <c r="AB49" s="334">
        <f t="shared" ref="AB49" si="216">SUM(AB50:AB56)</f>
        <v>0</v>
      </c>
      <c r="AC49" s="333">
        <f t="shared" ref="AC49" si="217">SUM(AC50:AC56)</f>
        <v>0</v>
      </c>
      <c r="AD49" s="334">
        <f t="shared" ref="AD49" si="218">SUM(AD50:AD56)</f>
        <v>0</v>
      </c>
      <c r="AE49" s="333">
        <f t="shared" ref="AE49" si="219">SUM(AE50:AE56)</f>
        <v>0</v>
      </c>
      <c r="AF49" s="334">
        <f t="shared" ref="AF49" si="220">SUM(AF50:AF56)</f>
        <v>0</v>
      </c>
      <c r="AG49" s="333">
        <f t="shared" ref="AG49" si="221">SUM(AG50:AG56)</f>
        <v>0</v>
      </c>
      <c r="AH49" s="334">
        <f t="shared" ref="AH49" si="222">SUM(AH50:AH56)</f>
        <v>0</v>
      </c>
      <c r="AI49" s="333">
        <f t="shared" ref="AI49" si="223">SUM(AI50:AI56)</f>
        <v>0</v>
      </c>
      <c r="AJ49" s="334">
        <f t="shared" ref="AJ49" si="224">SUM(AJ50:AJ56)</f>
        <v>0</v>
      </c>
      <c r="AK49" s="333">
        <f t="shared" ref="AK49" si="225">SUM(AK50:AK56)</f>
        <v>0</v>
      </c>
      <c r="AL49" s="334">
        <f t="shared" ref="AL49" si="226">SUM(AL50:AL56)</f>
        <v>0</v>
      </c>
      <c r="AM49" s="333">
        <f t="shared" ref="AM49" si="227">SUM(AM50:AM56)</f>
        <v>0</v>
      </c>
      <c r="AN49" s="334">
        <f t="shared" ref="AN49" si="228">SUM(AN50:AN56)</f>
        <v>0</v>
      </c>
      <c r="AO49" s="333">
        <f t="shared" ref="AO49" si="229">SUM(AO50:AO56)</f>
        <v>0</v>
      </c>
      <c r="AP49" s="334">
        <f t="shared" ref="AP49" si="230">SUM(AP50:AP56)</f>
        <v>0</v>
      </c>
      <c r="AQ49" s="333">
        <f t="shared" ref="AQ49" si="231">SUM(AQ50:AQ56)</f>
        <v>0</v>
      </c>
      <c r="AR49" s="334">
        <f t="shared" ref="AR49" si="232">SUM(AR50:AR56)</f>
        <v>0</v>
      </c>
      <c r="AS49" s="333">
        <f t="shared" ref="AS49" si="233">SUM(AS50:AS56)</f>
        <v>0</v>
      </c>
      <c r="AT49" s="334">
        <f t="shared" ref="AT49" si="234">SUM(AT50:AT56)</f>
        <v>0</v>
      </c>
      <c r="AU49" s="333">
        <f t="shared" ref="AU49" si="235">SUM(AU50:AU56)</f>
        <v>0</v>
      </c>
      <c r="AV49" s="334">
        <f t="shared" ref="AV49" si="236">SUM(AV50:AV56)</f>
        <v>0</v>
      </c>
      <c r="AW49" s="333">
        <f t="shared" ref="AW49" si="237">SUM(AW50:AW56)</f>
        <v>0</v>
      </c>
      <c r="AX49" s="334">
        <f t="shared" ref="AX49" si="238">SUM(AX50:AX56)</f>
        <v>0</v>
      </c>
      <c r="AY49" s="333">
        <f t="shared" ref="AY49" si="239">SUM(AY50:AY56)</f>
        <v>0</v>
      </c>
      <c r="AZ49" s="334">
        <f t="shared" ref="AZ49" si="240">SUM(AZ50:AZ56)</f>
        <v>0</v>
      </c>
      <c r="BA49" s="333">
        <f t="shared" ref="BA49" si="241">SUM(BA50:BA56)</f>
        <v>0</v>
      </c>
      <c r="BB49" s="334">
        <f t="shared" ref="BB49" si="242">SUM(BB50:BB56)</f>
        <v>0</v>
      </c>
      <c r="BC49" s="333">
        <f t="shared" ref="BC49" si="243">SUM(BC50:BC56)</f>
        <v>0</v>
      </c>
      <c r="BD49" s="334">
        <f t="shared" ref="BD49" si="244">SUM(BD50:BD56)</f>
        <v>0</v>
      </c>
      <c r="BE49" s="335">
        <f t="shared" ref="BE49" si="245">SUM(BE50:BE56)</f>
        <v>0</v>
      </c>
      <c r="BF49" s="336">
        <f>SUMIF($D$4:$BE$4,$BF$4,$D49:$BE49)</f>
        <v>0</v>
      </c>
      <c r="BG49" s="337">
        <f>SUMIF($D$4:$BE$4,$BG$4,$D49:$BE49)</f>
        <v>0</v>
      </c>
    </row>
    <row r="50" spans="1:60" ht="15" customHeight="1">
      <c r="A50" s="329"/>
      <c r="B50" s="338" t="s">
        <v>151</v>
      </c>
      <c r="C50" s="339"/>
      <c r="D50" s="340"/>
      <c r="E50" s="341"/>
      <c r="F50" s="342"/>
      <c r="G50" s="341"/>
      <c r="H50" s="342"/>
      <c r="I50" s="341"/>
      <c r="J50" s="342"/>
      <c r="K50" s="341"/>
      <c r="L50" s="342"/>
      <c r="M50" s="341"/>
      <c r="N50" s="342"/>
      <c r="O50" s="341"/>
      <c r="P50" s="342"/>
      <c r="Q50" s="341"/>
      <c r="R50" s="342"/>
      <c r="S50" s="341"/>
      <c r="T50" s="342"/>
      <c r="U50" s="341"/>
      <c r="V50" s="342"/>
      <c r="W50" s="341"/>
      <c r="X50" s="342"/>
      <c r="Y50" s="341"/>
      <c r="Z50" s="342"/>
      <c r="AA50" s="341"/>
      <c r="AB50" s="342"/>
      <c r="AC50" s="341"/>
      <c r="AD50" s="342"/>
      <c r="AE50" s="341"/>
      <c r="AF50" s="342"/>
      <c r="AG50" s="341"/>
      <c r="AH50" s="342"/>
      <c r="AI50" s="341"/>
      <c r="AJ50" s="342"/>
      <c r="AK50" s="341"/>
      <c r="AL50" s="342"/>
      <c r="AM50" s="341"/>
      <c r="AN50" s="342"/>
      <c r="AO50" s="341"/>
      <c r="AP50" s="342"/>
      <c r="AQ50" s="341"/>
      <c r="AR50" s="342"/>
      <c r="AS50" s="341"/>
      <c r="AT50" s="342"/>
      <c r="AU50" s="341"/>
      <c r="AV50" s="342"/>
      <c r="AW50" s="341"/>
      <c r="AX50" s="342"/>
      <c r="AY50" s="341"/>
      <c r="AZ50" s="342"/>
      <c r="BA50" s="341"/>
      <c r="BB50" s="342"/>
      <c r="BC50" s="341"/>
      <c r="BD50" s="342"/>
      <c r="BE50" s="343"/>
      <c r="BF50" s="344">
        <f>SUMIF($D$4:$BE$4,$BF$4,$D50:$BE50)</f>
        <v>0</v>
      </c>
      <c r="BG50" s="345">
        <f t="shared" ref="BG50:BG56" si="246">SUMIF($D$4:$BE$4,$BG$4,$D50:$BE50)</f>
        <v>0</v>
      </c>
    </row>
    <row r="51" spans="1:60" ht="15" customHeight="1">
      <c r="A51" s="330"/>
      <c r="B51" s="346" t="s">
        <v>152</v>
      </c>
      <c r="C51" s="275"/>
      <c r="D51" s="276"/>
      <c r="E51" s="277"/>
      <c r="F51" s="278"/>
      <c r="G51" s="277"/>
      <c r="H51" s="278"/>
      <c r="I51" s="277"/>
      <c r="J51" s="278"/>
      <c r="K51" s="277"/>
      <c r="L51" s="278"/>
      <c r="M51" s="277"/>
      <c r="N51" s="278"/>
      <c r="O51" s="277"/>
      <c r="P51" s="278"/>
      <c r="Q51" s="277"/>
      <c r="R51" s="278"/>
      <c r="S51" s="277"/>
      <c r="T51" s="278"/>
      <c r="U51" s="277"/>
      <c r="V51" s="278"/>
      <c r="W51" s="277"/>
      <c r="X51" s="278"/>
      <c r="Y51" s="277"/>
      <c r="Z51" s="278"/>
      <c r="AA51" s="277"/>
      <c r="AB51" s="278"/>
      <c r="AC51" s="277"/>
      <c r="AD51" s="278"/>
      <c r="AE51" s="277"/>
      <c r="AF51" s="278"/>
      <c r="AG51" s="277"/>
      <c r="AH51" s="278"/>
      <c r="AI51" s="277"/>
      <c r="AJ51" s="278"/>
      <c r="AK51" s="277"/>
      <c r="AL51" s="278"/>
      <c r="AM51" s="277"/>
      <c r="AN51" s="278"/>
      <c r="AO51" s="277"/>
      <c r="AP51" s="278"/>
      <c r="AQ51" s="277"/>
      <c r="AR51" s="278"/>
      <c r="AS51" s="277"/>
      <c r="AT51" s="278"/>
      <c r="AU51" s="277"/>
      <c r="AV51" s="278"/>
      <c r="AW51" s="277"/>
      <c r="AX51" s="278"/>
      <c r="AY51" s="277"/>
      <c r="AZ51" s="278"/>
      <c r="BA51" s="277"/>
      <c r="BB51" s="278"/>
      <c r="BC51" s="277"/>
      <c r="BD51" s="278"/>
      <c r="BE51" s="286"/>
      <c r="BF51" s="293">
        <f t="shared" ref="BF51:BF56" si="247">SUMIF($D$4:$BE$4,$BF$4,$D51:$BE51)</f>
        <v>0</v>
      </c>
      <c r="BG51" s="294">
        <f t="shared" si="246"/>
        <v>0</v>
      </c>
      <c r="BH51" s="146"/>
    </row>
    <row r="52" spans="1:60" ht="15" customHeight="1">
      <c r="A52" s="330"/>
      <c r="B52" s="347" t="s">
        <v>153</v>
      </c>
      <c r="C52" s="279"/>
      <c r="D52" s="280"/>
      <c r="E52" s="281"/>
      <c r="F52" s="282"/>
      <c r="G52" s="281"/>
      <c r="H52" s="282"/>
      <c r="I52" s="281"/>
      <c r="J52" s="282"/>
      <c r="K52" s="281"/>
      <c r="L52" s="282"/>
      <c r="M52" s="281"/>
      <c r="N52" s="282"/>
      <c r="O52" s="281"/>
      <c r="P52" s="282"/>
      <c r="Q52" s="281"/>
      <c r="R52" s="282"/>
      <c r="S52" s="281"/>
      <c r="T52" s="282"/>
      <c r="U52" s="281"/>
      <c r="V52" s="282"/>
      <c r="W52" s="281"/>
      <c r="X52" s="282"/>
      <c r="Y52" s="281"/>
      <c r="Z52" s="282"/>
      <c r="AA52" s="281"/>
      <c r="AB52" s="282"/>
      <c r="AC52" s="281"/>
      <c r="AD52" s="282"/>
      <c r="AE52" s="281"/>
      <c r="AF52" s="282"/>
      <c r="AG52" s="281"/>
      <c r="AH52" s="282"/>
      <c r="AI52" s="281"/>
      <c r="AJ52" s="282"/>
      <c r="AK52" s="281"/>
      <c r="AL52" s="282"/>
      <c r="AM52" s="281"/>
      <c r="AN52" s="282"/>
      <c r="AO52" s="281"/>
      <c r="AP52" s="282"/>
      <c r="AQ52" s="281"/>
      <c r="AR52" s="282"/>
      <c r="AS52" s="281"/>
      <c r="AT52" s="282"/>
      <c r="AU52" s="281"/>
      <c r="AV52" s="282"/>
      <c r="AW52" s="281"/>
      <c r="AX52" s="282"/>
      <c r="AY52" s="281"/>
      <c r="AZ52" s="282"/>
      <c r="BA52" s="281"/>
      <c r="BB52" s="282"/>
      <c r="BC52" s="281"/>
      <c r="BD52" s="282"/>
      <c r="BE52" s="287"/>
      <c r="BF52" s="295">
        <f t="shared" si="247"/>
        <v>0</v>
      </c>
      <c r="BG52" s="296">
        <f t="shared" si="246"/>
        <v>0</v>
      </c>
      <c r="BH52" s="146"/>
    </row>
    <row r="53" spans="1:60" ht="15" customHeight="1">
      <c r="A53" s="330"/>
      <c r="B53" s="346" t="s">
        <v>154</v>
      </c>
      <c r="C53" s="275"/>
      <c r="D53" s="276"/>
      <c r="E53" s="277"/>
      <c r="F53" s="278"/>
      <c r="G53" s="277"/>
      <c r="H53" s="278"/>
      <c r="I53" s="277"/>
      <c r="J53" s="278"/>
      <c r="K53" s="277"/>
      <c r="L53" s="278"/>
      <c r="M53" s="277"/>
      <c r="N53" s="278"/>
      <c r="O53" s="277"/>
      <c r="P53" s="278"/>
      <c r="Q53" s="277"/>
      <c r="R53" s="278"/>
      <c r="S53" s="277"/>
      <c r="T53" s="278"/>
      <c r="U53" s="277"/>
      <c r="V53" s="278"/>
      <c r="W53" s="277"/>
      <c r="X53" s="278"/>
      <c r="Y53" s="277"/>
      <c r="Z53" s="278"/>
      <c r="AA53" s="277"/>
      <c r="AB53" s="278"/>
      <c r="AC53" s="277"/>
      <c r="AD53" s="278"/>
      <c r="AE53" s="277"/>
      <c r="AF53" s="278"/>
      <c r="AG53" s="277"/>
      <c r="AH53" s="278"/>
      <c r="AI53" s="277"/>
      <c r="AJ53" s="278"/>
      <c r="AK53" s="277"/>
      <c r="AL53" s="278"/>
      <c r="AM53" s="277"/>
      <c r="AN53" s="278"/>
      <c r="AO53" s="277"/>
      <c r="AP53" s="278"/>
      <c r="AQ53" s="277"/>
      <c r="AR53" s="278"/>
      <c r="AS53" s="277"/>
      <c r="AT53" s="278"/>
      <c r="AU53" s="277"/>
      <c r="AV53" s="278"/>
      <c r="AW53" s="277"/>
      <c r="AX53" s="278"/>
      <c r="AY53" s="277"/>
      <c r="AZ53" s="278"/>
      <c r="BA53" s="277"/>
      <c r="BB53" s="278"/>
      <c r="BC53" s="277"/>
      <c r="BD53" s="278"/>
      <c r="BE53" s="286"/>
      <c r="BF53" s="293">
        <f t="shared" si="247"/>
        <v>0</v>
      </c>
      <c r="BG53" s="294">
        <f t="shared" si="246"/>
        <v>0</v>
      </c>
      <c r="BH53" s="146"/>
    </row>
    <row r="54" spans="1:60" ht="15" customHeight="1">
      <c r="A54" s="330"/>
      <c r="B54" s="347" t="s">
        <v>155</v>
      </c>
      <c r="C54" s="279"/>
      <c r="D54" s="280"/>
      <c r="E54" s="281"/>
      <c r="F54" s="282"/>
      <c r="G54" s="281"/>
      <c r="H54" s="282"/>
      <c r="I54" s="281"/>
      <c r="J54" s="282"/>
      <c r="K54" s="281"/>
      <c r="L54" s="282"/>
      <c r="M54" s="281"/>
      <c r="N54" s="282"/>
      <c r="O54" s="281"/>
      <c r="P54" s="282"/>
      <c r="Q54" s="281"/>
      <c r="R54" s="282"/>
      <c r="S54" s="281"/>
      <c r="T54" s="282"/>
      <c r="U54" s="281"/>
      <c r="V54" s="282"/>
      <c r="W54" s="281"/>
      <c r="X54" s="282"/>
      <c r="Y54" s="281"/>
      <c r="Z54" s="282"/>
      <c r="AA54" s="281"/>
      <c r="AB54" s="282"/>
      <c r="AC54" s="281"/>
      <c r="AD54" s="282"/>
      <c r="AE54" s="281"/>
      <c r="AF54" s="282"/>
      <c r="AG54" s="281"/>
      <c r="AH54" s="282"/>
      <c r="AI54" s="281"/>
      <c r="AJ54" s="282"/>
      <c r="AK54" s="281"/>
      <c r="AL54" s="282"/>
      <c r="AM54" s="281"/>
      <c r="AN54" s="282"/>
      <c r="AO54" s="281"/>
      <c r="AP54" s="282"/>
      <c r="AQ54" s="281"/>
      <c r="AR54" s="282"/>
      <c r="AS54" s="281"/>
      <c r="AT54" s="282"/>
      <c r="AU54" s="281"/>
      <c r="AV54" s="282"/>
      <c r="AW54" s="281"/>
      <c r="AX54" s="282"/>
      <c r="AY54" s="281"/>
      <c r="AZ54" s="282"/>
      <c r="BA54" s="281"/>
      <c r="BB54" s="282"/>
      <c r="BC54" s="281"/>
      <c r="BD54" s="282"/>
      <c r="BE54" s="287"/>
      <c r="BF54" s="295">
        <f t="shared" si="247"/>
        <v>0</v>
      </c>
      <c r="BG54" s="296">
        <f t="shared" si="246"/>
        <v>0</v>
      </c>
      <c r="BH54" s="146"/>
    </row>
    <row r="55" spans="1:60" ht="15" customHeight="1">
      <c r="A55" s="330"/>
      <c r="B55" s="346" t="s">
        <v>156</v>
      </c>
      <c r="C55" s="275"/>
      <c r="D55" s="276"/>
      <c r="E55" s="277"/>
      <c r="F55" s="278"/>
      <c r="G55" s="277"/>
      <c r="H55" s="278"/>
      <c r="I55" s="277"/>
      <c r="J55" s="278"/>
      <c r="K55" s="277"/>
      <c r="L55" s="278"/>
      <c r="M55" s="277"/>
      <c r="N55" s="278"/>
      <c r="O55" s="277"/>
      <c r="P55" s="278"/>
      <c r="Q55" s="277"/>
      <c r="R55" s="278"/>
      <c r="S55" s="277"/>
      <c r="T55" s="278"/>
      <c r="U55" s="277"/>
      <c r="V55" s="278"/>
      <c r="W55" s="277"/>
      <c r="X55" s="278"/>
      <c r="Y55" s="277"/>
      <c r="Z55" s="278"/>
      <c r="AA55" s="277"/>
      <c r="AB55" s="278"/>
      <c r="AC55" s="277"/>
      <c r="AD55" s="278"/>
      <c r="AE55" s="277"/>
      <c r="AF55" s="278"/>
      <c r="AG55" s="277"/>
      <c r="AH55" s="278"/>
      <c r="AI55" s="277"/>
      <c r="AJ55" s="278"/>
      <c r="AK55" s="277"/>
      <c r="AL55" s="278"/>
      <c r="AM55" s="277"/>
      <c r="AN55" s="278"/>
      <c r="AO55" s="277"/>
      <c r="AP55" s="278"/>
      <c r="AQ55" s="277"/>
      <c r="AR55" s="278"/>
      <c r="AS55" s="277"/>
      <c r="AT55" s="278"/>
      <c r="AU55" s="277"/>
      <c r="AV55" s="278"/>
      <c r="AW55" s="277"/>
      <c r="AX55" s="278"/>
      <c r="AY55" s="277"/>
      <c r="AZ55" s="278"/>
      <c r="BA55" s="277"/>
      <c r="BB55" s="278"/>
      <c r="BC55" s="277"/>
      <c r="BD55" s="278"/>
      <c r="BE55" s="286"/>
      <c r="BF55" s="293">
        <f t="shared" si="247"/>
        <v>0</v>
      </c>
      <c r="BG55" s="294">
        <f t="shared" si="246"/>
        <v>0</v>
      </c>
      <c r="BH55" s="146"/>
    </row>
    <row r="56" spans="1:60" ht="15" customHeight="1" thickBot="1">
      <c r="A56" s="330"/>
      <c r="B56" s="348"/>
      <c r="C56" s="349"/>
      <c r="D56" s="350"/>
      <c r="E56" s="351"/>
      <c r="F56" s="352"/>
      <c r="G56" s="351"/>
      <c r="H56" s="352"/>
      <c r="I56" s="351"/>
      <c r="J56" s="352"/>
      <c r="K56" s="351"/>
      <c r="L56" s="352"/>
      <c r="M56" s="351"/>
      <c r="N56" s="352"/>
      <c r="O56" s="351"/>
      <c r="P56" s="352"/>
      <c r="Q56" s="351"/>
      <c r="R56" s="352"/>
      <c r="S56" s="351"/>
      <c r="T56" s="352"/>
      <c r="U56" s="351"/>
      <c r="V56" s="352"/>
      <c r="W56" s="351"/>
      <c r="X56" s="352"/>
      <c r="Y56" s="351"/>
      <c r="Z56" s="352"/>
      <c r="AA56" s="351"/>
      <c r="AB56" s="352"/>
      <c r="AC56" s="351"/>
      <c r="AD56" s="352"/>
      <c r="AE56" s="351"/>
      <c r="AF56" s="352"/>
      <c r="AG56" s="351"/>
      <c r="AH56" s="352"/>
      <c r="AI56" s="351"/>
      <c r="AJ56" s="352"/>
      <c r="AK56" s="351"/>
      <c r="AL56" s="352"/>
      <c r="AM56" s="351"/>
      <c r="AN56" s="352"/>
      <c r="AO56" s="351"/>
      <c r="AP56" s="352"/>
      <c r="AQ56" s="351"/>
      <c r="AR56" s="352"/>
      <c r="AS56" s="351"/>
      <c r="AT56" s="352"/>
      <c r="AU56" s="351"/>
      <c r="AV56" s="352"/>
      <c r="AW56" s="351"/>
      <c r="AX56" s="352"/>
      <c r="AY56" s="351"/>
      <c r="AZ56" s="352"/>
      <c r="BA56" s="351"/>
      <c r="BB56" s="352"/>
      <c r="BC56" s="351"/>
      <c r="BD56" s="352"/>
      <c r="BE56" s="353"/>
      <c r="BF56" s="354">
        <f t="shared" si="247"/>
        <v>0</v>
      </c>
      <c r="BG56" s="355">
        <f t="shared" si="246"/>
        <v>0</v>
      </c>
      <c r="BH56" s="146"/>
    </row>
    <row r="57" spans="1:60" ht="12" customHeight="1" thickBot="1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30"/>
      <c r="R57" s="30"/>
      <c r="S57" s="251"/>
      <c r="T57" s="251"/>
      <c r="U57" s="28"/>
      <c r="V57" s="148"/>
      <c r="W57" s="139"/>
      <c r="X57" s="149"/>
      <c r="Y57" s="27"/>
      <c r="Z57" s="27"/>
      <c r="AA57" s="27"/>
      <c r="AB57" s="27"/>
      <c r="AC57" s="27"/>
      <c r="AD57" s="27"/>
      <c r="AE57" s="27"/>
      <c r="AF57" s="27"/>
      <c r="AG57" s="148"/>
      <c r="AH57" s="139"/>
      <c r="AI57" s="149"/>
      <c r="AJ57" s="27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</row>
    <row r="58" spans="1:60" ht="15" customHeight="1">
      <c r="A58" s="550" t="str">
        <f ca="1">'R3.9'!$B$32</f>
        <v>R3.9</v>
      </c>
      <c r="B58" s="551"/>
      <c r="C58" s="271"/>
      <c r="D58" s="269" cm="1">
        <f t="array" aca="1" ref="D58" ca="1">INDIRECT("期!"&amp;VLOOKUP($A58,支援効果集計!$D$4:$N$15,11,FALSE)&amp;D$1)</f>
        <v>44440</v>
      </c>
      <c r="E58" s="264"/>
      <c r="F58" s="269" cm="1">
        <f t="array" aca="1" ref="F58" ca="1">INDIRECT("期!"&amp;VLOOKUP($A58,支援効果集計!$D$4:$N$15,11,FALSE)&amp;F$1)</f>
        <v>44441</v>
      </c>
      <c r="G58" s="264"/>
      <c r="H58" s="269" cm="1">
        <f t="array" aca="1" ref="H58" ca="1">INDIRECT("期!"&amp;VLOOKUP($A58,支援効果集計!$D$4:$N$15,11,FALSE)&amp;H$1)</f>
        <v>44442</v>
      </c>
      <c r="I58" s="264"/>
      <c r="J58" s="269" cm="1">
        <f t="array" aca="1" ref="J58" ca="1">INDIRECT("期!"&amp;VLOOKUP($A58,支援効果集計!$D$4:$N$15,11,FALSE)&amp;J$1)</f>
        <v>44443</v>
      </c>
      <c r="K58" s="264"/>
      <c r="L58" s="269" cm="1">
        <f t="array" aca="1" ref="L58" ca="1">INDIRECT("期!"&amp;VLOOKUP($A58,支援効果集計!$D$4:$N$15,11,FALSE)&amp;L$1)</f>
        <v>44445</v>
      </c>
      <c r="M58" s="264"/>
      <c r="N58" s="269" cm="1">
        <f t="array" aca="1" ref="N58" ca="1">INDIRECT("期!"&amp;VLOOKUP($A58,支援効果集計!$D$4:$N$15,11,FALSE)&amp;N$1)</f>
        <v>44446</v>
      </c>
      <c r="O58" s="264"/>
      <c r="P58" s="269" cm="1">
        <f t="array" aca="1" ref="P58" ca="1">INDIRECT("期!"&amp;VLOOKUP($A58,支援効果集計!$D$4:$N$15,11,FALSE)&amp;P$1)</f>
        <v>44447</v>
      </c>
      <c r="Q58" s="264"/>
      <c r="R58" s="269" cm="1">
        <f t="array" aca="1" ref="R58" ca="1">INDIRECT("期!"&amp;VLOOKUP($A58,支援効果集計!$D$4:$N$15,11,FALSE)&amp;R$1)</f>
        <v>44448</v>
      </c>
      <c r="S58" s="264"/>
      <c r="T58" s="269" cm="1">
        <f t="array" aca="1" ref="T58" ca="1">INDIRECT("期!"&amp;VLOOKUP($A58,支援効果集計!$D$4:$N$15,11,FALSE)&amp;T$1)</f>
        <v>44449</v>
      </c>
      <c r="U58" s="264"/>
      <c r="V58" s="269" cm="1">
        <f t="array" aca="1" ref="V58" ca="1">INDIRECT("期!"&amp;VLOOKUP($A58,支援効果集計!$D$4:$N$15,11,FALSE)&amp;V$1)</f>
        <v>44450</v>
      </c>
      <c r="W58" s="264"/>
      <c r="X58" s="269" cm="1">
        <f t="array" aca="1" ref="X58" ca="1">INDIRECT("期!"&amp;VLOOKUP($A58,支援効果集計!$D$4:$N$15,11,FALSE)&amp;X$1)</f>
        <v>44452</v>
      </c>
      <c r="Y58" s="264"/>
      <c r="Z58" s="269" cm="1">
        <f t="array" aca="1" ref="Z58" ca="1">INDIRECT("期!"&amp;VLOOKUP($A58,支援効果集計!$D$4:$N$15,11,FALSE)&amp;Z$1)</f>
        <v>44453</v>
      </c>
      <c r="AA58" s="264"/>
      <c r="AB58" s="269" cm="1">
        <f t="array" aca="1" ref="AB58" ca="1">INDIRECT("期!"&amp;VLOOKUP($A58,支援効果集計!$D$4:$N$15,11,FALSE)&amp;AB$1)</f>
        <v>44454</v>
      </c>
      <c r="AC58" s="264"/>
      <c r="AD58" s="269" cm="1">
        <f t="array" aca="1" ref="AD58" ca="1">INDIRECT("期!"&amp;VLOOKUP($A58,支援効果集計!$D$4:$N$15,11,FALSE)&amp;AD$1)</f>
        <v>44455</v>
      </c>
      <c r="AE58" s="264"/>
      <c r="AF58" s="269" cm="1">
        <f t="array" aca="1" ref="AF58" ca="1">INDIRECT("期!"&amp;VLOOKUP($A58,支援効果集計!$D$4:$N$15,11,FALSE)&amp;AF$1)</f>
        <v>44456</v>
      </c>
      <c r="AG58" s="264"/>
      <c r="AH58" s="269" cm="1">
        <f t="array" aca="1" ref="AH58" ca="1">INDIRECT("期!"&amp;VLOOKUP($A58,支援効果集計!$D$4:$N$15,11,FALSE)&amp;AH$1)</f>
        <v>44457</v>
      </c>
      <c r="AI58" s="264"/>
      <c r="AJ58" s="269" cm="1">
        <f t="array" aca="1" ref="AJ58" ca="1">INDIRECT("期!"&amp;VLOOKUP($A58,支援効果集計!$D$4:$N$15,11,FALSE)&amp;AJ$1)</f>
        <v>44459</v>
      </c>
      <c r="AK58" s="264"/>
      <c r="AL58" s="269" cm="1">
        <f t="array" aca="1" ref="AL58" ca="1">INDIRECT("期!"&amp;VLOOKUP($A58,支援効果集計!$D$4:$N$15,11,FALSE)&amp;AL$1)</f>
        <v>44460</v>
      </c>
      <c r="AM58" s="264"/>
      <c r="AN58" s="269" cm="1">
        <f t="array" aca="1" ref="AN58" ca="1">INDIRECT("期!"&amp;VLOOKUP($A58,支援効果集計!$D$4:$N$15,11,FALSE)&amp;AN$1)</f>
        <v>44461</v>
      </c>
      <c r="AO58" s="264"/>
      <c r="AP58" s="269" cm="1">
        <f t="array" aca="1" ref="AP58" ca="1">INDIRECT("期!"&amp;VLOOKUP($A58,支援効果集計!$D$4:$N$15,11,FALSE)&amp;AP$1)</f>
        <v>44462</v>
      </c>
      <c r="AQ58" s="264"/>
      <c r="AR58" s="269" cm="1">
        <f t="array" aca="1" ref="AR58" ca="1">INDIRECT("期!"&amp;VLOOKUP($A58,支援効果集計!$D$4:$N$15,11,FALSE)&amp;AR$1)</f>
        <v>44463</v>
      </c>
      <c r="AS58" s="264"/>
      <c r="AT58" s="269" cm="1">
        <f t="array" aca="1" ref="AT58" ca="1">INDIRECT("期!"&amp;VLOOKUP($A58,支援効果集計!$D$4:$N$15,11,FALSE)&amp;AT$1)</f>
        <v>44464</v>
      </c>
      <c r="AU58" s="264"/>
      <c r="AV58" s="269" cm="1">
        <f t="array" aca="1" ref="AV58" ca="1">INDIRECT("期!"&amp;VLOOKUP($A58,支援効果集計!$D$4:$N$15,11,FALSE)&amp;AV$1)</f>
        <v>44466</v>
      </c>
      <c r="AW58" s="264"/>
      <c r="AX58" s="269" cm="1">
        <f t="array" aca="1" ref="AX58" ca="1">INDIRECT("期!"&amp;VLOOKUP($A58,支援効果集計!$D$4:$N$15,11,FALSE)&amp;AX$1)</f>
        <v>44467</v>
      </c>
      <c r="AY58" s="264"/>
      <c r="AZ58" s="269" cm="1">
        <f t="array" aca="1" ref="AZ58" ca="1">INDIRECT("期!"&amp;VLOOKUP($A58,支援効果集計!$D$4:$N$15,11,FALSE)&amp;AZ$1)</f>
        <v>44468</v>
      </c>
      <c r="BA58" s="264"/>
      <c r="BB58" s="269" cm="1">
        <f t="array" aca="1" ref="BB58" ca="1">INDIRECT("期!"&amp;VLOOKUP($A58,支援効果集計!$D$4:$N$15,11,FALSE)&amp;BB$1)</f>
        <v>44469</v>
      </c>
      <c r="BC58" s="264"/>
      <c r="BD58" s="269" t="str" cm="1">
        <f t="array" aca="1" ref="BD58" ca="1">INDIRECT("期!"&amp;VLOOKUP($A58,支援効果集計!$D$4:$N$15,11,FALSE)&amp;BD$1)</f>
        <v/>
      </c>
      <c r="BE58" s="264"/>
      <c r="BF58" s="289" t="s">
        <v>143</v>
      </c>
      <c r="BG58" s="290"/>
      <c r="BH58" s="27"/>
    </row>
    <row r="59" spans="1:60" s="260" customFormat="1" ht="15" customHeight="1">
      <c r="A59" s="267"/>
      <c r="B59" s="322">
        <f ca="1">HLOOKUP(A58,年間予定!$B$1:$M$2,2,FALSE)</f>
        <v>7</v>
      </c>
      <c r="C59" s="272" t="s">
        <v>51</v>
      </c>
      <c r="D59" s="323" t="s">
        <v>117</v>
      </c>
      <c r="E59" s="324" t="s">
        <v>118</v>
      </c>
      <c r="F59" s="325" t="s">
        <v>117</v>
      </c>
      <c r="G59" s="324" t="s">
        <v>118</v>
      </c>
      <c r="H59" s="325" t="s">
        <v>117</v>
      </c>
      <c r="I59" s="324" t="s">
        <v>118</v>
      </c>
      <c r="J59" s="325" t="s">
        <v>117</v>
      </c>
      <c r="K59" s="324" t="s">
        <v>118</v>
      </c>
      <c r="L59" s="325" t="s">
        <v>117</v>
      </c>
      <c r="M59" s="324" t="s">
        <v>118</v>
      </c>
      <c r="N59" s="325" t="s">
        <v>117</v>
      </c>
      <c r="O59" s="324" t="s">
        <v>118</v>
      </c>
      <c r="P59" s="325" t="s">
        <v>117</v>
      </c>
      <c r="Q59" s="324" t="s">
        <v>118</v>
      </c>
      <c r="R59" s="325" t="s">
        <v>117</v>
      </c>
      <c r="S59" s="324" t="s">
        <v>118</v>
      </c>
      <c r="T59" s="325" t="s">
        <v>117</v>
      </c>
      <c r="U59" s="324" t="s">
        <v>118</v>
      </c>
      <c r="V59" s="325" t="s">
        <v>117</v>
      </c>
      <c r="W59" s="324" t="s">
        <v>118</v>
      </c>
      <c r="X59" s="325" t="s">
        <v>117</v>
      </c>
      <c r="Y59" s="324" t="s">
        <v>118</v>
      </c>
      <c r="Z59" s="325" t="s">
        <v>117</v>
      </c>
      <c r="AA59" s="324" t="s">
        <v>118</v>
      </c>
      <c r="AB59" s="325" t="s">
        <v>117</v>
      </c>
      <c r="AC59" s="324" t="s">
        <v>118</v>
      </c>
      <c r="AD59" s="325" t="s">
        <v>117</v>
      </c>
      <c r="AE59" s="324" t="s">
        <v>118</v>
      </c>
      <c r="AF59" s="325" t="s">
        <v>117</v>
      </c>
      <c r="AG59" s="324" t="s">
        <v>118</v>
      </c>
      <c r="AH59" s="325" t="s">
        <v>117</v>
      </c>
      <c r="AI59" s="324" t="s">
        <v>118</v>
      </c>
      <c r="AJ59" s="325" t="s">
        <v>117</v>
      </c>
      <c r="AK59" s="324" t="s">
        <v>118</v>
      </c>
      <c r="AL59" s="325" t="s">
        <v>117</v>
      </c>
      <c r="AM59" s="324" t="s">
        <v>118</v>
      </c>
      <c r="AN59" s="325" t="s">
        <v>117</v>
      </c>
      <c r="AO59" s="324" t="s">
        <v>118</v>
      </c>
      <c r="AP59" s="325" t="s">
        <v>117</v>
      </c>
      <c r="AQ59" s="324" t="s">
        <v>118</v>
      </c>
      <c r="AR59" s="325" t="s">
        <v>117</v>
      </c>
      <c r="AS59" s="324" t="s">
        <v>118</v>
      </c>
      <c r="AT59" s="325" t="s">
        <v>117</v>
      </c>
      <c r="AU59" s="324" t="s">
        <v>118</v>
      </c>
      <c r="AV59" s="325" t="s">
        <v>117</v>
      </c>
      <c r="AW59" s="324" t="s">
        <v>118</v>
      </c>
      <c r="AX59" s="325" t="s">
        <v>117</v>
      </c>
      <c r="AY59" s="324" t="s">
        <v>118</v>
      </c>
      <c r="AZ59" s="325" t="s">
        <v>117</v>
      </c>
      <c r="BA59" s="324" t="s">
        <v>118</v>
      </c>
      <c r="BB59" s="325" t="s">
        <v>117</v>
      </c>
      <c r="BC59" s="324" t="s">
        <v>118</v>
      </c>
      <c r="BD59" s="325" t="s">
        <v>117</v>
      </c>
      <c r="BE59" s="326" t="s">
        <v>118</v>
      </c>
      <c r="BF59" s="327" t="s">
        <v>117</v>
      </c>
      <c r="BG59" s="328" t="s">
        <v>118</v>
      </c>
      <c r="BH59" s="27"/>
    </row>
    <row r="60" spans="1:60" ht="15" customHeight="1" thickBot="1">
      <c r="A60" s="543" t="s">
        <v>131</v>
      </c>
      <c r="B60" s="549"/>
      <c r="C60" s="331">
        <f ca="1">IFERROR(VLOOKUP(A60,年間予定!$A$3:$M$17,$B$4,FALSE),"")</f>
        <v>44</v>
      </c>
      <c r="D60" s="332">
        <f>SUM(D61:D67)</f>
        <v>1</v>
      </c>
      <c r="E60" s="333">
        <f t="shared" ref="E60" si="248">SUM(E61:E67)</f>
        <v>1</v>
      </c>
      <c r="F60" s="334">
        <f t="shared" ref="F60" si="249">SUM(F61:F67)</f>
        <v>2</v>
      </c>
      <c r="G60" s="333">
        <f t="shared" ref="G60" si="250">SUM(G61:G67)</f>
        <v>0</v>
      </c>
      <c r="H60" s="334">
        <f t="shared" ref="H60" si="251">SUM(H61:H67)</f>
        <v>3</v>
      </c>
      <c r="I60" s="333">
        <f t="shared" ref="I60" si="252">SUM(I61:I67)</f>
        <v>0</v>
      </c>
      <c r="J60" s="334">
        <f t="shared" ref="J60" si="253">SUM(J61:J67)</f>
        <v>3</v>
      </c>
      <c r="K60" s="333">
        <f t="shared" ref="K60" si="254">SUM(K61:K67)</f>
        <v>0</v>
      </c>
      <c r="L60" s="334">
        <f t="shared" ref="L60" si="255">SUM(L61:L67)</f>
        <v>2</v>
      </c>
      <c r="M60" s="333">
        <f t="shared" ref="M60" si="256">SUM(M61:M67)</f>
        <v>0</v>
      </c>
      <c r="N60" s="334">
        <f t="shared" ref="N60" si="257">SUM(N61:N67)</f>
        <v>2</v>
      </c>
      <c r="O60" s="333">
        <f t="shared" ref="O60" si="258">SUM(O61:O67)</f>
        <v>0</v>
      </c>
      <c r="P60" s="334">
        <f t="shared" ref="P60" si="259">SUM(P61:P67)</f>
        <v>2</v>
      </c>
      <c r="Q60" s="333">
        <f t="shared" ref="Q60" si="260">SUM(Q61:Q67)</f>
        <v>1</v>
      </c>
      <c r="R60" s="334">
        <f t="shared" ref="R60" si="261">SUM(R61:R67)</f>
        <v>4</v>
      </c>
      <c r="S60" s="333">
        <f t="shared" ref="S60" si="262">SUM(S61:S67)</f>
        <v>0</v>
      </c>
      <c r="T60" s="334">
        <f t="shared" ref="T60" si="263">SUM(T61:T67)</f>
        <v>2</v>
      </c>
      <c r="U60" s="333">
        <f t="shared" ref="U60" si="264">SUM(U61:U67)</f>
        <v>0</v>
      </c>
      <c r="V60" s="334">
        <f t="shared" ref="V60" si="265">SUM(V61:V67)</f>
        <v>2</v>
      </c>
      <c r="W60" s="333">
        <f t="shared" ref="W60" si="266">SUM(W61:W67)</f>
        <v>0</v>
      </c>
      <c r="X60" s="334">
        <f t="shared" ref="X60" si="267">SUM(X61:X67)</f>
        <v>2</v>
      </c>
      <c r="Y60" s="333">
        <f t="shared" ref="Y60" si="268">SUM(Y61:Y67)</f>
        <v>0</v>
      </c>
      <c r="Z60" s="334">
        <f t="shared" ref="Z60" si="269">SUM(Z61:Z67)</f>
        <v>3</v>
      </c>
      <c r="AA60" s="333">
        <f t="shared" ref="AA60" si="270">SUM(AA61:AA67)</f>
        <v>0</v>
      </c>
      <c r="AB60" s="334">
        <f t="shared" ref="AB60" si="271">SUM(AB61:AB67)</f>
        <v>2</v>
      </c>
      <c r="AC60" s="333">
        <f t="shared" ref="AC60" si="272">SUM(AC61:AC67)</f>
        <v>0</v>
      </c>
      <c r="AD60" s="334">
        <f t="shared" ref="AD60" si="273">SUM(AD61:AD67)</f>
        <v>2</v>
      </c>
      <c r="AE60" s="333">
        <f t="shared" ref="AE60" si="274">SUM(AE61:AE67)</f>
        <v>1</v>
      </c>
      <c r="AF60" s="334">
        <f t="shared" ref="AF60" si="275">SUM(AF61:AF67)</f>
        <v>2</v>
      </c>
      <c r="AG60" s="333">
        <f t="shared" ref="AG60" si="276">SUM(AG61:AG67)</f>
        <v>1</v>
      </c>
      <c r="AH60" s="334">
        <f t="shared" ref="AH60" si="277">SUM(AH61:AH67)</f>
        <v>0</v>
      </c>
      <c r="AI60" s="333">
        <f t="shared" ref="AI60" si="278">SUM(AI61:AI67)</f>
        <v>0</v>
      </c>
      <c r="AJ60" s="334">
        <f t="shared" ref="AJ60" si="279">SUM(AJ61:AJ67)</f>
        <v>1</v>
      </c>
      <c r="AK60" s="333">
        <f t="shared" ref="AK60" si="280">SUM(AK61:AK67)</f>
        <v>0</v>
      </c>
      <c r="AL60" s="334">
        <f t="shared" ref="AL60" si="281">SUM(AL61:AL67)</f>
        <v>5</v>
      </c>
      <c r="AM60" s="333">
        <f t="shared" ref="AM60" si="282">SUM(AM61:AM67)</f>
        <v>0</v>
      </c>
      <c r="AN60" s="334">
        <f t="shared" ref="AN60" si="283">SUM(AN61:AN67)</f>
        <v>6</v>
      </c>
      <c r="AO60" s="333">
        <f t="shared" ref="AO60" si="284">SUM(AO61:AO67)</f>
        <v>0</v>
      </c>
      <c r="AP60" s="334">
        <f t="shared" ref="AP60" si="285">SUM(AP61:AP67)</f>
        <v>2</v>
      </c>
      <c r="AQ60" s="333">
        <f t="shared" ref="AQ60" si="286">SUM(AQ61:AQ67)</f>
        <v>0</v>
      </c>
      <c r="AR60" s="334">
        <f t="shared" ref="AR60" si="287">SUM(AR61:AR67)</f>
        <v>0</v>
      </c>
      <c r="AS60" s="333">
        <f t="shared" ref="AS60" si="288">SUM(AS61:AS67)</f>
        <v>2</v>
      </c>
      <c r="AT60" s="334">
        <f t="shared" ref="AT60" si="289">SUM(AT61:AT67)</f>
        <v>2</v>
      </c>
      <c r="AU60" s="333">
        <f t="shared" ref="AU60" si="290">SUM(AU61:AU67)</f>
        <v>0</v>
      </c>
      <c r="AV60" s="334">
        <f t="shared" ref="AV60" si="291">SUM(AV61:AV67)</f>
        <v>2</v>
      </c>
      <c r="AW60" s="333">
        <f t="shared" ref="AW60" si="292">SUM(AW61:AW67)</f>
        <v>1</v>
      </c>
      <c r="AX60" s="334">
        <f t="shared" ref="AX60" si="293">SUM(AX61:AX67)</f>
        <v>4</v>
      </c>
      <c r="AY60" s="333">
        <f t="shared" ref="AY60" si="294">SUM(AY61:AY67)</f>
        <v>1</v>
      </c>
      <c r="AZ60" s="334">
        <f t="shared" ref="AZ60" si="295">SUM(AZ61:AZ67)</f>
        <v>3</v>
      </c>
      <c r="BA60" s="333">
        <f t="shared" ref="BA60" si="296">SUM(BA61:BA67)</f>
        <v>0</v>
      </c>
      <c r="BB60" s="334">
        <f t="shared" ref="BB60" si="297">SUM(BB61:BB67)</f>
        <v>1</v>
      </c>
      <c r="BC60" s="333">
        <f t="shared" ref="BC60" si="298">SUM(BC61:BC67)</f>
        <v>1</v>
      </c>
      <c r="BD60" s="334">
        <f t="shared" ref="BD60" si="299">SUM(BD61:BD67)</f>
        <v>0</v>
      </c>
      <c r="BE60" s="335">
        <f t="shared" ref="BE60" si="300">SUM(BE61:BE67)</f>
        <v>0</v>
      </c>
      <c r="BF60" s="336">
        <f>SUMIF($D$4:$BE$4,$BF$4,$D60:$BE60)</f>
        <v>60</v>
      </c>
      <c r="BG60" s="337">
        <f>SUMIF($D$4:$BE$4,$BG$4,$D60:$BE60)</f>
        <v>9</v>
      </c>
    </row>
    <row r="61" spans="1:60" ht="15" customHeight="1">
      <c r="A61" s="329"/>
      <c r="B61" s="338" t="s">
        <v>151</v>
      </c>
      <c r="C61" s="339"/>
      <c r="D61" s="340"/>
      <c r="E61" s="341"/>
      <c r="F61" s="342"/>
      <c r="G61" s="341"/>
      <c r="H61" s="342"/>
      <c r="I61" s="341"/>
      <c r="J61" s="342">
        <v>1</v>
      </c>
      <c r="K61" s="341"/>
      <c r="L61" s="342"/>
      <c r="M61" s="341"/>
      <c r="N61" s="342"/>
      <c r="O61" s="341"/>
      <c r="P61" s="342"/>
      <c r="Q61" s="341"/>
      <c r="R61" s="342"/>
      <c r="S61" s="341"/>
      <c r="T61" s="342"/>
      <c r="U61" s="341"/>
      <c r="V61" s="342"/>
      <c r="W61" s="341"/>
      <c r="X61" s="342"/>
      <c r="Y61" s="341"/>
      <c r="Z61" s="342"/>
      <c r="AA61" s="341"/>
      <c r="AB61" s="342"/>
      <c r="AC61" s="341"/>
      <c r="AD61" s="342"/>
      <c r="AE61" s="341"/>
      <c r="AF61" s="342"/>
      <c r="AG61" s="341"/>
      <c r="AH61" s="342"/>
      <c r="AI61" s="341"/>
      <c r="AJ61" s="342"/>
      <c r="AK61" s="341"/>
      <c r="AL61" s="342">
        <v>1</v>
      </c>
      <c r="AM61" s="341"/>
      <c r="AN61" s="342"/>
      <c r="AO61" s="341"/>
      <c r="AP61" s="342"/>
      <c r="AQ61" s="341"/>
      <c r="AR61" s="342"/>
      <c r="AS61" s="341"/>
      <c r="AT61" s="342">
        <v>1</v>
      </c>
      <c r="AU61" s="341"/>
      <c r="AV61" s="342"/>
      <c r="AW61" s="341"/>
      <c r="AX61" s="342"/>
      <c r="AY61" s="341"/>
      <c r="AZ61" s="342"/>
      <c r="BA61" s="341"/>
      <c r="BB61" s="342"/>
      <c r="BC61" s="341"/>
      <c r="BD61" s="342"/>
      <c r="BE61" s="343"/>
      <c r="BF61" s="344">
        <f>SUMIF($D$4:$BE$4,$BF$4,$D61:$BE61)</f>
        <v>3</v>
      </c>
      <c r="BG61" s="345">
        <f t="shared" ref="BG61:BG67" si="301">SUMIF($D$4:$BE$4,$BG$4,$D61:$BE61)</f>
        <v>0</v>
      </c>
    </row>
    <row r="62" spans="1:60" ht="15" customHeight="1">
      <c r="A62" s="330"/>
      <c r="B62" s="346" t="s">
        <v>152</v>
      </c>
      <c r="C62" s="275"/>
      <c r="D62" s="276"/>
      <c r="E62" s="277"/>
      <c r="F62" s="278"/>
      <c r="G62" s="277"/>
      <c r="H62" s="278"/>
      <c r="I62" s="277"/>
      <c r="J62" s="278"/>
      <c r="K62" s="277"/>
      <c r="L62" s="278"/>
      <c r="M62" s="277"/>
      <c r="N62" s="278"/>
      <c r="O62" s="277"/>
      <c r="P62" s="278"/>
      <c r="Q62" s="277"/>
      <c r="R62" s="278"/>
      <c r="S62" s="277"/>
      <c r="T62" s="278"/>
      <c r="U62" s="277"/>
      <c r="V62" s="278"/>
      <c r="W62" s="277"/>
      <c r="X62" s="278"/>
      <c r="Y62" s="277"/>
      <c r="Z62" s="278"/>
      <c r="AA62" s="277"/>
      <c r="AB62" s="278"/>
      <c r="AC62" s="277"/>
      <c r="AD62" s="278"/>
      <c r="AE62" s="277"/>
      <c r="AF62" s="278"/>
      <c r="AG62" s="277"/>
      <c r="AH62" s="278"/>
      <c r="AI62" s="277"/>
      <c r="AJ62" s="278"/>
      <c r="AK62" s="277"/>
      <c r="AL62" s="278"/>
      <c r="AM62" s="277"/>
      <c r="AN62" s="278"/>
      <c r="AO62" s="277"/>
      <c r="AP62" s="278"/>
      <c r="AQ62" s="277"/>
      <c r="AR62" s="278"/>
      <c r="AS62" s="277"/>
      <c r="AT62" s="278"/>
      <c r="AU62" s="277"/>
      <c r="AV62" s="278"/>
      <c r="AW62" s="277">
        <v>1</v>
      </c>
      <c r="AX62" s="278"/>
      <c r="AY62" s="277"/>
      <c r="AZ62" s="278"/>
      <c r="BA62" s="277"/>
      <c r="BB62" s="278"/>
      <c r="BC62" s="277"/>
      <c r="BD62" s="278"/>
      <c r="BE62" s="286"/>
      <c r="BF62" s="293">
        <f t="shared" ref="BF62:BF67" si="302">SUMIF($D$4:$BE$4,$BF$4,$D62:$BE62)</f>
        <v>0</v>
      </c>
      <c r="BG62" s="294">
        <f t="shared" si="301"/>
        <v>1</v>
      </c>
      <c r="BH62" s="146"/>
    </row>
    <row r="63" spans="1:60" ht="15" customHeight="1">
      <c r="A63" s="330"/>
      <c r="B63" s="347" t="s">
        <v>153</v>
      </c>
      <c r="C63" s="279"/>
      <c r="D63" s="280"/>
      <c r="E63" s="281"/>
      <c r="F63" s="282"/>
      <c r="G63" s="281"/>
      <c r="H63" s="282">
        <v>1</v>
      </c>
      <c r="I63" s="281"/>
      <c r="J63" s="282">
        <v>1</v>
      </c>
      <c r="K63" s="281"/>
      <c r="L63" s="282"/>
      <c r="M63" s="281"/>
      <c r="N63" s="282"/>
      <c r="O63" s="281"/>
      <c r="P63" s="282"/>
      <c r="Q63" s="281"/>
      <c r="R63" s="282"/>
      <c r="S63" s="281"/>
      <c r="T63" s="282">
        <v>1</v>
      </c>
      <c r="U63" s="281"/>
      <c r="V63" s="282">
        <v>1</v>
      </c>
      <c r="W63" s="281"/>
      <c r="X63" s="282"/>
      <c r="Y63" s="281"/>
      <c r="Z63" s="282"/>
      <c r="AA63" s="281"/>
      <c r="AB63" s="282">
        <v>1</v>
      </c>
      <c r="AC63" s="281"/>
      <c r="AD63" s="282"/>
      <c r="AE63" s="281"/>
      <c r="AF63" s="282"/>
      <c r="AG63" s="281"/>
      <c r="AH63" s="282"/>
      <c r="AI63" s="281"/>
      <c r="AJ63" s="282"/>
      <c r="AK63" s="281"/>
      <c r="AL63" s="282">
        <v>1</v>
      </c>
      <c r="AM63" s="281"/>
      <c r="AN63" s="282"/>
      <c r="AO63" s="281"/>
      <c r="AP63" s="282"/>
      <c r="AQ63" s="281"/>
      <c r="AR63" s="282"/>
      <c r="AS63" s="281"/>
      <c r="AT63" s="282"/>
      <c r="AU63" s="281"/>
      <c r="AV63" s="282"/>
      <c r="AW63" s="281"/>
      <c r="AX63" s="282">
        <v>1</v>
      </c>
      <c r="AY63" s="281"/>
      <c r="AZ63" s="282"/>
      <c r="BA63" s="281"/>
      <c r="BB63" s="282"/>
      <c r="BC63" s="281"/>
      <c r="BD63" s="282"/>
      <c r="BE63" s="287"/>
      <c r="BF63" s="295">
        <f t="shared" si="302"/>
        <v>7</v>
      </c>
      <c r="BG63" s="296">
        <f t="shared" si="301"/>
        <v>0</v>
      </c>
      <c r="BH63" s="146"/>
    </row>
    <row r="64" spans="1:60" ht="15" customHeight="1">
      <c r="A64" s="330"/>
      <c r="B64" s="346" t="s">
        <v>154</v>
      </c>
      <c r="C64" s="275"/>
      <c r="D64" s="276"/>
      <c r="E64" s="277"/>
      <c r="F64" s="278"/>
      <c r="G64" s="277"/>
      <c r="H64" s="278"/>
      <c r="I64" s="277"/>
      <c r="J64" s="278"/>
      <c r="K64" s="277"/>
      <c r="L64" s="278"/>
      <c r="M64" s="277"/>
      <c r="N64" s="278"/>
      <c r="O64" s="277"/>
      <c r="P64" s="278"/>
      <c r="Q64" s="277"/>
      <c r="R64" s="278"/>
      <c r="S64" s="277"/>
      <c r="T64" s="278"/>
      <c r="U64" s="277"/>
      <c r="V64" s="278"/>
      <c r="W64" s="277"/>
      <c r="X64" s="278"/>
      <c r="Y64" s="277"/>
      <c r="Z64" s="278"/>
      <c r="AA64" s="277"/>
      <c r="AB64" s="278"/>
      <c r="AC64" s="277"/>
      <c r="AD64" s="278"/>
      <c r="AE64" s="277"/>
      <c r="AF64" s="278"/>
      <c r="AG64" s="277"/>
      <c r="AH64" s="278"/>
      <c r="AI64" s="277"/>
      <c r="AJ64" s="278"/>
      <c r="AK64" s="277"/>
      <c r="AL64" s="278"/>
      <c r="AM64" s="277"/>
      <c r="AN64" s="278"/>
      <c r="AO64" s="277"/>
      <c r="AP64" s="278"/>
      <c r="AQ64" s="277"/>
      <c r="AR64" s="278"/>
      <c r="AS64" s="277"/>
      <c r="AT64" s="278"/>
      <c r="AU64" s="277"/>
      <c r="AV64" s="278"/>
      <c r="AW64" s="277"/>
      <c r="AX64" s="278"/>
      <c r="AY64" s="277"/>
      <c r="AZ64" s="278"/>
      <c r="BA64" s="277"/>
      <c r="BB64" s="278"/>
      <c r="BC64" s="277"/>
      <c r="BD64" s="278"/>
      <c r="BE64" s="286"/>
      <c r="BF64" s="293">
        <f t="shared" si="302"/>
        <v>0</v>
      </c>
      <c r="BG64" s="294">
        <f t="shared" si="301"/>
        <v>0</v>
      </c>
      <c r="BH64" s="146"/>
    </row>
    <row r="65" spans="1:60" ht="15" customHeight="1">
      <c r="A65" s="330"/>
      <c r="B65" s="347" t="s">
        <v>155</v>
      </c>
      <c r="C65" s="279"/>
      <c r="D65" s="280">
        <v>1</v>
      </c>
      <c r="E65" s="281"/>
      <c r="F65" s="282">
        <v>2</v>
      </c>
      <c r="G65" s="281"/>
      <c r="H65" s="282">
        <v>2</v>
      </c>
      <c r="I65" s="281"/>
      <c r="J65" s="282">
        <v>1</v>
      </c>
      <c r="K65" s="281"/>
      <c r="L65" s="282">
        <v>2</v>
      </c>
      <c r="M65" s="281"/>
      <c r="N65" s="282">
        <v>2</v>
      </c>
      <c r="O65" s="281"/>
      <c r="P65" s="282">
        <v>2</v>
      </c>
      <c r="Q65" s="281"/>
      <c r="R65" s="282">
        <v>4</v>
      </c>
      <c r="S65" s="281"/>
      <c r="T65" s="282">
        <v>1</v>
      </c>
      <c r="U65" s="281"/>
      <c r="V65" s="282">
        <v>1</v>
      </c>
      <c r="W65" s="281"/>
      <c r="X65" s="282">
        <v>2</v>
      </c>
      <c r="Y65" s="281"/>
      <c r="Z65" s="282">
        <v>3</v>
      </c>
      <c r="AA65" s="281"/>
      <c r="AB65" s="282">
        <v>1</v>
      </c>
      <c r="AC65" s="281"/>
      <c r="AD65" s="282">
        <v>2</v>
      </c>
      <c r="AE65" s="281">
        <v>1</v>
      </c>
      <c r="AF65" s="282">
        <v>2</v>
      </c>
      <c r="AG65" s="281"/>
      <c r="AH65" s="282"/>
      <c r="AI65" s="281"/>
      <c r="AJ65" s="282">
        <v>1</v>
      </c>
      <c r="AK65" s="281"/>
      <c r="AL65" s="282">
        <v>3</v>
      </c>
      <c r="AM65" s="281"/>
      <c r="AN65" s="282">
        <v>6</v>
      </c>
      <c r="AO65" s="281"/>
      <c r="AP65" s="282">
        <v>1</v>
      </c>
      <c r="AQ65" s="281"/>
      <c r="AR65" s="282"/>
      <c r="AS65" s="281">
        <v>1</v>
      </c>
      <c r="AT65" s="282">
        <v>1</v>
      </c>
      <c r="AU65" s="281"/>
      <c r="AV65" s="282">
        <v>2</v>
      </c>
      <c r="AW65" s="281"/>
      <c r="AX65" s="282">
        <v>3</v>
      </c>
      <c r="AY65" s="281">
        <v>1</v>
      </c>
      <c r="AZ65" s="282">
        <v>3</v>
      </c>
      <c r="BA65" s="281"/>
      <c r="BB65" s="282">
        <v>1</v>
      </c>
      <c r="BC65" s="281"/>
      <c r="BD65" s="282"/>
      <c r="BE65" s="287"/>
      <c r="BF65" s="295">
        <f t="shared" si="302"/>
        <v>49</v>
      </c>
      <c r="BG65" s="296">
        <f t="shared" si="301"/>
        <v>3</v>
      </c>
      <c r="BH65" s="146"/>
    </row>
    <row r="66" spans="1:60" ht="15" customHeight="1">
      <c r="A66" s="330"/>
      <c r="B66" s="346" t="s">
        <v>156</v>
      </c>
      <c r="C66" s="275"/>
      <c r="D66" s="276"/>
      <c r="E66" s="277">
        <v>1</v>
      </c>
      <c r="F66" s="278"/>
      <c r="G66" s="277"/>
      <c r="H66" s="278"/>
      <c r="I66" s="277"/>
      <c r="J66" s="278"/>
      <c r="K66" s="277"/>
      <c r="L66" s="278"/>
      <c r="M66" s="277"/>
      <c r="N66" s="278"/>
      <c r="O66" s="277"/>
      <c r="P66" s="278"/>
      <c r="Q66" s="277">
        <v>1</v>
      </c>
      <c r="R66" s="278"/>
      <c r="S66" s="277"/>
      <c r="T66" s="278"/>
      <c r="U66" s="277"/>
      <c r="V66" s="278"/>
      <c r="W66" s="277"/>
      <c r="X66" s="278"/>
      <c r="Y66" s="277"/>
      <c r="Z66" s="278"/>
      <c r="AA66" s="277"/>
      <c r="AB66" s="278"/>
      <c r="AC66" s="277"/>
      <c r="AD66" s="278"/>
      <c r="AE66" s="277"/>
      <c r="AF66" s="278"/>
      <c r="AG66" s="277">
        <v>1</v>
      </c>
      <c r="AH66" s="278"/>
      <c r="AI66" s="277"/>
      <c r="AJ66" s="278"/>
      <c r="AK66" s="277"/>
      <c r="AL66" s="278"/>
      <c r="AM66" s="277"/>
      <c r="AN66" s="278"/>
      <c r="AO66" s="277"/>
      <c r="AP66" s="278">
        <v>1</v>
      </c>
      <c r="AQ66" s="277"/>
      <c r="AR66" s="278"/>
      <c r="AS66" s="277">
        <v>1</v>
      </c>
      <c r="AT66" s="278"/>
      <c r="AU66" s="277"/>
      <c r="AV66" s="278"/>
      <c r="AW66" s="277"/>
      <c r="AX66" s="278"/>
      <c r="AY66" s="277"/>
      <c r="AZ66" s="278"/>
      <c r="BA66" s="277"/>
      <c r="BB66" s="278"/>
      <c r="BC66" s="277">
        <v>1</v>
      </c>
      <c r="BD66" s="278"/>
      <c r="BE66" s="286"/>
      <c r="BF66" s="293">
        <f t="shared" si="302"/>
        <v>1</v>
      </c>
      <c r="BG66" s="294">
        <f t="shared" si="301"/>
        <v>5</v>
      </c>
      <c r="BH66" s="146"/>
    </row>
    <row r="67" spans="1:60" ht="15" customHeight="1" thickBot="1">
      <c r="A67" s="330"/>
      <c r="B67" s="348"/>
      <c r="C67" s="349"/>
      <c r="D67" s="350"/>
      <c r="E67" s="351"/>
      <c r="F67" s="352"/>
      <c r="G67" s="351"/>
      <c r="H67" s="352"/>
      <c r="I67" s="351"/>
      <c r="J67" s="352"/>
      <c r="K67" s="351"/>
      <c r="L67" s="352"/>
      <c r="M67" s="351"/>
      <c r="N67" s="352"/>
      <c r="O67" s="351"/>
      <c r="P67" s="352"/>
      <c r="Q67" s="351"/>
      <c r="R67" s="352"/>
      <c r="S67" s="351"/>
      <c r="T67" s="352"/>
      <c r="U67" s="351"/>
      <c r="V67" s="352"/>
      <c r="W67" s="351"/>
      <c r="X67" s="352"/>
      <c r="Y67" s="351"/>
      <c r="Z67" s="352"/>
      <c r="AA67" s="351"/>
      <c r="AB67" s="352"/>
      <c r="AC67" s="351"/>
      <c r="AD67" s="352"/>
      <c r="AE67" s="351"/>
      <c r="AF67" s="352"/>
      <c r="AG67" s="351"/>
      <c r="AH67" s="352"/>
      <c r="AI67" s="351"/>
      <c r="AJ67" s="352"/>
      <c r="AK67" s="351"/>
      <c r="AL67" s="352"/>
      <c r="AM67" s="351"/>
      <c r="AN67" s="352"/>
      <c r="AO67" s="351"/>
      <c r="AP67" s="352"/>
      <c r="AQ67" s="351"/>
      <c r="AR67" s="352"/>
      <c r="AS67" s="351"/>
      <c r="AT67" s="352"/>
      <c r="AU67" s="351"/>
      <c r="AV67" s="352"/>
      <c r="AW67" s="351"/>
      <c r="AX67" s="352"/>
      <c r="AY67" s="351"/>
      <c r="AZ67" s="352"/>
      <c r="BA67" s="351"/>
      <c r="BB67" s="352"/>
      <c r="BC67" s="351"/>
      <c r="BD67" s="352"/>
      <c r="BE67" s="353"/>
      <c r="BF67" s="354">
        <f t="shared" si="302"/>
        <v>0</v>
      </c>
      <c r="BG67" s="355">
        <f t="shared" si="301"/>
        <v>0</v>
      </c>
      <c r="BH67" s="146"/>
    </row>
    <row r="68" spans="1:60" ht="12" customHeight="1" thickBot="1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30"/>
      <c r="R68" s="30"/>
      <c r="S68" s="251"/>
      <c r="T68" s="251"/>
      <c r="U68" s="28"/>
      <c r="V68" s="148"/>
      <c r="W68" s="139"/>
      <c r="X68" s="149"/>
      <c r="Y68" s="27"/>
      <c r="Z68" s="27"/>
      <c r="AA68" s="27"/>
      <c r="AB68" s="27"/>
      <c r="AC68" s="27"/>
      <c r="AD68" s="27"/>
      <c r="AE68" s="27"/>
      <c r="AF68" s="27"/>
      <c r="AG68" s="148"/>
      <c r="AH68" s="139"/>
      <c r="AI68" s="149"/>
      <c r="AJ68" s="27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</row>
    <row r="69" spans="1:60" ht="15" customHeight="1">
      <c r="A69" s="550" t="str">
        <f ca="1">'R3.10'!$B$32</f>
        <v>R3.10</v>
      </c>
      <c r="B69" s="551"/>
      <c r="C69" s="271"/>
      <c r="D69" s="269" cm="1">
        <f t="array" aca="1" ref="D69" ca="1">INDIRECT("期!"&amp;VLOOKUP($A69,支援効果集計!$D$4:$N$15,11,FALSE)&amp;D$1)</f>
        <v>44470</v>
      </c>
      <c r="E69" s="264"/>
      <c r="F69" s="269" cm="1">
        <f t="array" aca="1" ref="F69" ca="1">INDIRECT("期!"&amp;VLOOKUP($A69,支援効果集計!$D$4:$N$15,11,FALSE)&amp;F$1)</f>
        <v>44471</v>
      </c>
      <c r="G69" s="264"/>
      <c r="H69" s="269" cm="1">
        <f t="array" aca="1" ref="H69" ca="1">INDIRECT("期!"&amp;VLOOKUP($A69,支援効果集計!$D$4:$N$15,11,FALSE)&amp;H$1)</f>
        <v>44473</v>
      </c>
      <c r="I69" s="264"/>
      <c r="J69" s="269" cm="1">
        <f t="array" aca="1" ref="J69" ca="1">INDIRECT("期!"&amp;VLOOKUP($A69,支援効果集計!$D$4:$N$15,11,FALSE)&amp;J$1)</f>
        <v>44474</v>
      </c>
      <c r="K69" s="264"/>
      <c r="L69" s="269" cm="1">
        <f t="array" aca="1" ref="L69" ca="1">INDIRECT("期!"&amp;VLOOKUP($A69,支援効果集計!$D$4:$N$15,11,FALSE)&amp;L$1)</f>
        <v>44475</v>
      </c>
      <c r="M69" s="264"/>
      <c r="N69" s="269" cm="1">
        <f t="array" aca="1" ref="N69" ca="1">INDIRECT("期!"&amp;VLOOKUP($A69,支援効果集計!$D$4:$N$15,11,FALSE)&amp;N$1)</f>
        <v>44476</v>
      </c>
      <c r="O69" s="264"/>
      <c r="P69" s="269" cm="1">
        <f t="array" aca="1" ref="P69" ca="1">INDIRECT("期!"&amp;VLOOKUP($A69,支援効果集計!$D$4:$N$15,11,FALSE)&amp;P$1)</f>
        <v>44477</v>
      </c>
      <c r="Q69" s="264"/>
      <c r="R69" s="269" cm="1">
        <f t="array" aca="1" ref="R69" ca="1">INDIRECT("期!"&amp;VLOOKUP($A69,支援効果集計!$D$4:$N$15,11,FALSE)&amp;R$1)</f>
        <v>44478</v>
      </c>
      <c r="S69" s="264"/>
      <c r="T69" s="269" cm="1">
        <f t="array" aca="1" ref="T69" ca="1">INDIRECT("期!"&amp;VLOOKUP($A69,支援効果集計!$D$4:$N$15,11,FALSE)&amp;T$1)</f>
        <v>44480</v>
      </c>
      <c r="U69" s="264"/>
      <c r="V69" s="269" cm="1">
        <f t="array" aca="1" ref="V69" ca="1">INDIRECT("期!"&amp;VLOOKUP($A69,支援効果集計!$D$4:$N$15,11,FALSE)&amp;V$1)</f>
        <v>44481</v>
      </c>
      <c r="W69" s="264"/>
      <c r="X69" s="269" cm="1">
        <f t="array" aca="1" ref="X69" ca="1">INDIRECT("期!"&amp;VLOOKUP($A69,支援効果集計!$D$4:$N$15,11,FALSE)&amp;X$1)</f>
        <v>44482</v>
      </c>
      <c r="Y69" s="264"/>
      <c r="Z69" s="269" cm="1">
        <f t="array" aca="1" ref="Z69" ca="1">INDIRECT("期!"&amp;VLOOKUP($A69,支援効果集計!$D$4:$N$15,11,FALSE)&amp;Z$1)</f>
        <v>44483</v>
      </c>
      <c r="AA69" s="264"/>
      <c r="AB69" s="269" cm="1">
        <f t="array" aca="1" ref="AB69" ca="1">INDIRECT("期!"&amp;VLOOKUP($A69,支援効果集計!$D$4:$N$15,11,FALSE)&amp;AB$1)</f>
        <v>44484</v>
      </c>
      <c r="AC69" s="264"/>
      <c r="AD69" s="269" cm="1">
        <f t="array" aca="1" ref="AD69" ca="1">INDIRECT("期!"&amp;VLOOKUP($A69,支援効果集計!$D$4:$N$15,11,FALSE)&amp;AD$1)</f>
        <v>44485</v>
      </c>
      <c r="AE69" s="264"/>
      <c r="AF69" s="269" cm="1">
        <f t="array" aca="1" ref="AF69" ca="1">INDIRECT("期!"&amp;VLOOKUP($A69,支援効果集計!$D$4:$N$15,11,FALSE)&amp;AF$1)</f>
        <v>44487</v>
      </c>
      <c r="AG69" s="264"/>
      <c r="AH69" s="269" cm="1">
        <f t="array" aca="1" ref="AH69" ca="1">INDIRECT("期!"&amp;VLOOKUP($A69,支援効果集計!$D$4:$N$15,11,FALSE)&amp;AH$1)</f>
        <v>44488</v>
      </c>
      <c r="AI69" s="264"/>
      <c r="AJ69" s="269" cm="1">
        <f t="array" aca="1" ref="AJ69" ca="1">INDIRECT("期!"&amp;VLOOKUP($A69,支援効果集計!$D$4:$N$15,11,FALSE)&amp;AJ$1)</f>
        <v>44489</v>
      </c>
      <c r="AK69" s="264"/>
      <c r="AL69" s="269" cm="1">
        <f t="array" aca="1" ref="AL69" ca="1">INDIRECT("期!"&amp;VLOOKUP($A69,支援効果集計!$D$4:$N$15,11,FALSE)&amp;AL$1)</f>
        <v>44490</v>
      </c>
      <c r="AM69" s="264"/>
      <c r="AN69" s="269" cm="1">
        <f t="array" aca="1" ref="AN69" ca="1">INDIRECT("期!"&amp;VLOOKUP($A69,支援効果集計!$D$4:$N$15,11,FALSE)&amp;AN$1)</f>
        <v>44491</v>
      </c>
      <c r="AO69" s="264"/>
      <c r="AP69" s="269" cm="1">
        <f t="array" aca="1" ref="AP69" ca="1">INDIRECT("期!"&amp;VLOOKUP($A69,支援効果集計!$D$4:$N$15,11,FALSE)&amp;AP$1)</f>
        <v>44492</v>
      </c>
      <c r="AQ69" s="264"/>
      <c r="AR69" s="269" cm="1">
        <f t="array" aca="1" ref="AR69" ca="1">INDIRECT("期!"&amp;VLOOKUP($A69,支援効果集計!$D$4:$N$15,11,FALSE)&amp;AR$1)</f>
        <v>44494</v>
      </c>
      <c r="AS69" s="264"/>
      <c r="AT69" s="269" cm="1">
        <f t="array" aca="1" ref="AT69" ca="1">INDIRECT("期!"&amp;VLOOKUP($A69,支援効果集計!$D$4:$N$15,11,FALSE)&amp;AT$1)</f>
        <v>44495</v>
      </c>
      <c r="AU69" s="264"/>
      <c r="AV69" s="269" cm="1">
        <f t="array" aca="1" ref="AV69" ca="1">INDIRECT("期!"&amp;VLOOKUP($A69,支援効果集計!$D$4:$N$15,11,FALSE)&amp;AV$1)</f>
        <v>44496</v>
      </c>
      <c r="AW69" s="264"/>
      <c r="AX69" s="269" cm="1">
        <f t="array" aca="1" ref="AX69" ca="1">INDIRECT("期!"&amp;VLOOKUP($A69,支援効果集計!$D$4:$N$15,11,FALSE)&amp;AX$1)</f>
        <v>44497</v>
      </c>
      <c r="AY69" s="264"/>
      <c r="AZ69" s="269" cm="1">
        <f t="array" aca="1" ref="AZ69" ca="1">INDIRECT("期!"&amp;VLOOKUP($A69,支援効果集計!$D$4:$N$15,11,FALSE)&amp;AZ$1)</f>
        <v>44498</v>
      </c>
      <c r="BA69" s="264"/>
      <c r="BB69" s="269" cm="1">
        <f t="array" aca="1" ref="BB69" ca="1">INDIRECT("期!"&amp;VLOOKUP($A69,支援効果集計!$D$4:$N$15,11,FALSE)&amp;BB$1)</f>
        <v>44499</v>
      </c>
      <c r="BC69" s="264"/>
      <c r="BD69" s="269" t="str" cm="1">
        <f t="array" aca="1" ref="BD69" ca="1">INDIRECT("期!"&amp;VLOOKUP($A69,支援効果集計!$D$4:$N$15,11,FALSE)&amp;BD$1)</f>
        <v/>
      </c>
      <c r="BE69" s="264"/>
      <c r="BF69" s="289" t="s">
        <v>143</v>
      </c>
      <c r="BG69" s="290"/>
      <c r="BH69" s="27"/>
    </row>
    <row r="70" spans="1:60" s="260" customFormat="1" ht="15" customHeight="1">
      <c r="A70" s="267"/>
      <c r="B70" s="322">
        <f ca="1">HLOOKUP(A69,年間予定!$B$1:$M$2,2,FALSE)</f>
        <v>8</v>
      </c>
      <c r="C70" s="272" t="s">
        <v>51</v>
      </c>
      <c r="D70" s="323" t="s">
        <v>117</v>
      </c>
      <c r="E70" s="324" t="s">
        <v>118</v>
      </c>
      <c r="F70" s="325" t="s">
        <v>117</v>
      </c>
      <c r="G70" s="324" t="s">
        <v>118</v>
      </c>
      <c r="H70" s="325" t="s">
        <v>117</v>
      </c>
      <c r="I70" s="324" t="s">
        <v>118</v>
      </c>
      <c r="J70" s="325" t="s">
        <v>117</v>
      </c>
      <c r="K70" s="324" t="s">
        <v>118</v>
      </c>
      <c r="L70" s="325" t="s">
        <v>117</v>
      </c>
      <c r="M70" s="324" t="s">
        <v>118</v>
      </c>
      <c r="N70" s="325" t="s">
        <v>117</v>
      </c>
      <c r="O70" s="324" t="s">
        <v>118</v>
      </c>
      <c r="P70" s="325" t="s">
        <v>117</v>
      </c>
      <c r="Q70" s="324" t="s">
        <v>118</v>
      </c>
      <c r="R70" s="325" t="s">
        <v>117</v>
      </c>
      <c r="S70" s="324" t="s">
        <v>118</v>
      </c>
      <c r="T70" s="325" t="s">
        <v>117</v>
      </c>
      <c r="U70" s="324" t="s">
        <v>118</v>
      </c>
      <c r="V70" s="325" t="s">
        <v>117</v>
      </c>
      <c r="W70" s="324" t="s">
        <v>118</v>
      </c>
      <c r="X70" s="325" t="s">
        <v>117</v>
      </c>
      <c r="Y70" s="324" t="s">
        <v>118</v>
      </c>
      <c r="Z70" s="325" t="s">
        <v>117</v>
      </c>
      <c r="AA70" s="324" t="s">
        <v>118</v>
      </c>
      <c r="AB70" s="325" t="s">
        <v>117</v>
      </c>
      <c r="AC70" s="324" t="s">
        <v>118</v>
      </c>
      <c r="AD70" s="325" t="s">
        <v>117</v>
      </c>
      <c r="AE70" s="324" t="s">
        <v>118</v>
      </c>
      <c r="AF70" s="325" t="s">
        <v>117</v>
      </c>
      <c r="AG70" s="324" t="s">
        <v>118</v>
      </c>
      <c r="AH70" s="325" t="s">
        <v>117</v>
      </c>
      <c r="AI70" s="324" t="s">
        <v>118</v>
      </c>
      <c r="AJ70" s="325" t="s">
        <v>117</v>
      </c>
      <c r="AK70" s="324" t="s">
        <v>118</v>
      </c>
      <c r="AL70" s="325" t="s">
        <v>117</v>
      </c>
      <c r="AM70" s="324" t="s">
        <v>118</v>
      </c>
      <c r="AN70" s="325" t="s">
        <v>117</v>
      </c>
      <c r="AO70" s="324" t="s">
        <v>118</v>
      </c>
      <c r="AP70" s="325" t="s">
        <v>117</v>
      </c>
      <c r="AQ70" s="324" t="s">
        <v>118</v>
      </c>
      <c r="AR70" s="325" t="s">
        <v>117</v>
      </c>
      <c r="AS70" s="324" t="s">
        <v>118</v>
      </c>
      <c r="AT70" s="325" t="s">
        <v>117</v>
      </c>
      <c r="AU70" s="324" t="s">
        <v>118</v>
      </c>
      <c r="AV70" s="325" t="s">
        <v>117</v>
      </c>
      <c r="AW70" s="324" t="s">
        <v>118</v>
      </c>
      <c r="AX70" s="325" t="s">
        <v>117</v>
      </c>
      <c r="AY70" s="324" t="s">
        <v>118</v>
      </c>
      <c r="AZ70" s="325" t="s">
        <v>117</v>
      </c>
      <c r="BA70" s="324" t="s">
        <v>118</v>
      </c>
      <c r="BB70" s="325" t="s">
        <v>117</v>
      </c>
      <c r="BC70" s="324" t="s">
        <v>118</v>
      </c>
      <c r="BD70" s="325" t="s">
        <v>117</v>
      </c>
      <c r="BE70" s="326" t="s">
        <v>118</v>
      </c>
      <c r="BF70" s="327" t="s">
        <v>117</v>
      </c>
      <c r="BG70" s="328" t="s">
        <v>118</v>
      </c>
      <c r="BH70" s="27"/>
    </row>
    <row r="71" spans="1:60" ht="15" customHeight="1" thickBot="1">
      <c r="A71" s="543" t="s">
        <v>131</v>
      </c>
      <c r="B71" s="549"/>
      <c r="C71" s="331">
        <f ca="1">IFERROR(VLOOKUP(A71,年間予定!$A$3:$M$17,$B$4,FALSE),"")</f>
        <v>44</v>
      </c>
      <c r="D71" s="332">
        <f>SUM(D72:D78)</f>
        <v>0</v>
      </c>
      <c r="E71" s="333">
        <f t="shared" ref="E71" si="303">SUM(E72:E78)</f>
        <v>0</v>
      </c>
      <c r="F71" s="334">
        <f t="shared" ref="F71" si="304">SUM(F72:F78)</f>
        <v>0</v>
      </c>
      <c r="G71" s="333">
        <f t="shared" ref="G71" si="305">SUM(G72:G78)</f>
        <v>0</v>
      </c>
      <c r="H71" s="334">
        <f t="shared" ref="H71" si="306">SUM(H72:H78)</f>
        <v>0</v>
      </c>
      <c r="I71" s="333">
        <f t="shared" ref="I71" si="307">SUM(I72:I78)</f>
        <v>0</v>
      </c>
      <c r="J71" s="334">
        <f t="shared" ref="J71" si="308">SUM(J72:J78)</f>
        <v>0</v>
      </c>
      <c r="K71" s="333">
        <f t="shared" ref="K71" si="309">SUM(K72:K78)</f>
        <v>0</v>
      </c>
      <c r="L71" s="334">
        <f t="shared" ref="L71" si="310">SUM(L72:L78)</f>
        <v>0</v>
      </c>
      <c r="M71" s="333">
        <f t="shared" ref="M71" si="311">SUM(M72:M78)</f>
        <v>0</v>
      </c>
      <c r="N71" s="334">
        <f t="shared" ref="N71" si="312">SUM(N72:N78)</f>
        <v>0</v>
      </c>
      <c r="O71" s="333">
        <f t="shared" ref="O71" si="313">SUM(O72:O78)</f>
        <v>0</v>
      </c>
      <c r="P71" s="334">
        <f t="shared" ref="P71" si="314">SUM(P72:P78)</f>
        <v>0</v>
      </c>
      <c r="Q71" s="333">
        <f t="shared" ref="Q71" si="315">SUM(Q72:Q78)</f>
        <v>0</v>
      </c>
      <c r="R71" s="334">
        <f t="shared" ref="R71" si="316">SUM(R72:R78)</f>
        <v>0</v>
      </c>
      <c r="S71" s="333">
        <f t="shared" ref="S71" si="317">SUM(S72:S78)</f>
        <v>0</v>
      </c>
      <c r="T71" s="334">
        <f t="shared" ref="T71" si="318">SUM(T72:T78)</f>
        <v>0</v>
      </c>
      <c r="U71" s="333">
        <f t="shared" ref="U71" si="319">SUM(U72:U78)</f>
        <v>0</v>
      </c>
      <c r="V71" s="334">
        <f t="shared" ref="V71" si="320">SUM(V72:V78)</f>
        <v>0</v>
      </c>
      <c r="W71" s="333">
        <f t="shared" ref="W71" si="321">SUM(W72:W78)</f>
        <v>0</v>
      </c>
      <c r="X71" s="334">
        <f t="shared" ref="X71" si="322">SUM(X72:X78)</f>
        <v>0</v>
      </c>
      <c r="Y71" s="333">
        <f t="shared" ref="Y71" si="323">SUM(Y72:Y78)</f>
        <v>0</v>
      </c>
      <c r="Z71" s="334">
        <f t="shared" ref="Z71" si="324">SUM(Z72:Z78)</f>
        <v>0</v>
      </c>
      <c r="AA71" s="333">
        <f t="shared" ref="AA71" si="325">SUM(AA72:AA78)</f>
        <v>0</v>
      </c>
      <c r="AB71" s="334">
        <f t="shared" ref="AB71" si="326">SUM(AB72:AB78)</f>
        <v>0</v>
      </c>
      <c r="AC71" s="333">
        <f t="shared" ref="AC71" si="327">SUM(AC72:AC78)</f>
        <v>0</v>
      </c>
      <c r="AD71" s="334">
        <f t="shared" ref="AD71" si="328">SUM(AD72:AD78)</f>
        <v>0</v>
      </c>
      <c r="AE71" s="333">
        <f t="shared" ref="AE71" si="329">SUM(AE72:AE78)</f>
        <v>0</v>
      </c>
      <c r="AF71" s="334">
        <f t="shared" ref="AF71" si="330">SUM(AF72:AF78)</f>
        <v>0</v>
      </c>
      <c r="AG71" s="333">
        <f t="shared" ref="AG71" si="331">SUM(AG72:AG78)</f>
        <v>0</v>
      </c>
      <c r="AH71" s="334">
        <f t="shared" ref="AH71" si="332">SUM(AH72:AH78)</f>
        <v>0</v>
      </c>
      <c r="AI71" s="333">
        <f t="shared" ref="AI71" si="333">SUM(AI72:AI78)</f>
        <v>0</v>
      </c>
      <c r="AJ71" s="334">
        <f t="shared" ref="AJ71" si="334">SUM(AJ72:AJ78)</f>
        <v>0</v>
      </c>
      <c r="AK71" s="333">
        <f t="shared" ref="AK71" si="335">SUM(AK72:AK78)</f>
        <v>0</v>
      </c>
      <c r="AL71" s="334">
        <f t="shared" ref="AL71" si="336">SUM(AL72:AL78)</f>
        <v>0</v>
      </c>
      <c r="AM71" s="333">
        <f t="shared" ref="AM71" si="337">SUM(AM72:AM78)</f>
        <v>0</v>
      </c>
      <c r="AN71" s="334">
        <f t="shared" ref="AN71" si="338">SUM(AN72:AN78)</f>
        <v>0</v>
      </c>
      <c r="AO71" s="333">
        <f t="shared" ref="AO71" si="339">SUM(AO72:AO78)</f>
        <v>0</v>
      </c>
      <c r="AP71" s="334">
        <f t="shared" ref="AP71" si="340">SUM(AP72:AP78)</f>
        <v>0</v>
      </c>
      <c r="AQ71" s="333">
        <f t="shared" ref="AQ71" si="341">SUM(AQ72:AQ78)</f>
        <v>0</v>
      </c>
      <c r="AR71" s="334">
        <f t="shared" ref="AR71" si="342">SUM(AR72:AR78)</f>
        <v>0</v>
      </c>
      <c r="AS71" s="333">
        <f t="shared" ref="AS71" si="343">SUM(AS72:AS78)</f>
        <v>0</v>
      </c>
      <c r="AT71" s="334">
        <f t="shared" ref="AT71" si="344">SUM(AT72:AT78)</f>
        <v>0</v>
      </c>
      <c r="AU71" s="333">
        <f t="shared" ref="AU71" si="345">SUM(AU72:AU78)</f>
        <v>0</v>
      </c>
      <c r="AV71" s="334">
        <f t="shared" ref="AV71" si="346">SUM(AV72:AV78)</f>
        <v>0</v>
      </c>
      <c r="AW71" s="333">
        <f t="shared" ref="AW71" si="347">SUM(AW72:AW78)</f>
        <v>0</v>
      </c>
      <c r="AX71" s="334">
        <f t="shared" ref="AX71" si="348">SUM(AX72:AX78)</f>
        <v>0</v>
      </c>
      <c r="AY71" s="333">
        <f t="shared" ref="AY71" si="349">SUM(AY72:AY78)</f>
        <v>0</v>
      </c>
      <c r="AZ71" s="334">
        <f t="shared" ref="AZ71" si="350">SUM(AZ72:AZ78)</f>
        <v>0</v>
      </c>
      <c r="BA71" s="333">
        <f t="shared" ref="BA71" si="351">SUM(BA72:BA78)</f>
        <v>0</v>
      </c>
      <c r="BB71" s="334">
        <f t="shared" ref="BB71" si="352">SUM(BB72:BB78)</f>
        <v>0</v>
      </c>
      <c r="BC71" s="333">
        <f t="shared" ref="BC71" si="353">SUM(BC72:BC78)</f>
        <v>0</v>
      </c>
      <c r="BD71" s="334">
        <f t="shared" ref="BD71" si="354">SUM(BD72:BD78)</f>
        <v>0</v>
      </c>
      <c r="BE71" s="335">
        <f t="shared" ref="BE71" si="355">SUM(BE72:BE78)</f>
        <v>0</v>
      </c>
      <c r="BF71" s="336">
        <f>SUMIF($D$4:$BE$4,$BF$4,$D71:$BE71)</f>
        <v>0</v>
      </c>
      <c r="BG71" s="337">
        <f>SUMIF($D$4:$BE$4,$BG$4,$D71:$BE71)</f>
        <v>0</v>
      </c>
    </row>
    <row r="72" spans="1:60" ht="15" customHeight="1">
      <c r="A72" s="329"/>
      <c r="B72" s="338" t="s">
        <v>151</v>
      </c>
      <c r="C72" s="339"/>
      <c r="D72" s="340"/>
      <c r="E72" s="341"/>
      <c r="F72" s="342"/>
      <c r="G72" s="341"/>
      <c r="H72" s="342"/>
      <c r="I72" s="341"/>
      <c r="J72" s="342"/>
      <c r="K72" s="341"/>
      <c r="L72" s="342"/>
      <c r="M72" s="341"/>
      <c r="N72" s="342"/>
      <c r="O72" s="341"/>
      <c r="P72" s="342"/>
      <c r="Q72" s="341"/>
      <c r="R72" s="342"/>
      <c r="S72" s="341"/>
      <c r="T72" s="342"/>
      <c r="U72" s="341"/>
      <c r="V72" s="342"/>
      <c r="W72" s="341"/>
      <c r="X72" s="342"/>
      <c r="Y72" s="341"/>
      <c r="Z72" s="342"/>
      <c r="AA72" s="341"/>
      <c r="AB72" s="342"/>
      <c r="AC72" s="341"/>
      <c r="AD72" s="342"/>
      <c r="AE72" s="341"/>
      <c r="AF72" s="342"/>
      <c r="AG72" s="341"/>
      <c r="AH72" s="342"/>
      <c r="AI72" s="341"/>
      <c r="AJ72" s="342"/>
      <c r="AK72" s="341"/>
      <c r="AL72" s="342"/>
      <c r="AM72" s="341"/>
      <c r="AN72" s="342"/>
      <c r="AO72" s="341"/>
      <c r="AP72" s="342"/>
      <c r="AQ72" s="341"/>
      <c r="AR72" s="342"/>
      <c r="AS72" s="341"/>
      <c r="AT72" s="342"/>
      <c r="AU72" s="341"/>
      <c r="AV72" s="342"/>
      <c r="AW72" s="341"/>
      <c r="AX72" s="342"/>
      <c r="AY72" s="341"/>
      <c r="AZ72" s="342"/>
      <c r="BA72" s="341"/>
      <c r="BB72" s="342"/>
      <c r="BC72" s="341"/>
      <c r="BD72" s="342"/>
      <c r="BE72" s="343"/>
      <c r="BF72" s="344">
        <f>SUMIF($D$4:$BE$4,$BF$4,$D72:$BE72)</f>
        <v>0</v>
      </c>
      <c r="BG72" s="345">
        <f t="shared" ref="BG72:BG78" si="356">SUMIF($D$4:$BE$4,$BG$4,$D72:$BE72)</f>
        <v>0</v>
      </c>
    </row>
    <row r="73" spans="1:60" ht="15" customHeight="1">
      <c r="A73" s="330"/>
      <c r="B73" s="346" t="s">
        <v>152</v>
      </c>
      <c r="C73" s="275"/>
      <c r="D73" s="276"/>
      <c r="E73" s="277"/>
      <c r="F73" s="278"/>
      <c r="G73" s="277"/>
      <c r="H73" s="278"/>
      <c r="I73" s="277"/>
      <c r="J73" s="278"/>
      <c r="K73" s="277"/>
      <c r="L73" s="278"/>
      <c r="M73" s="277"/>
      <c r="N73" s="278"/>
      <c r="O73" s="277"/>
      <c r="P73" s="278"/>
      <c r="Q73" s="277"/>
      <c r="R73" s="278"/>
      <c r="S73" s="277"/>
      <c r="T73" s="278"/>
      <c r="U73" s="277"/>
      <c r="V73" s="278"/>
      <c r="W73" s="277"/>
      <c r="X73" s="278"/>
      <c r="Y73" s="277"/>
      <c r="Z73" s="278"/>
      <c r="AA73" s="277"/>
      <c r="AB73" s="278"/>
      <c r="AC73" s="277"/>
      <c r="AD73" s="278"/>
      <c r="AE73" s="277"/>
      <c r="AF73" s="278"/>
      <c r="AG73" s="277"/>
      <c r="AH73" s="278"/>
      <c r="AI73" s="277"/>
      <c r="AJ73" s="278"/>
      <c r="AK73" s="277"/>
      <c r="AL73" s="278"/>
      <c r="AM73" s="277"/>
      <c r="AN73" s="278"/>
      <c r="AO73" s="277"/>
      <c r="AP73" s="278"/>
      <c r="AQ73" s="277"/>
      <c r="AR73" s="278"/>
      <c r="AS73" s="277"/>
      <c r="AT73" s="278"/>
      <c r="AU73" s="277"/>
      <c r="AV73" s="278"/>
      <c r="AW73" s="277"/>
      <c r="AX73" s="278"/>
      <c r="AY73" s="277"/>
      <c r="AZ73" s="278"/>
      <c r="BA73" s="277"/>
      <c r="BB73" s="278"/>
      <c r="BC73" s="277"/>
      <c r="BD73" s="278"/>
      <c r="BE73" s="286"/>
      <c r="BF73" s="293">
        <f t="shared" ref="BF73:BF78" si="357">SUMIF($D$4:$BE$4,$BF$4,$D73:$BE73)</f>
        <v>0</v>
      </c>
      <c r="BG73" s="294">
        <f t="shared" si="356"/>
        <v>0</v>
      </c>
      <c r="BH73" s="146"/>
    </row>
    <row r="74" spans="1:60" ht="15" customHeight="1">
      <c r="A74" s="330"/>
      <c r="B74" s="347" t="s">
        <v>153</v>
      </c>
      <c r="C74" s="279"/>
      <c r="D74" s="280"/>
      <c r="E74" s="281"/>
      <c r="F74" s="282"/>
      <c r="G74" s="281"/>
      <c r="H74" s="282"/>
      <c r="I74" s="281"/>
      <c r="J74" s="282"/>
      <c r="K74" s="281"/>
      <c r="L74" s="282"/>
      <c r="M74" s="281"/>
      <c r="N74" s="282"/>
      <c r="O74" s="281"/>
      <c r="P74" s="282"/>
      <c r="Q74" s="281"/>
      <c r="R74" s="282"/>
      <c r="S74" s="281"/>
      <c r="T74" s="282"/>
      <c r="U74" s="281"/>
      <c r="V74" s="282"/>
      <c r="W74" s="281"/>
      <c r="X74" s="282"/>
      <c r="Y74" s="281"/>
      <c r="Z74" s="282"/>
      <c r="AA74" s="281"/>
      <c r="AB74" s="282"/>
      <c r="AC74" s="281"/>
      <c r="AD74" s="282"/>
      <c r="AE74" s="281"/>
      <c r="AF74" s="282"/>
      <c r="AG74" s="281"/>
      <c r="AH74" s="282"/>
      <c r="AI74" s="281"/>
      <c r="AJ74" s="282"/>
      <c r="AK74" s="281"/>
      <c r="AL74" s="282"/>
      <c r="AM74" s="281"/>
      <c r="AN74" s="282"/>
      <c r="AO74" s="281"/>
      <c r="AP74" s="282"/>
      <c r="AQ74" s="281"/>
      <c r="AR74" s="282"/>
      <c r="AS74" s="281"/>
      <c r="AT74" s="282"/>
      <c r="AU74" s="281"/>
      <c r="AV74" s="282"/>
      <c r="AW74" s="281"/>
      <c r="AX74" s="282"/>
      <c r="AY74" s="281"/>
      <c r="AZ74" s="282"/>
      <c r="BA74" s="281"/>
      <c r="BB74" s="282"/>
      <c r="BC74" s="281"/>
      <c r="BD74" s="282"/>
      <c r="BE74" s="287"/>
      <c r="BF74" s="295">
        <f t="shared" si="357"/>
        <v>0</v>
      </c>
      <c r="BG74" s="296">
        <f t="shared" si="356"/>
        <v>0</v>
      </c>
      <c r="BH74" s="146"/>
    </row>
    <row r="75" spans="1:60" ht="15" customHeight="1">
      <c r="A75" s="330"/>
      <c r="B75" s="346" t="s">
        <v>154</v>
      </c>
      <c r="C75" s="275"/>
      <c r="D75" s="276"/>
      <c r="E75" s="277"/>
      <c r="F75" s="278"/>
      <c r="G75" s="277"/>
      <c r="H75" s="278"/>
      <c r="I75" s="277"/>
      <c r="J75" s="278"/>
      <c r="K75" s="277"/>
      <c r="L75" s="278"/>
      <c r="M75" s="277"/>
      <c r="N75" s="278"/>
      <c r="O75" s="277"/>
      <c r="P75" s="278"/>
      <c r="Q75" s="277"/>
      <c r="R75" s="278"/>
      <c r="S75" s="277"/>
      <c r="T75" s="278"/>
      <c r="U75" s="277"/>
      <c r="V75" s="278"/>
      <c r="W75" s="277"/>
      <c r="X75" s="278"/>
      <c r="Y75" s="277"/>
      <c r="Z75" s="278"/>
      <c r="AA75" s="277"/>
      <c r="AB75" s="278"/>
      <c r="AC75" s="277"/>
      <c r="AD75" s="278"/>
      <c r="AE75" s="277"/>
      <c r="AF75" s="278"/>
      <c r="AG75" s="277"/>
      <c r="AH75" s="278"/>
      <c r="AI75" s="277"/>
      <c r="AJ75" s="278"/>
      <c r="AK75" s="277"/>
      <c r="AL75" s="278"/>
      <c r="AM75" s="277"/>
      <c r="AN75" s="278"/>
      <c r="AO75" s="277"/>
      <c r="AP75" s="278"/>
      <c r="AQ75" s="277"/>
      <c r="AR75" s="278"/>
      <c r="AS75" s="277"/>
      <c r="AT75" s="278"/>
      <c r="AU75" s="277"/>
      <c r="AV75" s="278"/>
      <c r="AW75" s="277"/>
      <c r="AX75" s="278"/>
      <c r="AY75" s="277"/>
      <c r="AZ75" s="278"/>
      <c r="BA75" s="277"/>
      <c r="BB75" s="278"/>
      <c r="BC75" s="277"/>
      <c r="BD75" s="278"/>
      <c r="BE75" s="286"/>
      <c r="BF75" s="293">
        <f t="shared" si="357"/>
        <v>0</v>
      </c>
      <c r="BG75" s="294">
        <f t="shared" si="356"/>
        <v>0</v>
      </c>
      <c r="BH75" s="146"/>
    </row>
    <row r="76" spans="1:60" ht="15" customHeight="1">
      <c r="A76" s="330"/>
      <c r="B76" s="347" t="s">
        <v>155</v>
      </c>
      <c r="C76" s="279"/>
      <c r="D76" s="280"/>
      <c r="E76" s="281"/>
      <c r="F76" s="282"/>
      <c r="G76" s="281"/>
      <c r="H76" s="282"/>
      <c r="I76" s="281"/>
      <c r="J76" s="282"/>
      <c r="K76" s="281"/>
      <c r="L76" s="282"/>
      <c r="M76" s="281"/>
      <c r="N76" s="282"/>
      <c r="O76" s="281"/>
      <c r="P76" s="282"/>
      <c r="Q76" s="281"/>
      <c r="R76" s="282"/>
      <c r="S76" s="281"/>
      <c r="T76" s="282"/>
      <c r="U76" s="281"/>
      <c r="V76" s="282"/>
      <c r="W76" s="281"/>
      <c r="X76" s="282"/>
      <c r="Y76" s="281"/>
      <c r="Z76" s="282"/>
      <c r="AA76" s="281"/>
      <c r="AB76" s="282"/>
      <c r="AC76" s="281"/>
      <c r="AD76" s="282"/>
      <c r="AE76" s="281"/>
      <c r="AF76" s="282"/>
      <c r="AG76" s="281"/>
      <c r="AH76" s="282"/>
      <c r="AI76" s="281"/>
      <c r="AJ76" s="282"/>
      <c r="AK76" s="281"/>
      <c r="AL76" s="282"/>
      <c r="AM76" s="281"/>
      <c r="AN76" s="282"/>
      <c r="AO76" s="281"/>
      <c r="AP76" s="282"/>
      <c r="AQ76" s="281"/>
      <c r="AR76" s="282"/>
      <c r="AS76" s="281"/>
      <c r="AT76" s="282"/>
      <c r="AU76" s="281"/>
      <c r="AV76" s="282"/>
      <c r="AW76" s="281"/>
      <c r="AX76" s="282"/>
      <c r="AY76" s="281"/>
      <c r="AZ76" s="282"/>
      <c r="BA76" s="281"/>
      <c r="BB76" s="282"/>
      <c r="BC76" s="281"/>
      <c r="BD76" s="282"/>
      <c r="BE76" s="287"/>
      <c r="BF76" s="295">
        <f t="shared" si="357"/>
        <v>0</v>
      </c>
      <c r="BG76" s="296">
        <f t="shared" si="356"/>
        <v>0</v>
      </c>
      <c r="BH76" s="146"/>
    </row>
    <row r="77" spans="1:60" ht="15" customHeight="1">
      <c r="A77" s="330"/>
      <c r="B77" s="346" t="s">
        <v>156</v>
      </c>
      <c r="C77" s="275"/>
      <c r="D77" s="276"/>
      <c r="E77" s="277"/>
      <c r="F77" s="278"/>
      <c r="G77" s="277"/>
      <c r="H77" s="278"/>
      <c r="I77" s="277"/>
      <c r="J77" s="278"/>
      <c r="K77" s="277"/>
      <c r="L77" s="278"/>
      <c r="M77" s="277"/>
      <c r="N77" s="278"/>
      <c r="O77" s="277"/>
      <c r="P77" s="278"/>
      <c r="Q77" s="277"/>
      <c r="R77" s="278"/>
      <c r="S77" s="277"/>
      <c r="T77" s="278"/>
      <c r="U77" s="277"/>
      <c r="V77" s="278"/>
      <c r="W77" s="277"/>
      <c r="X77" s="278"/>
      <c r="Y77" s="277"/>
      <c r="Z77" s="278"/>
      <c r="AA77" s="277"/>
      <c r="AB77" s="278"/>
      <c r="AC77" s="277"/>
      <c r="AD77" s="278"/>
      <c r="AE77" s="277"/>
      <c r="AF77" s="278"/>
      <c r="AG77" s="277"/>
      <c r="AH77" s="278"/>
      <c r="AI77" s="277"/>
      <c r="AJ77" s="278"/>
      <c r="AK77" s="277"/>
      <c r="AL77" s="278"/>
      <c r="AM77" s="277"/>
      <c r="AN77" s="278"/>
      <c r="AO77" s="277"/>
      <c r="AP77" s="278"/>
      <c r="AQ77" s="277"/>
      <c r="AR77" s="278"/>
      <c r="AS77" s="277"/>
      <c r="AT77" s="278"/>
      <c r="AU77" s="277"/>
      <c r="AV77" s="278"/>
      <c r="AW77" s="277"/>
      <c r="AX77" s="278"/>
      <c r="AY77" s="277"/>
      <c r="AZ77" s="278"/>
      <c r="BA77" s="277"/>
      <c r="BB77" s="278"/>
      <c r="BC77" s="277"/>
      <c r="BD77" s="278"/>
      <c r="BE77" s="286"/>
      <c r="BF77" s="293">
        <f t="shared" si="357"/>
        <v>0</v>
      </c>
      <c r="BG77" s="294">
        <f t="shared" si="356"/>
        <v>0</v>
      </c>
      <c r="BH77" s="146"/>
    </row>
    <row r="78" spans="1:60" ht="15" customHeight="1" thickBot="1">
      <c r="A78" s="330"/>
      <c r="B78" s="348"/>
      <c r="C78" s="349"/>
      <c r="D78" s="350"/>
      <c r="E78" s="351"/>
      <c r="F78" s="352"/>
      <c r="G78" s="351"/>
      <c r="H78" s="352"/>
      <c r="I78" s="351"/>
      <c r="J78" s="352"/>
      <c r="K78" s="351"/>
      <c r="L78" s="352"/>
      <c r="M78" s="351"/>
      <c r="N78" s="352"/>
      <c r="O78" s="351"/>
      <c r="P78" s="352"/>
      <c r="Q78" s="351"/>
      <c r="R78" s="352"/>
      <c r="S78" s="351"/>
      <c r="T78" s="352"/>
      <c r="U78" s="351"/>
      <c r="V78" s="352"/>
      <c r="W78" s="351"/>
      <c r="X78" s="352"/>
      <c r="Y78" s="351"/>
      <c r="Z78" s="352"/>
      <c r="AA78" s="351"/>
      <c r="AB78" s="352"/>
      <c r="AC78" s="351"/>
      <c r="AD78" s="352"/>
      <c r="AE78" s="351"/>
      <c r="AF78" s="352"/>
      <c r="AG78" s="351"/>
      <c r="AH78" s="352"/>
      <c r="AI78" s="351"/>
      <c r="AJ78" s="352"/>
      <c r="AK78" s="351"/>
      <c r="AL78" s="352"/>
      <c r="AM78" s="351"/>
      <c r="AN78" s="352"/>
      <c r="AO78" s="351"/>
      <c r="AP78" s="352"/>
      <c r="AQ78" s="351"/>
      <c r="AR78" s="352"/>
      <c r="AS78" s="351"/>
      <c r="AT78" s="352"/>
      <c r="AU78" s="351"/>
      <c r="AV78" s="352"/>
      <c r="AW78" s="351"/>
      <c r="AX78" s="352"/>
      <c r="AY78" s="351"/>
      <c r="AZ78" s="352"/>
      <c r="BA78" s="351"/>
      <c r="BB78" s="352"/>
      <c r="BC78" s="351"/>
      <c r="BD78" s="352"/>
      <c r="BE78" s="353"/>
      <c r="BF78" s="354">
        <f t="shared" si="357"/>
        <v>0</v>
      </c>
      <c r="BG78" s="355">
        <f t="shared" si="356"/>
        <v>0</v>
      </c>
      <c r="BH78" s="146"/>
    </row>
    <row r="79" spans="1:60" ht="12" customHeight="1" thickBot="1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30"/>
      <c r="R79" s="30"/>
      <c r="S79" s="251"/>
      <c r="T79" s="251"/>
      <c r="U79" s="28"/>
      <c r="V79" s="148"/>
      <c r="W79" s="139"/>
      <c r="X79" s="149"/>
      <c r="Y79" s="27"/>
      <c r="Z79" s="27"/>
      <c r="AA79" s="27"/>
      <c r="AB79" s="27"/>
      <c r="AC79" s="27"/>
      <c r="AD79" s="27"/>
      <c r="AE79" s="27"/>
      <c r="AF79" s="27"/>
      <c r="AG79" s="148"/>
      <c r="AH79" s="139"/>
      <c r="AI79" s="149"/>
      <c r="AJ79" s="27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</row>
    <row r="80" spans="1:60" ht="15" customHeight="1">
      <c r="A80" s="550" t="str">
        <f ca="1">'R3.11'!$B$32</f>
        <v>R3.11</v>
      </c>
      <c r="B80" s="551"/>
      <c r="C80" s="271"/>
      <c r="D80" s="269" cm="1">
        <f t="array" aca="1" ref="D80" ca="1">INDIRECT("期!"&amp;VLOOKUP($A80,支援効果集計!$D$4:$N$15,11,FALSE)&amp;D$1)</f>
        <v>44501</v>
      </c>
      <c r="E80" s="264"/>
      <c r="F80" s="269" cm="1">
        <f t="array" aca="1" ref="F80" ca="1">INDIRECT("期!"&amp;VLOOKUP($A80,支援効果集計!$D$4:$N$15,11,FALSE)&amp;F$1)</f>
        <v>44502</v>
      </c>
      <c r="G80" s="264"/>
      <c r="H80" s="269" cm="1">
        <f t="array" aca="1" ref="H80" ca="1">INDIRECT("期!"&amp;VLOOKUP($A80,支援効果集計!$D$4:$N$15,11,FALSE)&amp;H$1)</f>
        <v>44503</v>
      </c>
      <c r="I80" s="264"/>
      <c r="J80" s="269" cm="1">
        <f t="array" aca="1" ref="J80" ca="1">INDIRECT("期!"&amp;VLOOKUP($A80,支援効果集計!$D$4:$N$15,11,FALSE)&amp;J$1)</f>
        <v>44504</v>
      </c>
      <c r="K80" s="264"/>
      <c r="L80" s="269" cm="1">
        <f t="array" aca="1" ref="L80" ca="1">INDIRECT("期!"&amp;VLOOKUP($A80,支援効果集計!$D$4:$N$15,11,FALSE)&amp;L$1)</f>
        <v>44505</v>
      </c>
      <c r="M80" s="264"/>
      <c r="N80" s="269" cm="1">
        <f t="array" aca="1" ref="N80" ca="1">INDIRECT("期!"&amp;VLOOKUP($A80,支援効果集計!$D$4:$N$15,11,FALSE)&amp;N$1)</f>
        <v>44506</v>
      </c>
      <c r="O80" s="264"/>
      <c r="P80" s="269" cm="1">
        <f t="array" aca="1" ref="P80" ca="1">INDIRECT("期!"&amp;VLOOKUP($A80,支援効果集計!$D$4:$N$15,11,FALSE)&amp;P$1)</f>
        <v>44508</v>
      </c>
      <c r="Q80" s="264"/>
      <c r="R80" s="269" cm="1">
        <f t="array" aca="1" ref="R80" ca="1">INDIRECT("期!"&amp;VLOOKUP($A80,支援効果集計!$D$4:$N$15,11,FALSE)&amp;R$1)</f>
        <v>44509</v>
      </c>
      <c r="S80" s="264"/>
      <c r="T80" s="269" cm="1">
        <f t="array" aca="1" ref="T80" ca="1">INDIRECT("期!"&amp;VLOOKUP($A80,支援効果集計!$D$4:$N$15,11,FALSE)&amp;T$1)</f>
        <v>44510</v>
      </c>
      <c r="U80" s="264"/>
      <c r="V80" s="269" cm="1">
        <f t="array" aca="1" ref="V80" ca="1">INDIRECT("期!"&amp;VLOOKUP($A80,支援効果集計!$D$4:$N$15,11,FALSE)&amp;V$1)</f>
        <v>44511</v>
      </c>
      <c r="W80" s="264"/>
      <c r="X80" s="269" cm="1">
        <f t="array" aca="1" ref="X80" ca="1">INDIRECT("期!"&amp;VLOOKUP($A80,支援効果集計!$D$4:$N$15,11,FALSE)&amp;X$1)</f>
        <v>44512</v>
      </c>
      <c r="Y80" s="264"/>
      <c r="Z80" s="269" cm="1">
        <f t="array" aca="1" ref="Z80" ca="1">INDIRECT("期!"&amp;VLOOKUP($A80,支援効果集計!$D$4:$N$15,11,FALSE)&amp;Z$1)</f>
        <v>44513</v>
      </c>
      <c r="AA80" s="264"/>
      <c r="AB80" s="269" cm="1">
        <f t="array" aca="1" ref="AB80" ca="1">INDIRECT("期!"&amp;VLOOKUP($A80,支援効果集計!$D$4:$N$15,11,FALSE)&amp;AB$1)</f>
        <v>44515</v>
      </c>
      <c r="AC80" s="264"/>
      <c r="AD80" s="269" cm="1">
        <f t="array" aca="1" ref="AD80" ca="1">INDIRECT("期!"&amp;VLOOKUP($A80,支援効果集計!$D$4:$N$15,11,FALSE)&amp;AD$1)</f>
        <v>44516</v>
      </c>
      <c r="AE80" s="264"/>
      <c r="AF80" s="269" cm="1">
        <f t="array" aca="1" ref="AF80" ca="1">INDIRECT("期!"&amp;VLOOKUP($A80,支援効果集計!$D$4:$N$15,11,FALSE)&amp;AF$1)</f>
        <v>44517</v>
      </c>
      <c r="AG80" s="264"/>
      <c r="AH80" s="269" cm="1">
        <f t="array" aca="1" ref="AH80" ca="1">INDIRECT("期!"&amp;VLOOKUP($A80,支援効果集計!$D$4:$N$15,11,FALSE)&amp;AH$1)</f>
        <v>44518</v>
      </c>
      <c r="AI80" s="264"/>
      <c r="AJ80" s="269" cm="1">
        <f t="array" aca="1" ref="AJ80" ca="1">INDIRECT("期!"&amp;VLOOKUP($A80,支援効果集計!$D$4:$N$15,11,FALSE)&amp;AJ$1)</f>
        <v>44519</v>
      </c>
      <c r="AK80" s="264"/>
      <c r="AL80" s="269" cm="1">
        <f t="array" aca="1" ref="AL80" ca="1">INDIRECT("期!"&amp;VLOOKUP($A80,支援効果集計!$D$4:$N$15,11,FALSE)&amp;AL$1)</f>
        <v>44520</v>
      </c>
      <c r="AM80" s="264"/>
      <c r="AN80" s="269" cm="1">
        <f t="array" aca="1" ref="AN80" ca="1">INDIRECT("期!"&amp;VLOOKUP($A80,支援効果集計!$D$4:$N$15,11,FALSE)&amp;AN$1)</f>
        <v>44522</v>
      </c>
      <c r="AO80" s="264"/>
      <c r="AP80" s="269" cm="1">
        <f t="array" aca="1" ref="AP80" ca="1">INDIRECT("期!"&amp;VLOOKUP($A80,支援効果集計!$D$4:$N$15,11,FALSE)&amp;AP$1)</f>
        <v>44523</v>
      </c>
      <c r="AQ80" s="264"/>
      <c r="AR80" s="269" cm="1">
        <f t="array" aca="1" ref="AR80" ca="1">INDIRECT("期!"&amp;VLOOKUP($A80,支援効果集計!$D$4:$N$15,11,FALSE)&amp;AR$1)</f>
        <v>44524</v>
      </c>
      <c r="AS80" s="264"/>
      <c r="AT80" s="269" cm="1">
        <f t="array" aca="1" ref="AT80" ca="1">INDIRECT("期!"&amp;VLOOKUP($A80,支援効果集計!$D$4:$N$15,11,FALSE)&amp;AT$1)</f>
        <v>44525</v>
      </c>
      <c r="AU80" s="264"/>
      <c r="AV80" s="269" cm="1">
        <f t="array" aca="1" ref="AV80" ca="1">INDIRECT("期!"&amp;VLOOKUP($A80,支援効果集計!$D$4:$N$15,11,FALSE)&amp;AV$1)</f>
        <v>44526</v>
      </c>
      <c r="AW80" s="264"/>
      <c r="AX80" s="269" cm="1">
        <f t="array" aca="1" ref="AX80" ca="1">INDIRECT("期!"&amp;VLOOKUP($A80,支援効果集計!$D$4:$N$15,11,FALSE)&amp;AX$1)</f>
        <v>44527</v>
      </c>
      <c r="AY80" s="264"/>
      <c r="AZ80" s="269" cm="1">
        <f t="array" aca="1" ref="AZ80" ca="1">INDIRECT("期!"&amp;VLOOKUP($A80,支援効果集計!$D$4:$N$15,11,FALSE)&amp;AZ$1)</f>
        <v>44529</v>
      </c>
      <c r="BA80" s="264"/>
      <c r="BB80" s="269" cm="1">
        <f t="array" aca="1" ref="BB80" ca="1">INDIRECT("期!"&amp;VLOOKUP($A80,支援効果集計!$D$4:$N$15,11,FALSE)&amp;BB$1)</f>
        <v>44530</v>
      </c>
      <c r="BC80" s="264"/>
      <c r="BD80" s="269" t="str" cm="1">
        <f t="array" aca="1" ref="BD80" ca="1">INDIRECT("期!"&amp;VLOOKUP($A80,支援効果集計!$D$4:$N$15,11,FALSE)&amp;BD$1)</f>
        <v/>
      </c>
      <c r="BE80" s="264"/>
      <c r="BF80" s="289" t="s">
        <v>143</v>
      </c>
      <c r="BG80" s="290"/>
      <c r="BH80" s="27"/>
    </row>
    <row r="81" spans="1:60" s="260" customFormat="1" ht="15" customHeight="1">
      <c r="A81" s="267"/>
      <c r="B81" s="322">
        <f ca="1">HLOOKUP(A80,年間予定!$B$1:$M$2,2,FALSE)</f>
        <v>9</v>
      </c>
      <c r="C81" s="272" t="s">
        <v>51</v>
      </c>
      <c r="D81" s="323" t="s">
        <v>117</v>
      </c>
      <c r="E81" s="324" t="s">
        <v>118</v>
      </c>
      <c r="F81" s="325" t="s">
        <v>117</v>
      </c>
      <c r="G81" s="324" t="s">
        <v>118</v>
      </c>
      <c r="H81" s="325" t="s">
        <v>117</v>
      </c>
      <c r="I81" s="324" t="s">
        <v>118</v>
      </c>
      <c r="J81" s="325" t="s">
        <v>117</v>
      </c>
      <c r="K81" s="324" t="s">
        <v>118</v>
      </c>
      <c r="L81" s="325" t="s">
        <v>117</v>
      </c>
      <c r="M81" s="324" t="s">
        <v>118</v>
      </c>
      <c r="N81" s="325" t="s">
        <v>117</v>
      </c>
      <c r="O81" s="324" t="s">
        <v>118</v>
      </c>
      <c r="P81" s="325" t="s">
        <v>117</v>
      </c>
      <c r="Q81" s="324" t="s">
        <v>118</v>
      </c>
      <c r="R81" s="325" t="s">
        <v>117</v>
      </c>
      <c r="S81" s="324" t="s">
        <v>118</v>
      </c>
      <c r="T81" s="325" t="s">
        <v>117</v>
      </c>
      <c r="U81" s="324" t="s">
        <v>118</v>
      </c>
      <c r="V81" s="325" t="s">
        <v>117</v>
      </c>
      <c r="W81" s="324" t="s">
        <v>118</v>
      </c>
      <c r="X81" s="325" t="s">
        <v>117</v>
      </c>
      <c r="Y81" s="324" t="s">
        <v>118</v>
      </c>
      <c r="Z81" s="325" t="s">
        <v>117</v>
      </c>
      <c r="AA81" s="324" t="s">
        <v>118</v>
      </c>
      <c r="AB81" s="325" t="s">
        <v>117</v>
      </c>
      <c r="AC81" s="324" t="s">
        <v>118</v>
      </c>
      <c r="AD81" s="325" t="s">
        <v>117</v>
      </c>
      <c r="AE81" s="324" t="s">
        <v>118</v>
      </c>
      <c r="AF81" s="325" t="s">
        <v>117</v>
      </c>
      <c r="AG81" s="324" t="s">
        <v>118</v>
      </c>
      <c r="AH81" s="325" t="s">
        <v>117</v>
      </c>
      <c r="AI81" s="324" t="s">
        <v>118</v>
      </c>
      <c r="AJ81" s="325" t="s">
        <v>117</v>
      </c>
      <c r="AK81" s="324" t="s">
        <v>118</v>
      </c>
      <c r="AL81" s="325" t="s">
        <v>117</v>
      </c>
      <c r="AM81" s="324" t="s">
        <v>118</v>
      </c>
      <c r="AN81" s="325" t="s">
        <v>117</v>
      </c>
      <c r="AO81" s="324" t="s">
        <v>118</v>
      </c>
      <c r="AP81" s="325" t="s">
        <v>117</v>
      </c>
      <c r="AQ81" s="324" t="s">
        <v>118</v>
      </c>
      <c r="AR81" s="325" t="s">
        <v>117</v>
      </c>
      <c r="AS81" s="324" t="s">
        <v>118</v>
      </c>
      <c r="AT81" s="325" t="s">
        <v>117</v>
      </c>
      <c r="AU81" s="324" t="s">
        <v>118</v>
      </c>
      <c r="AV81" s="325" t="s">
        <v>117</v>
      </c>
      <c r="AW81" s="324" t="s">
        <v>118</v>
      </c>
      <c r="AX81" s="325" t="s">
        <v>117</v>
      </c>
      <c r="AY81" s="324" t="s">
        <v>118</v>
      </c>
      <c r="AZ81" s="325" t="s">
        <v>117</v>
      </c>
      <c r="BA81" s="324" t="s">
        <v>118</v>
      </c>
      <c r="BB81" s="325" t="s">
        <v>117</v>
      </c>
      <c r="BC81" s="324" t="s">
        <v>118</v>
      </c>
      <c r="BD81" s="325" t="s">
        <v>117</v>
      </c>
      <c r="BE81" s="326" t="s">
        <v>118</v>
      </c>
      <c r="BF81" s="327" t="s">
        <v>117</v>
      </c>
      <c r="BG81" s="328" t="s">
        <v>118</v>
      </c>
      <c r="BH81" s="27"/>
    </row>
    <row r="82" spans="1:60" ht="15" customHeight="1" thickBot="1">
      <c r="A82" s="543" t="s">
        <v>131</v>
      </c>
      <c r="B82" s="549"/>
      <c r="C82" s="331">
        <f ca="1">IFERROR(VLOOKUP(A82,年間予定!$A$3:$M$17,$B$4,FALSE),"")</f>
        <v>44</v>
      </c>
      <c r="D82" s="332">
        <f>SUM(D83:D89)</f>
        <v>0</v>
      </c>
      <c r="E82" s="333">
        <f t="shared" ref="E82" si="358">SUM(E83:E89)</f>
        <v>0</v>
      </c>
      <c r="F82" s="334">
        <f t="shared" ref="F82" si="359">SUM(F83:F89)</f>
        <v>0</v>
      </c>
      <c r="G82" s="333">
        <f t="shared" ref="G82" si="360">SUM(G83:G89)</f>
        <v>0</v>
      </c>
      <c r="H82" s="334">
        <f t="shared" ref="H82" si="361">SUM(H83:H89)</f>
        <v>0</v>
      </c>
      <c r="I82" s="333">
        <f t="shared" ref="I82" si="362">SUM(I83:I89)</f>
        <v>0</v>
      </c>
      <c r="J82" s="334">
        <f t="shared" ref="J82" si="363">SUM(J83:J89)</f>
        <v>0</v>
      </c>
      <c r="K82" s="333">
        <f t="shared" ref="K82" si="364">SUM(K83:K89)</f>
        <v>0</v>
      </c>
      <c r="L82" s="334">
        <f t="shared" ref="L82" si="365">SUM(L83:L89)</f>
        <v>0</v>
      </c>
      <c r="M82" s="333">
        <f t="shared" ref="M82" si="366">SUM(M83:M89)</f>
        <v>0</v>
      </c>
      <c r="N82" s="334">
        <f t="shared" ref="N82" si="367">SUM(N83:N89)</f>
        <v>0</v>
      </c>
      <c r="O82" s="333">
        <f t="shared" ref="O82" si="368">SUM(O83:O89)</f>
        <v>0</v>
      </c>
      <c r="P82" s="334">
        <f t="shared" ref="P82" si="369">SUM(P83:P89)</f>
        <v>0</v>
      </c>
      <c r="Q82" s="333">
        <f t="shared" ref="Q82" si="370">SUM(Q83:Q89)</f>
        <v>0</v>
      </c>
      <c r="R82" s="334">
        <f t="shared" ref="R82" si="371">SUM(R83:R89)</f>
        <v>0</v>
      </c>
      <c r="S82" s="333">
        <f t="shared" ref="S82" si="372">SUM(S83:S89)</f>
        <v>0</v>
      </c>
      <c r="T82" s="334">
        <f t="shared" ref="T82" si="373">SUM(T83:T89)</f>
        <v>0</v>
      </c>
      <c r="U82" s="333">
        <f t="shared" ref="U82" si="374">SUM(U83:U89)</f>
        <v>0</v>
      </c>
      <c r="V82" s="334">
        <f t="shared" ref="V82" si="375">SUM(V83:V89)</f>
        <v>0</v>
      </c>
      <c r="W82" s="333">
        <f t="shared" ref="W82" si="376">SUM(W83:W89)</f>
        <v>0</v>
      </c>
      <c r="X82" s="334">
        <f t="shared" ref="X82" si="377">SUM(X83:X89)</f>
        <v>0</v>
      </c>
      <c r="Y82" s="333">
        <f t="shared" ref="Y82" si="378">SUM(Y83:Y89)</f>
        <v>0</v>
      </c>
      <c r="Z82" s="334">
        <f t="shared" ref="Z82" si="379">SUM(Z83:Z89)</f>
        <v>0</v>
      </c>
      <c r="AA82" s="333">
        <f t="shared" ref="AA82" si="380">SUM(AA83:AA89)</f>
        <v>0</v>
      </c>
      <c r="AB82" s="334">
        <f t="shared" ref="AB82" si="381">SUM(AB83:AB89)</f>
        <v>0</v>
      </c>
      <c r="AC82" s="333">
        <f t="shared" ref="AC82" si="382">SUM(AC83:AC89)</f>
        <v>0</v>
      </c>
      <c r="AD82" s="334">
        <f t="shared" ref="AD82" si="383">SUM(AD83:AD89)</f>
        <v>0</v>
      </c>
      <c r="AE82" s="333">
        <f t="shared" ref="AE82" si="384">SUM(AE83:AE89)</f>
        <v>0</v>
      </c>
      <c r="AF82" s="334">
        <f t="shared" ref="AF82" si="385">SUM(AF83:AF89)</f>
        <v>0</v>
      </c>
      <c r="AG82" s="333">
        <f t="shared" ref="AG82" si="386">SUM(AG83:AG89)</f>
        <v>0</v>
      </c>
      <c r="AH82" s="334">
        <f t="shared" ref="AH82" si="387">SUM(AH83:AH89)</f>
        <v>0</v>
      </c>
      <c r="AI82" s="333">
        <f t="shared" ref="AI82" si="388">SUM(AI83:AI89)</f>
        <v>0</v>
      </c>
      <c r="AJ82" s="334">
        <f t="shared" ref="AJ82" si="389">SUM(AJ83:AJ89)</f>
        <v>0</v>
      </c>
      <c r="AK82" s="333">
        <f t="shared" ref="AK82" si="390">SUM(AK83:AK89)</f>
        <v>0</v>
      </c>
      <c r="AL82" s="334">
        <f t="shared" ref="AL82" si="391">SUM(AL83:AL89)</f>
        <v>0</v>
      </c>
      <c r="AM82" s="333">
        <f t="shared" ref="AM82" si="392">SUM(AM83:AM89)</f>
        <v>0</v>
      </c>
      <c r="AN82" s="334">
        <f t="shared" ref="AN82" si="393">SUM(AN83:AN89)</f>
        <v>0</v>
      </c>
      <c r="AO82" s="333">
        <f t="shared" ref="AO82" si="394">SUM(AO83:AO89)</f>
        <v>0</v>
      </c>
      <c r="AP82" s="334">
        <f t="shared" ref="AP82" si="395">SUM(AP83:AP89)</f>
        <v>0</v>
      </c>
      <c r="AQ82" s="333">
        <f t="shared" ref="AQ82" si="396">SUM(AQ83:AQ89)</f>
        <v>0</v>
      </c>
      <c r="AR82" s="334">
        <f t="shared" ref="AR82" si="397">SUM(AR83:AR89)</f>
        <v>0</v>
      </c>
      <c r="AS82" s="333">
        <f t="shared" ref="AS82" si="398">SUM(AS83:AS89)</f>
        <v>0</v>
      </c>
      <c r="AT82" s="334">
        <f t="shared" ref="AT82" si="399">SUM(AT83:AT89)</f>
        <v>0</v>
      </c>
      <c r="AU82" s="333">
        <f t="shared" ref="AU82" si="400">SUM(AU83:AU89)</f>
        <v>0</v>
      </c>
      <c r="AV82" s="334">
        <f t="shared" ref="AV82" si="401">SUM(AV83:AV89)</f>
        <v>0</v>
      </c>
      <c r="AW82" s="333">
        <f t="shared" ref="AW82" si="402">SUM(AW83:AW89)</f>
        <v>0</v>
      </c>
      <c r="AX82" s="334">
        <f t="shared" ref="AX82" si="403">SUM(AX83:AX89)</f>
        <v>0</v>
      </c>
      <c r="AY82" s="333">
        <f t="shared" ref="AY82" si="404">SUM(AY83:AY89)</f>
        <v>0</v>
      </c>
      <c r="AZ82" s="334">
        <f t="shared" ref="AZ82" si="405">SUM(AZ83:AZ89)</f>
        <v>0</v>
      </c>
      <c r="BA82" s="333">
        <f t="shared" ref="BA82" si="406">SUM(BA83:BA89)</f>
        <v>0</v>
      </c>
      <c r="BB82" s="334">
        <f t="shared" ref="BB82" si="407">SUM(BB83:BB89)</f>
        <v>0</v>
      </c>
      <c r="BC82" s="333">
        <f t="shared" ref="BC82" si="408">SUM(BC83:BC89)</f>
        <v>0</v>
      </c>
      <c r="BD82" s="334">
        <f t="shared" ref="BD82" si="409">SUM(BD83:BD89)</f>
        <v>0</v>
      </c>
      <c r="BE82" s="335">
        <f t="shared" ref="BE82" si="410">SUM(BE83:BE89)</f>
        <v>0</v>
      </c>
      <c r="BF82" s="336">
        <f>SUMIF($D$4:$BE$4,$BF$4,$D82:$BE82)</f>
        <v>0</v>
      </c>
      <c r="BG82" s="337">
        <f>SUMIF($D$4:$BE$4,$BG$4,$D82:$BE82)</f>
        <v>0</v>
      </c>
    </row>
    <row r="83" spans="1:60" ht="15" customHeight="1">
      <c r="A83" s="329"/>
      <c r="B83" s="338" t="s">
        <v>151</v>
      </c>
      <c r="C83" s="339"/>
      <c r="D83" s="340"/>
      <c r="E83" s="341"/>
      <c r="F83" s="342"/>
      <c r="G83" s="341"/>
      <c r="H83" s="342"/>
      <c r="I83" s="341"/>
      <c r="J83" s="342"/>
      <c r="K83" s="341"/>
      <c r="L83" s="342"/>
      <c r="M83" s="341"/>
      <c r="N83" s="342"/>
      <c r="O83" s="341"/>
      <c r="P83" s="342"/>
      <c r="Q83" s="341"/>
      <c r="R83" s="342"/>
      <c r="S83" s="341"/>
      <c r="T83" s="342"/>
      <c r="U83" s="341"/>
      <c r="V83" s="342"/>
      <c r="W83" s="341"/>
      <c r="X83" s="342"/>
      <c r="Y83" s="341"/>
      <c r="Z83" s="342"/>
      <c r="AA83" s="341"/>
      <c r="AB83" s="342"/>
      <c r="AC83" s="341"/>
      <c r="AD83" s="342"/>
      <c r="AE83" s="341"/>
      <c r="AF83" s="342"/>
      <c r="AG83" s="341"/>
      <c r="AH83" s="342"/>
      <c r="AI83" s="341"/>
      <c r="AJ83" s="342"/>
      <c r="AK83" s="341"/>
      <c r="AL83" s="342"/>
      <c r="AM83" s="341"/>
      <c r="AN83" s="342"/>
      <c r="AO83" s="341"/>
      <c r="AP83" s="342"/>
      <c r="AQ83" s="341"/>
      <c r="AR83" s="342"/>
      <c r="AS83" s="341"/>
      <c r="AT83" s="342"/>
      <c r="AU83" s="341"/>
      <c r="AV83" s="342"/>
      <c r="AW83" s="341"/>
      <c r="AX83" s="342"/>
      <c r="AY83" s="341"/>
      <c r="AZ83" s="342"/>
      <c r="BA83" s="341"/>
      <c r="BB83" s="342"/>
      <c r="BC83" s="341"/>
      <c r="BD83" s="342"/>
      <c r="BE83" s="343"/>
      <c r="BF83" s="344">
        <f>SUMIF($D$4:$BE$4,$BF$4,$D83:$BE83)</f>
        <v>0</v>
      </c>
      <c r="BG83" s="345">
        <f t="shared" ref="BG83:BG89" si="411">SUMIF($D$4:$BE$4,$BG$4,$D83:$BE83)</f>
        <v>0</v>
      </c>
    </row>
    <row r="84" spans="1:60" ht="15" customHeight="1">
      <c r="A84" s="330"/>
      <c r="B84" s="346" t="s">
        <v>152</v>
      </c>
      <c r="C84" s="275"/>
      <c r="D84" s="276"/>
      <c r="E84" s="277"/>
      <c r="F84" s="278"/>
      <c r="G84" s="277"/>
      <c r="H84" s="278"/>
      <c r="I84" s="277"/>
      <c r="J84" s="278"/>
      <c r="K84" s="277"/>
      <c r="L84" s="278"/>
      <c r="M84" s="277"/>
      <c r="N84" s="278"/>
      <c r="O84" s="277"/>
      <c r="P84" s="278"/>
      <c r="Q84" s="277"/>
      <c r="R84" s="278"/>
      <c r="S84" s="277"/>
      <c r="T84" s="278"/>
      <c r="U84" s="277"/>
      <c r="V84" s="278"/>
      <c r="W84" s="277"/>
      <c r="X84" s="278"/>
      <c r="Y84" s="277"/>
      <c r="Z84" s="278"/>
      <c r="AA84" s="277"/>
      <c r="AB84" s="278"/>
      <c r="AC84" s="277"/>
      <c r="AD84" s="278"/>
      <c r="AE84" s="277"/>
      <c r="AF84" s="278"/>
      <c r="AG84" s="277"/>
      <c r="AH84" s="278"/>
      <c r="AI84" s="277"/>
      <c r="AJ84" s="278"/>
      <c r="AK84" s="277"/>
      <c r="AL84" s="278"/>
      <c r="AM84" s="277"/>
      <c r="AN84" s="278"/>
      <c r="AO84" s="277"/>
      <c r="AP84" s="278"/>
      <c r="AQ84" s="277"/>
      <c r="AR84" s="278"/>
      <c r="AS84" s="277"/>
      <c r="AT84" s="278"/>
      <c r="AU84" s="277"/>
      <c r="AV84" s="278"/>
      <c r="AW84" s="277"/>
      <c r="AX84" s="278"/>
      <c r="AY84" s="277"/>
      <c r="AZ84" s="278"/>
      <c r="BA84" s="277"/>
      <c r="BB84" s="278"/>
      <c r="BC84" s="277"/>
      <c r="BD84" s="278"/>
      <c r="BE84" s="286"/>
      <c r="BF84" s="293">
        <f t="shared" ref="BF84:BF89" si="412">SUMIF($D$4:$BE$4,$BF$4,$D84:$BE84)</f>
        <v>0</v>
      </c>
      <c r="BG84" s="294">
        <f t="shared" si="411"/>
        <v>0</v>
      </c>
      <c r="BH84" s="146"/>
    </row>
    <row r="85" spans="1:60" ht="15" customHeight="1">
      <c r="A85" s="330"/>
      <c r="B85" s="347" t="s">
        <v>153</v>
      </c>
      <c r="C85" s="279"/>
      <c r="D85" s="280"/>
      <c r="E85" s="281"/>
      <c r="F85" s="282"/>
      <c r="G85" s="281"/>
      <c r="H85" s="282"/>
      <c r="I85" s="281"/>
      <c r="J85" s="282"/>
      <c r="K85" s="281"/>
      <c r="L85" s="282"/>
      <c r="M85" s="281"/>
      <c r="N85" s="282"/>
      <c r="O85" s="281"/>
      <c r="P85" s="282"/>
      <c r="Q85" s="281"/>
      <c r="R85" s="282"/>
      <c r="S85" s="281"/>
      <c r="T85" s="282"/>
      <c r="U85" s="281"/>
      <c r="V85" s="282"/>
      <c r="W85" s="281"/>
      <c r="X85" s="282"/>
      <c r="Y85" s="281"/>
      <c r="Z85" s="282"/>
      <c r="AA85" s="281"/>
      <c r="AB85" s="282"/>
      <c r="AC85" s="281"/>
      <c r="AD85" s="282"/>
      <c r="AE85" s="281"/>
      <c r="AF85" s="282"/>
      <c r="AG85" s="281"/>
      <c r="AH85" s="282"/>
      <c r="AI85" s="281"/>
      <c r="AJ85" s="282"/>
      <c r="AK85" s="281"/>
      <c r="AL85" s="282"/>
      <c r="AM85" s="281"/>
      <c r="AN85" s="282"/>
      <c r="AO85" s="281"/>
      <c r="AP85" s="282"/>
      <c r="AQ85" s="281"/>
      <c r="AR85" s="282"/>
      <c r="AS85" s="281"/>
      <c r="AT85" s="282"/>
      <c r="AU85" s="281"/>
      <c r="AV85" s="282"/>
      <c r="AW85" s="281"/>
      <c r="AX85" s="282"/>
      <c r="AY85" s="281"/>
      <c r="AZ85" s="282"/>
      <c r="BA85" s="281"/>
      <c r="BB85" s="282"/>
      <c r="BC85" s="281"/>
      <c r="BD85" s="282"/>
      <c r="BE85" s="287"/>
      <c r="BF85" s="295">
        <f t="shared" si="412"/>
        <v>0</v>
      </c>
      <c r="BG85" s="296">
        <f t="shared" si="411"/>
        <v>0</v>
      </c>
      <c r="BH85" s="146"/>
    </row>
    <row r="86" spans="1:60" ht="15" customHeight="1">
      <c r="A86" s="330"/>
      <c r="B86" s="346" t="s">
        <v>154</v>
      </c>
      <c r="C86" s="275"/>
      <c r="D86" s="276"/>
      <c r="E86" s="277"/>
      <c r="F86" s="278"/>
      <c r="G86" s="277"/>
      <c r="H86" s="278"/>
      <c r="I86" s="277"/>
      <c r="J86" s="278"/>
      <c r="K86" s="277"/>
      <c r="L86" s="278"/>
      <c r="M86" s="277"/>
      <c r="N86" s="278"/>
      <c r="O86" s="277"/>
      <c r="P86" s="278"/>
      <c r="Q86" s="277"/>
      <c r="R86" s="278"/>
      <c r="S86" s="277"/>
      <c r="T86" s="278"/>
      <c r="U86" s="277"/>
      <c r="V86" s="278"/>
      <c r="W86" s="277"/>
      <c r="X86" s="278"/>
      <c r="Y86" s="277"/>
      <c r="Z86" s="278"/>
      <c r="AA86" s="277"/>
      <c r="AB86" s="278"/>
      <c r="AC86" s="277"/>
      <c r="AD86" s="278"/>
      <c r="AE86" s="277"/>
      <c r="AF86" s="278"/>
      <c r="AG86" s="277"/>
      <c r="AH86" s="278"/>
      <c r="AI86" s="277"/>
      <c r="AJ86" s="278"/>
      <c r="AK86" s="277"/>
      <c r="AL86" s="278"/>
      <c r="AM86" s="277"/>
      <c r="AN86" s="278"/>
      <c r="AO86" s="277"/>
      <c r="AP86" s="278"/>
      <c r="AQ86" s="277"/>
      <c r="AR86" s="278"/>
      <c r="AS86" s="277"/>
      <c r="AT86" s="278"/>
      <c r="AU86" s="277"/>
      <c r="AV86" s="278"/>
      <c r="AW86" s="277"/>
      <c r="AX86" s="278"/>
      <c r="AY86" s="277"/>
      <c r="AZ86" s="278"/>
      <c r="BA86" s="277"/>
      <c r="BB86" s="278"/>
      <c r="BC86" s="277"/>
      <c r="BD86" s="278"/>
      <c r="BE86" s="286"/>
      <c r="BF86" s="293">
        <f t="shared" si="412"/>
        <v>0</v>
      </c>
      <c r="BG86" s="294">
        <f t="shared" si="411"/>
        <v>0</v>
      </c>
      <c r="BH86" s="146"/>
    </row>
    <row r="87" spans="1:60" ht="15" customHeight="1">
      <c r="A87" s="330"/>
      <c r="B87" s="347" t="s">
        <v>155</v>
      </c>
      <c r="C87" s="279"/>
      <c r="D87" s="280"/>
      <c r="E87" s="281"/>
      <c r="F87" s="282"/>
      <c r="G87" s="281"/>
      <c r="H87" s="282"/>
      <c r="I87" s="281"/>
      <c r="J87" s="282"/>
      <c r="K87" s="281"/>
      <c r="L87" s="282"/>
      <c r="M87" s="281"/>
      <c r="N87" s="282"/>
      <c r="O87" s="281"/>
      <c r="P87" s="282"/>
      <c r="Q87" s="281"/>
      <c r="R87" s="282"/>
      <c r="S87" s="281"/>
      <c r="T87" s="282"/>
      <c r="U87" s="281"/>
      <c r="V87" s="282"/>
      <c r="W87" s="281"/>
      <c r="X87" s="282"/>
      <c r="Y87" s="281"/>
      <c r="Z87" s="282"/>
      <c r="AA87" s="281"/>
      <c r="AB87" s="282"/>
      <c r="AC87" s="281"/>
      <c r="AD87" s="282"/>
      <c r="AE87" s="281"/>
      <c r="AF87" s="282"/>
      <c r="AG87" s="281"/>
      <c r="AH87" s="282"/>
      <c r="AI87" s="281"/>
      <c r="AJ87" s="282"/>
      <c r="AK87" s="281"/>
      <c r="AL87" s="282"/>
      <c r="AM87" s="281"/>
      <c r="AN87" s="282"/>
      <c r="AO87" s="281"/>
      <c r="AP87" s="282"/>
      <c r="AQ87" s="281"/>
      <c r="AR87" s="282"/>
      <c r="AS87" s="281"/>
      <c r="AT87" s="282"/>
      <c r="AU87" s="281"/>
      <c r="AV87" s="282"/>
      <c r="AW87" s="281"/>
      <c r="AX87" s="282"/>
      <c r="AY87" s="281"/>
      <c r="AZ87" s="282"/>
      <c r="BA87" s="281"/>
      <c r="BB87" s="282"/>
      <c r="BC87" s="281"/>
      <c r="BD87" s="282"/>
      <c r="BE87" s="287"/>
      <c r="BF87" s="295">
        <f t="shared" si="412"/>
        <v>0</v>
      </c>
      <c r="BG87" s="296">
        <f t="shared" si="411"/>
        <v>0</v>
      </c>
      <c r="BH87" s="146"/>
    </row>
    <row r="88" spans="1:60" ht="15" customHeight="1">
      <c r="A88" s="330"/>
      <c r="B88" s="346" t="s">
        <v>156</v>
      </c>
      <c r="C88" s="275"/>
      <c r="D88" s="276"/>
      <c r="E88" s="277"/>
      <c r="F88" s="278"/>
      <c r="G88" s="277"/>
      <c r="H88" s="278"/>
      <c r="I88" s="277"/>
      <c r="J88" s="278"/>
      <c r="K88" s="277"/>
      <c r="L88" s="278"/>
      <c r="M88" s="277"/>
      <c r="N88" s="278"/>
      <c r="O88" s="277"/>
      <c r="P88" s="278"/>
      <c r="Q88" s="277"/>
      <c r="R88" s="278"/>
      <c r="S88" s="277"/>
      <c r="T88" s="278"/>
      <c r="U88" s="277"/>
      <c r="V88" s="278"/>
      <c r="W88" s="277"/>
      <c r="X88" s="278"/>
      <c r="Y88" s="277"/>
      <c r="Z88" s="278"/>
      <c r="AA88" s="277"/>
      <c r="AB88" s="278"/>
      <c r="AC88" s="277"/>
      <c r="AD88" s="278"/>
      <c r="AE88" s="277"/>
      <c r="AF88" s="278"/>
      <c r="AG88" s="277"/>
      <c r="AH88" s="278"/>
      <c r="AI88" s="277"/>
      <c r="AJ88" s="278"/>
      <c r="AK88" s="277"/>
      <c r="AL88" s="278"/>
      <c r="AM88" s="277"/>
      <c r="AN88" s="278"/>
      <c r="AO88" s="277"/>
      <c r="AP88" s="278"/>
      <c r="AQ88" s="277"/>
      <c r="AR88" s="278"/>
      <c r="AS88" s="277"/>
      <c r="AT88" s="278"/>
      <c r="AU88" s="277"/>
      <c r="AV88" s="278"/>
      <c r="AW88" s="277"/>
      <c r="AX88" s="278"/>
      <c r="AY88" s="277"/>
      <c r="AZ88" s="278"/>
      <c r="BA88" s="277"/>
      <c r="BB88" s="278"/>
      <c r="BC88" s="277"/>
      <c r="BD88" s="278"/>
      <c r="BE88" s="286"/>
      <c r="BF88" s="293">
        <f t="shared" si="412"/>
        <v>0</v>
      </c>
      <c r="BG88" s="294">
        <f t="shared" si="411"/>
        <v>0</v>
      </c>
      <c r="BH88" s="146"/>
    </row>
    <row r="89" spans="1:60" ht="15" customHeight="1" thickBot="1">
      <c r="A89" s="330"/>
      <c r="B89" s="348"/>
      <c r="C89" s="349"/>
      <c r="D89" s="350"/>
      <c r="E89" s="351"/>
      <c r="F89" s="352"/>
      <c r="G89" s="351"/>
      <c r="H89" s="352"/>
      <c r="I89" s="351"/>
      <c r="J89" s="352"/>
      <c r="K89" s="351"/>
      <c r="L89" s="352"/>
      <c r="M89" s="351"/>
      <c r="N89" s="352"/>
      <c r="O89" s="351"/>
      <c r="P89" s="352"/>
      <c r="Q89" s="351"/>
      <c r="R89" s="352"/>
      <c r="S89" s="351"/>
      <c r="T89" s="352"/>
      <c r="U89" s="351"/>
      <c r="V89" s="352"/>
      <c r="W89" s="351"/>
      <c r="X89" s="352"/>
      <c r="Y89" s="351"/>
      <c r="Z89" s="352"/>
      <c r="AA89" s="351"/>
      <c r="AB89" s="352"/>
      <c r="AC89" s="351"/>
      <c r="AD89" s="352"/>
      <c r="AE89" s="351"/>
      <c r="AF89" s="352"/>
      <c r="AG89" s="351"/>
      <c r="AH89" s="352"/>
      <c r="AI89" s="351"/>
      <c r="AJ89" s="352"/>
      <c r="AK89" s="351"/>
      <c r="AL89" s="352"/>
      <c r="AM89" s="351"/>
      <c r="AN89" s="352"/>
      <c r="AO89" s="351"/>
      <c r="AP89" s="352"/>
      <c r="AQ89" s="351"/>
      <c r="AR89" s="352"/>
      <c r="AS89" s="351"/>
      <c r="AT89" s="352"/>
      <c r="AU89" s="351"/>
      <c r="AV89" s="352"/>
      <c r="AW89" s="351"/>
      <c r="AX89" s="352"/>
      <c r="AY89" s="351"/>
      <c r="AZ89" s="352"/>
      <c r="BA89" s="351"/>
      <c r="BB89" s="352"/>
      <c r="BC89" s="351"/>
      <c r="BD89" s="352"/>
      <c r="BE89" s="353"/>
      <c r="BF89" s="354">
        <f t="shared" si="412"/>
        <v>0</v>
      </c>
      <c r="BG89" s="355">
        <f t="shared" si="411"/>
        <v>0</v>
      </c>
      <c r="BH89" s="146"/>
    </row>
    <row r="90" spans="1:60" ht="12" customHeight="1" thickBot="1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30"/>
      <c r="R90" s="30"/>
      <c r="S90" s="251"/>
      <c r="T90" s="251"/>
      <c r="U90" s="28"/>
      <c r="V90" s="148"/>
      <c r="W90" s="139"/>
      <c r="X90" s="149"/>
      <c r="Y90" s="27"/>
      <c r="Z90" s="27"/>
      <c r="AA90" s="27"/>
      <c r="AB90" s="27"/>
      <c r="AC90" s="27"/>
      <c r="AD90" s="27"/>
      <c r="AE90" s="27"/>
      <c r="AF90" s="27"/>
      <c r="AG90" s="148"/>
      <c r="AH90" s="139"/>
      <c r="AI90" s="149"/>
      <c r="AJ90" s="27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</row>
    <row r="91" spans="1:60" ht="15" customHeight="1">
      <c r="A91" s="550" t="str">
        <f ca="1">'R3.12'!$B$32</f>
        <v>R3.12</v>
      </c>
      <c r="B91" s="551"/>
      <c r="C91" s="271"/>
      <c r="D91" s="269" cm="1">
        <f t="array" aca="1" ref="D91" ca="1">INDIRECT("期!"&amp;VLOOKUP($A91,支援効果集計!$D$4:$N$15,11,FALSE)&amp;D$1)</f>
        <v>44531</v>
      </c>
      <c r="E91" s="264"/>
      <c r="F91" s="269" cm="1">
        <f t="array" aca="1" ref="F91" ca="1">INDIRECT("期!"&amp;VLOOKUP($A91,支援効果集計!$D$4:$N$15,11,FALSE)&amp;F$1)</f>
        <v>44532</v>
      </c>
      <c r="G91" s="264"/>
      <c r="H91" s="269" cm="1">
        <f t="array" aca="1" ref="H91" ca="1">INDIRECT("期!"&amp;VLOOKUP($A91,支援効果集計!$D$4:$N$15,11,FALSE)&amp;H$1)</f>
        <v>44533</v>
      </c>
      <c r="I91" s="264"/>
      <c r="J91" s="269" cm="1">
        <f t="array" aca="1" ref="J91" ca="1">INDIRECT("期!"&amp;VLOOKUP($A91,支援効果集計!$D$4:$N$15,11,FALSE)&amp;J$1)</f>
        <v>44534</v>
      </c>
      <c r="K91" s="264"/>
      <c r="L91" s="269" cm="1">
        <f t="array" aca="1" ref="L91" ca="1">INDIRECT("期!"&amp;VLOOKUP($A91,支援効果集計!$D$4:$N$15,11,FALSE)&amp;L$1)</f>
        <v>44536</v>
      </c>
      <c r="M91" s="264"/>
      <c r="N91" s="269" cm="1">
        <f t="array" aca="1" ref="N91" ca="1">INDIRECT("期!"&amp;VLOOKUP($A91,支援効果集計!$D$4:$N$15,11,FALSE)&amp;N$1)</f>
        <v>44537</v>
      </c>
      <c r="O91" s="264"/>
      <c r="P91" s="269" cm="1">
        <f t="array" aca="1" ref="P91" ca="1">INDIRECT("期!"&amp;VLOOKUP($A91,支援効果集計!$D$4:$N$15,11,FALSE)&amp;P$1)</f>
        <v>44538</v>
      </c>
      <c r="Q91" s="264"/>
      <c r="R91" s="269" cm="1">
        <f t="array" aca="1" ref="R91" ca="1">INDIRECT("期!"&amp;VLOOKUP($A91,支援効果集計!$D$4:$N$15,11,FALSE)&amp;R$1)</f>
        <v>44539</v>
      </c>
      <c r="S91" s="264"/>
      <c r="T91" s="269" cm="1">
        <f t="array" aca="1" ref="T91" ca="1">INDIRECT("期!"&amp;VLOOKUP($A91,支援効果集計!$D$4:$N$15,11,FALSE)&amp;T$1)</f>
        <v>44540</v>
      </c>
      <c r="U91" s="264"/>
      <c r="V91" s="269" cm="1">
        <f t="array" aca="1" ref="V91" ca="1">INDIRECT("期!"&amp;VLOOKUP($A91,支援効果集計!$D$4:$N$15,11,FALSE)&amp;V$1)</f>
        <v>44541</v>
      </c>
      <c r="W91" s="264"/>
      <c r="X91" s="269" cm="1">
        <f t="array" aca="1" ref="X91" ca="1">INDIRECT("期!"&amp;VLOOKUP($A91,支援効果集計!$D$4:$N$15,11,FALSE)&amp;X$1)</f>
        <v>44543</v>
      </c>
      <c r="Y91" s="264"/>
      <c r="Z91" s="269" cm="1">
        <f t="array" aca="1" ref="Z91" ca="1">INDIRECT("期!"&amp;VLOOKUP($A91,支援効果集計!$D$4:$N$15,11,FALSE)&amp;Z$1)</f>
        <v>44544</v>
      </c>
      <c r="AA91" s="264"/>
      <c r="AB91" s="269" cm="1">
        <f t="array" aca="1" ref="AB91" ca="1">INDIRECT("期!"&amp;VLOOKUP($A91,支援効果集計!$D$4:$N$15,11,FALSE)&amp;AB$1)</f>
        <v>44545</v>
      </c>
      <c r="AC91" s="264"/>
      <c r="AD91" s="269" cm="1">
        <f t="array" aca="1" ref="AD91" ca="1">INDIRECT("期!"&amp;VLOOKUP($A91,支援効果集計!$D$4:$N$15,11,FALSE)&amp;AD$1)</f>
        <v>44546</v>
      </c>
      <c r="AE91" s="264"/>
      <c r="AF91" s="269" cm="1">
        <f t="array" aca="1" ref="AF91" ca="1">INDIRECT("期!"&amp;VLOOKUP($A91,支援効果集計!$D$4:$N$15,11,FALSE)&amp;AF$1)</f>
        <v>44547</v>
      </c>
      <c r="AG91" s="264"/>
      <c r="AH91" s="269" cm="1">
        <f t="array" aca="1" ref="AH91" ca="1">INDIRECT("期!"&amp;VLOOKUP($A91,支援効果集計!$D$4:$N$15,11,FALSE)&amp;AH$1)</f>
        <v>44548</v>
      </c>
      <c r="AI91" s="264"/>
      <c r="AJ91" s="269" cm="1">
        <f t="array" aca="1" ref="AJ91" ca="1">INDIRECT("期!"&amp;VLOOKUP($A91,支援効果集計!$D$4:$N$15,11,FALSE)&amp;AJ$1)</f>
        <v>44550</v>
      </c>
      <c r="AK91" s="264"/>
      <c r="AL91" s="269" cm="1">
        <f t="array" aca="1" ref="AL91" ca="1">INDIRECT("期!"&amp;VLOOKUP($A91,支援効果集計!$D$4:$N$15,11,FALSE)&amp;AL$1)</f>
        <v>44551</v>
      </c>
      <c r="AM91" s="264"/>
      <c r="AN91" s="269" cm="1">
        <f t="array" aca="1" ref="AN91" ca="1">INDIRECT("期!"&amp;VLOOKUP($A91,支援効果集計!$D$4:$N$15,11,FALSE)&amp;AN$1)</f>
        <v>44552</v>
      </c>
      <c r="AO91" s="264"/>
      <c r="AP91" s="269" cm="1">
        <f t="array" aca="1" ref="AP91" ca="1">INDIRECT("期!"&amp;VLOOKUP($A91,支援効果集計!$D$4:$N$15,11,FALSE)&amp;AP$1)</f>
        <v>44553</v>
      </c>
      <c r="AQ91" s="264"/>
      <c r="AR91" s="269" cm="1">
        <f t="array" aca="1" ref="AR91" ca="1">INDIRECT("期!"&amp;VLOOKUP($A91,支援効果集計!$D$4:$N$15,11,FALSE)&amp;AR$1)</f>
        <v>44554</v>
      </c>
      <c r="AS91" s="264"/>
      <c r="AT91" s="269" cm="1">
        <f t="array" aca="1" ref="AT91" ca="1">INDIRECT("期!"&amp;VLOOKUP($A91,支援効果集計!$D$4:$N$15,11,FALSE)&amp;AT$1)</f>
        <v>44555</v>
      </c>
      <c r="AU91" s="264"/>
      <c r="AV91" s="269" cm="1">
        <f t="array" aca="1" ref="AV91" ca="1">INDIRECT("期!"&amp;VLOOKUP($A91,支援効果集計!$D$4:$N$15,11,FALSE)&amp;AV$1)</f>
        <v>44557</v>
      </c>
      <c r="AW91" s="264"/>
      <c r="AX91" s="269" cm="1">
        <f t="array" aca="1" ref="AX91" ca="1">INDIRECT("期!"&amp;VLOOKUP($A91,支援効果集計!$D$4:$N$15,11,FALSE)&amp;AX$1)</f>
        <v>44558</v>
      </c>
      <c r="AY91" s="264"/>
      <c r="AZ91" s="269" t="str" cm="1">
        <f t="array" aca="1" ref="AZ91" ca="1">INDIRECT("期!"&amp;VLOOKUP($A91,支援効果集計!$D$4:$N$15,11,FALSE)&amp;AZ$1)</f>
        <v/>
      </c>
      <c r="BA91" s="264"/>
      <c r="BB91" s="269" t="str" cm="1">
        <f t="array" aca="1" ref="BB91" ca="1">INDIRECT("期!"&amp;VLOOKUP($A91,支援効果集計!$D$4:$N$15,11,FALSE)&amp;BB$1)</f>
        <v/>
      </c>
      <c r="BC91" s="264"/>
      <c r="BD91" s="269" t="str" cm="1">
        <f t="array" aca="1" ref="BD91" ca="1">INDIRECT("期!"&amp;VLOOKUP($A91,支援効果集計!$D$4:$N$15,11,FALSE)&amp;BD$1)</f>
        <v/>
      </c>
      <c r="BE91" s="264"/>
      <c r="BF91" s="289" t="s">
        <v>143</v>
      </c>
      <c r="BG91" s="290"/>
      <c r="BH91" s="27"/>
    </row>
    <row r="92" spans="1:60" s="260" customFormat="1" ht="15" customHeight="1">
      <c r="A92" s="267"/>
      <c r="B92" s="322">
        <f ca="1">HLOOKUP(A91,年間予定!$B$1:$M$2,2,FALSE)</f>
        <v>10</v>
      </c>
      <c r="C92" s="272" t="s">
        <v>51</v>
      </c>
      <c r="D92" s="323" t="s">
        <v>117</v>
      </c>
      <c r="E92" s="324" t="s">
        <v>118</v>
      </c>
      <c r="F92" s="325" t="s">
        <v>117</v>
      </c>
      <c r="G92" s="324" t="s">
        <v>118</v>
      </c>
      <c r="H92" s="325" t="s">
        <v>117</v>
      </c>
      <c r="I92" s="324" t="s">
        <v>118</v>
      </c>
      <c r="J92" s="325" t="s">
        <v>117</v>
      </c>
      <c r="K92" s="324" t="s">
        <v>118</v>
      </c>
      <c r="L92" s="325" t="s">
        <v>117</v>
      </c>
      <c r="M92" s="324" t="s">
        <v>118</v>
      </c>
      <c r="N92" s="325" t="s">
        <v>117</v>
      </c>
      <c r="O92" s="324" t="s">
        <v>118</v>
      </c>
      <c r="P92" s="325" t="s">
        <v>117</v>
      </c>
      <c r="Q92" s="324" t="s">
        <v>118</v>
      </c>
      <c r="R92" s="325" t="s">
        <v>117</v>
      </c>
      <c r="S92" s="324" t="s">
        <v>118</v>
      </c>
      <c r="T92" s="325" t="s">
        <v>117</v>
      </c>
      <c r="U92" s="324" t="s">
        <v>118</v>
      </c>
      <c r="V92" s="325" t="s">
        <v>117</v>
      </c>
      <c r="W92" s="324" t="s">
        <v>118</v>
      </c>
      <c r="X92" s="325" t="s">
        <v>117</v>
      </c>
      <c r="Y92" s="324" t="s">
        <v>118</v>
      </c>
      <c r="Z92" s="325" t="s">
        <v>117</v>
      </c>
      <c r="AA92" s="324" t="s">
        <v>118</v>
      </c>
      <c r="AB92" s="325" t="s">
        <v>117</v>
      </c>
      <c r="AC92" s="324" t="s">
        <v>118</v>
      </c>
      <c r="AD92" s="325" t="s">
        <v>117</v>
      </c>
      <c r="AE92" s="324" t="s">
        <v>118</v>
      </c>
      <c r="AF92" s="325" t="s">
        <v>117</v>
      </c>
      <c r="AG92" s="324" t="s">
        <v>118</v>
      </c>
      <c r="AH92" s="325" t="s">
        <v>117</v>
      </c>
      <c r="AI92" s="324" t="s">
        <v>118</v>
      </c>
      <c r="AJ92" s="325" t="s">
        <v>117</v>
      </c>
      <c r="AK92" s="324" t="s">
        <v>118</v>
      </c>
      <c r="AL92" s="325" t="s">
        <v>117</v>
      </c>
      <c r="AM92" s="324" t="s">
        <v>118</v>
      </c>
      <c r="AN92" s="325" t="s">
        <v>117</v>
      </c>
      <c r="AO92" s="324" t="s">
        <v>118</v>
      </c>
      <c r="AP92" s="325" t="s">
        <v>117</v>
      </c>
      <c r="AQ92" s="324" t="s">
        <v>118</v>
      </c>
      <c r="AR92" s="325" t="s">
        <v>117</v>
      </c>
      <c r="AS92" s="324" t="s">
        <v>118</v>
      </c>
      <c r="AT92" s="325" t="s">
        <v>117</v>
      </c>
      <c r="AU92" s="324" t="s">
        <v>118</v>
      </c>
      <c r="AV92" s="325" t="s">
        <v>117</v>
      </c>
      <c r="AW92" s="324" t="s">
        <v>118</v>
      </c>
      <c r="AX92" s="325" t="s">
        <v>117</v>
      </c>
      <c r="AY92" s="324" t="s">
        <v>118</v>
      </c>
      <c r="AZ92" s="325" t="s">
        <v>117</v>
      </c>
      <c r="BA92" s="324" t="s">
        <v>118</v>
      </c>
      <c r="BB92" s="325" t="s">
        <v>117</v>
      </c>
      <c r="BC92" s="324" t="s">
        <v>118</v>
      </c>
      <c r="BD92" s="325" t="s">
        <v>117</v>
      </c>
      <c r="BE92" s="326" t="s">
        <v>118</v>
      </c>
      <c r="BF92" s="327" t="s">
        <v>117</v>
      </c>
      <c r="BG92" s="328" t="s">
        <v>118</v>
      </c>
      <c r="BH92" s="27"/>
    </row>
    <row r="93" spans="1:60" ht="15" customHeight="1" thickBot="1">
      <c r="A93" s="543" t="s">
        <v>131</v>
      </c>
      <c r="B93" s="549"/>
      <c r="C93" s="331">
        <f ca="1">IFERROR(VLOOKUP(A93,年間予定!$A$3:$M$17,$B$4,FALSE),"")</f>
        <v>44</v>
      </c>
      <c r="D93" s="332">
        <f>SUM(D94:D100)</f>
        <v>0</v>
      </c>
      <c r="E93" s="333">
        <f t="shared" ref="E93" si="413">SUM(E94:E100)</f>
        <v>0</v>
      </c>
      <c r="F93" s="334">
        <f t="shared" ref="F93" si="414">SUM(F94:F100)</f>
        <v>0</v>
      </c>
      <c r="G93" s="333">
        <f t="shared" ref="G93" si="415">SUM(G94:G100)</f>
        <v>0</v>
      </c>
      <c r="H93" s="334">
        <f t="shared" ref="H93" si="416">SUM(H94:H100)</f>
        <v>0</v>
      </c>
      <c r="I93" s="333">
        <f t="shared" ref="I93" si="417">SUM(I94:I100)</f>
        <v>0</v>
      </c>
      <c r="J93" s="334">
        <f t="shared" ref="J93" si="418">SUM(J94:J100)</f>
        <v>0</v>
      </c>
      <c r="K93" s="333">
        <f t="shared" ref="K93" si="419">SUM(K94:K100)</f>
        <v>0</v>
      </c>
      <c r="L93" s="334">
        <f t="shared" ref="L93" si="420">SUM(L94:L100)</f>
        <v>0</v>
      </c>
      <c r="M93" s="333">
        <f t="shared" ref="M93" si="421">SUM(M94:M100)</f>
        <v>0</v>
      </c>
      <c r="N93" s="334">
        <f t="shared" ref="N93" si="422">SUM(N94:N100)</f>
        <v>0</v>
      </c>
      <c r="O93" s="333">
        <f t="shared" ref="O93" si="423">SUM(O94:O100)</f>
        <v>0</v>
      </c>
      <c r="P93" s="334">
        <f t="shared" ref="P93" si="424">SUM(P94:P100)</f>
        <v>0</v>
      </c>
      <c r="Q93" s="333">
        <f t="shared" ref="Q93" si="425">SUM(Q94:Q100)</f>
        <v>0</v>
      </c>
      <c r="R93" s="334">
        <f t="shared" ref="R93" si="426">SUM(R94:R100)</f>
        <v>0</v>
      </c>
      <c r="S93" s="333">
        <f t="shared" ref="S93" si="427">SUM(S94:S100)</f>
        <v>0</v>
      </c>
      <c r="T93" s="334">
        <f t="shared" ref="T93" si="428">SUM(T94:T100)</f>
        <v>0</v>
      </c>
      <c r="U93" s="333">
        <f t="shared" ref="U93" si="429">SUM(U94:U100)</f>
        <v>0</v>
      </c>
      <c r="V93" s="334">
        <f t="shared" ref="V93" si="430">SUM(V94:V100)</f>
        <v>0</v>
      </c>
      <c r="W93" s="333">
        <f t="shared" ref="W93" si="431">SUM(W94:W100)</f>
        <v>0</v>
      </c>
      <c r="X93" s="334">
        <f t="shared" ref="X93" si="432">SUM(X94:X100)</f>
        <v>0</v>
      </c>
      <c r="Y93" s="333">
        <f t="shared" ref="Y93" si="433">SUM(Y94:Y100)</f>
        <v>0</v>
      </c>
      <c r="Z93" s="334">
        <f t="shared" ref="Z93" si="434">SUM(Z94:Z100)</f>
        <v>0</v>
      </c>
      <c r="AA93" s="333">
        <f t="shared" ref="AA93" si="435">SUM(AA94:AA100)</f>
        <v>0</v>
      </c>
      <c r="AB93" s="334">
        <f t="shared" ref="AB93" si="436">SUM(AB94:AB100)</f>
        <v>0</v>
      </c>
      <c r="AC93" s="333">
        <f t="shared" ref="AC93" si="437">SUM(AC94:AC100)</f>
        <v>0</v>
      </c>
      <c r="AD93" s="334">
        <f t="shared" ref="AD93" si="438">SUM(AD94:AD100)</f>
        <v>0</v>
      </c>
      <c r="AE93" s="333">
        <f t="shared" ref="AE93" si="439">SUM(AE94:AE100)</f>
        <v>0</v>
      </c>
      <c r="AF93" s="334">
        <f t="shared" ref="AF93" si="440">SUM(AF94:AF100)</f>
        <v>0</v>
      </c>
      <c r="AG93" s="333">
        <f t="shared" ref="AG93" si="441">SUM(AG94:AG100)</f>
        <v>0</v>
      </c>
      <c r="AH93" s="334">
        <f t="shared" ref="AH93" si="442">SUM(AH94:AH100)</f>
        <v>0</v>
      </c>
      <c r="AI93" s="333">
        <f t="shared" ref="AI93" si="443">SUM(AI94:AI100)</f>
        <v>0</v>
      </c>
      <c r="AJ93" s="334">
        <f t="shared" ref="AJ93" si="444">SUM(AJ94:AJ100)</f>
        <v>0</v>
      </c>
      <c r="AK93" s="333">
        <f t="shared" ref="AK93" si="445">SUM(AK94:AK100)</f>
        <v>0</v>
      </c>
      <c r="AL93" s="334">
        <f t="shared" ref="AL93" si="446">SUM(AL94:AL100)</f>
        <v>0</v>
      </c>
      <c r="AM93" s="333">
        <f t="shared" ref="AM93" si="447">SUM(AM94:AM100)</f>
        <v>0</v>
      </c>
      <c r="AN93" s="334">
        <f t="shared" ref="AN93" si="448">SUM(AN94:AN100)</f>
        <v>0</v>
      </c>
      <c r="AO93" s="333">
        <f t="shared" ref="AO93" si="449">SUM(AO94:AO100)</f>
        <v>0</v>
      </c>
      <c r="AP93" s="334">
        <f t="shared" ref="AP93" si="450">SUM(AP94:AP100)</f>
        <v>0</v>
      </c>
      <c r="AQ93" s="333">
        <f t="shared" ref="AQ93" si="451">SUM(AQ94:AQ100)</f>
        <v>0</v>
      </c>
      <c r="AR93" s="334">
        <f t="shared" ref="AR93" si="452">SUM(AR94:AR100)</f>
        <v>0</v>
      </c>
      <c r="AS93" s="333">
        <f t="shared" ref="AS93" si="453">SUM(AS94:AS100)</f>
        <v>0</v>
      </c>
      <c r="AT93" s="334">
        <f t="shared" ref="AT93" si="454">SUM(AT94:AT100)</f>
        <v>0</v>
      </c>
      <c r="AU93" s="333">
        <f t="shared" ref="AU93" si="455">SUM(AU94:AU100)</f>
        <v>0</v>
      </c>
      <c r="AV93" s="334">
        <f t="shared" ref="AV93" si="456">SUM(AV94:AV100)</f>
        <v>0</v>
      </c>
      <c r="AW93" s="333">
        <f t="shared" ref="AW93" si="457">SUM(AW94:AW100)</f>
        <v>0</v>
      </c>
      <c r="AX93" s="334">
        <f t="shared" ref="AX93" si="458">SUM(AX94:AX100)</f>
        <v>0</v>
      </c>
      <c r="AY93" s="333">
        <f t="shared" ref="AY93" si="459">SUM(AY94:AY100)</f>
        <v>0</v>
      </c>
      <c r="AZ93" s="334">
        <f t="shared" ref="AZ93" si="460">SUM(AZ94:AZ100)</f>
        <v>0</v>
      </c>
      <c r="BA93" s="333">
        <f t="shared" ref="BA93" si="461">SUM(BA94:BA100)</f>
        <v>0</v>
      </c>
      <c r="BB93" s="334">
        <f t="shared" ref="BB93" si="462">SUM(BB94:BB100)</f>
        <v>0</v>
      </c>
      <c r="BC93" s="333">
        <f t="shared" ref="BC93" si="463">SUM(BC94:BC100)</f>
        <v>0</v>
      </c>
      <c r="BD93" s="334">
        <f t="shared" ref="BD93" si="464">SUM(BD94:BD100)</f>
        <v>0</v>
      </c>
      <c r="BE93" s="335">
        <f t="shared" ref="BE93" si="465">SUM(BE94:BE100)</f>
        <v>0</v>
      </c>
      <c r="BF93" s="336">
        <f>SUMIF($D$4:$BE$4,$BF$4,$D93:$BE93)</f>
        <v>0</v>
      </c>
      <c r="BG93" s="337">
        <f>SUMIF($D$4:$BE$4,$BG$4,$D93:$BE93)</f>
        <v>0</v>
      </c>
    </row>
    <row r="94" spans="1:60" ht="15" customHeight="1">
      <c r="A94" s="329"/>
      <c r="B94" s="338" t="s">
        <v>151</v>
      </c>
      <c r="C94" s="339"/>
      <c r="D94" s="340"/>
      <c r="E94" s="341"/>
      <c r="F94" s="342"/>
      <c r="G94" s="341"/>
      <c r="H94" s="342"/>
      <c r="I94" s="341"/>
      <c r="J94" s="342"/>
      <c r="K94" s="341"/>
      <c r="L94" s="342"/>
      <c r="M94" s="341"/>
      <c r="N94" s="342"/>
      <c r="O94" s="341"/>
      <c r="P94" s="342"/>
      <c r="Q94" s="341"/>
      <c r="R94" s="342"/>
      <c r="S94" s="341"/>
      <c r="T94" s="342"/>
      <c r="U94" s="341"/>
      <c r="V94" s="342"/>
      <c r="W94" s="341"/>
      <c r="X94" s="342"/>
      <c r="Y94" s="341"/>
      <c r="Z94" s="342"/>
      <c r="AA94" s="341"/>
      <c r="AB94" s="342"/>
      <c r="AC94" s="341"/>
      <c r="AD94" s="342"/>
      <c r="AE94" s="341"/>
      <c r="AF94" s="342"/>
      <c r="AG94" s="341"/>
      <c r="AH94" s="342"/>
      <c r="AI94" s="341"/>
      <c r="AJ94" s="342"/>
      <c r="AK94" s="341"/>
      <c r="AL94" s="342"/>
      <c r="AM94" s="341"/>
      <c r="AN94" s="342"/>
      <c r="AO94" s="341"/>
      <c r="AP94" s="342"/>
      <c r="AQ94" s="341"/>
      <c r="AR94" s="342"/>
      <c r="AS94" s="341"/>
      <c r="AT94" s="342"/>
      <c r="AU94" s="341"/>
      <c r="AV94" s="342"/>
      <c r="AW94" s="341"/>
      <c r="AX94" s="342"/>
      <c r="AY94" s="341"/>
      <c r="AZ94" s="342"/>
      <c r="BA94" s="341"/>
      <c r="BB94" s="342"/>
      <c r="BC94" s="341"/>
      <c r="BD94" s="342"/>
      <c r="BE94" s="343"/>
      <c r="BF94" s="344">
        <f>SUMIF($D$4:$BE$4,$BF$4,$D94:$BE94)</f>
        <v>0</v>
      </c>
      <c r="BG94" s="345">
        <f t="shared" ref="BG94:BG100" si="466">SUMIF($D$4:$BE$4,$BG$4,$D94:$BE94)</f>
        <v>0</v>
      </c>
    </row>
    <row r="95" spans="1:60" ht="15" customHeight="1">
      <c r="A95" s="330"/>
      <c r="B95" s="346" t="s">
        <v>152</v>
      </c>
      <c r="C95" s="275"/>
      <c r="D95" s="276"/>
      <c r="E95" s="277"/>
      <c r="F95" s="278"/>
      <c r="G95" s="277"/>
      <c r="H95" s="278"/>
      <c r="I95" s="277"/>
      <c r="J95" s="278"/>
      <c r="K95" s="277"/>
      <c r="L95" s="278"/>
      <c r="M95" s="277"/>
      <c r="N95" s="278"/>
      <c r="O95" s="277"/>
      <c r="P95" s="278"/>
      <c r="Q95" s="277"/>
      <c r="R95" s="278"/>
      <c r="S95" s="277"/>
      <c r="T95" s="278"/>
      <c r="U95" s="277"/>
      <c r="V95" s="278"/>
      <c r="W95" s="277"/>
      <c r="X95" s="278"/>
      <c r="Y95" s="277"/>
      <c r="Z95" s="278"/>
      <c r="AA95" s="277"/>
      <c r="AB95" s="278"/>
      <c r="AC95" s="277"/>
      <c r="AD95" s="278"/>
      <c r="AE95" s="277"/>
      <c r="AF95" s="278"/>
      <c r="AG95" s="277"/>
      <c r="AH95" s="278"/>
      <c r="AI95" s="277"/>
      <c r="AJ95" s="278"/>
      <c r="AK95" s="277"/>
      <c r="AL95" s="278"/>
      <c r="AM95" s="277"/>
      <c r="AN95" s="278"/>
      <c r="AO95" s="277"/>
      <c r="AP95" s="278"/>
      <c r="AQ95" s="277"/>
      <c r="AR95" s="278"/>
      <c r="AS95" s="277"/>
      <c r="AT95" s="278"/>
      <c r="AU95" s="277"/>
      <c r="AV95" s="278"/>
      <c r="AW95" s="277"/>
      <c r="AX95" s="278"/>
      <c r="AY95" s="277"/>
      <c r="AZ95" s="278"/>
      <c r="BA95" s="277"/>
      <c r="BB95" s="278"/>
      <c r="BC95" s="277"/>
      <c r="BD95" s="278"/>
      <c r="BE95" s="286"/>
      <c r="BF95" s="293">
        <f t="shared" ref="BF95:BF100" si="467">SUMIF($D$4:$BE$4,$BF$4,$D95:$BE95)</f>
        <v>0</v>
      </c>
      <c r="BG95" s="294">
        <f t="shared" si="466"/>
        <v>0</v>
      </c>
      <c r="BH95" s="146"/>
    </row>
    <row r="96" spans="1:60" ht="15" customHeight="1">
      <c r="A96" s="330"/>
      <c r="B96" s="347" t="s">
        <v>153</v>
      </c>
      <c r="C96" s="279"/>
      <c r="D96" s="280"/>
      <c r="E96" s="281"/>
      <c r="F96" s="282"/>
      <c r="G96" s="281"/>
      <c r="H96" s="282"/>
      <c r="I96" s="281"/>
      <c r="J96" s="282"/>
      <c r="K96" s="281"/>
      <c r="L96" s="282"/>
      <c r="M96" s="281"/>
      <c r="N96" s="282"/>
      <c r="O96" s="281"/>
      <c r="P96" s="282"/>
      <c r="Q96" s="281"/>
      <c r="R96" s="282"/>
      <c r="S96" s="281"/>
      <c r="T96" s="282"/>
      <c r="U96" s="281"/>
      <c r="V96" s="282"/>
      <c r="W96" s="281"/>
      <c r="X96" s="282"/>
      <c r="Y96" s="281"/>
      <c r="Z96" s="282"/>
      <c r="AA96" s="281"/>
      <c r="AB96" s="282"/>
      <c r="AC96" s="281"/>
      <c r="AD96" s="282"/>
      <c r="AE96" s="281"/>
      <c r="AF96" s="282"/>
      <c r="AG96" s="281"/>
      <c r="AH96" s="282"/>
      <c r="AI96" s="281"/>
      <c r="AJ96" s="282"/>
      <c r="AK96" s="281"/>
      <c r="AL96" s="282"/>
      <c r="AM96" s="281"/>
      <c r="AN96" s="282"/>
      <c r="AO96" s="281"/>
      <c r="AP96" s="282"/>
      <c r="AQ96" s="281"/>
      <c r="AR96" s="282"/>
      <c r="AS96" s="281"/>
      <c r="AT96" s="282"/>
      <c r="AU96" s="281"/>
      <c r="AV96" s="282"/>
      <c r="AW96" s="281"/>
      <c r="AX96" s="282"/>
      <c r="AY96" s="281"/>
      <c r="AZ96" s="282"/>
      <c r="BA96" s="281"/>
      <c r="BB96" s="282"/>
      <c r="BC96" s="281"/>
      <c r="BD96" s="282"/>
      <c r="BE96" s="287"/>
      <c r="BF96" s="295">
        <f t="shared" si="467"/>
        <v>0</v>
      </c>
      <c r="BG96" s="296">
        <f t="shared" si="466"/>
        <v>0</v>
      </c>
      <c r="BH96" s="146"/>
    </row>
    <row r="97" spans="1:60" ht="15" customHeight="1">
      <c r="A97" s="330"/>
      <c r="B97" s="346" t="s">
        <v>154</v>
      </c>
      <c r="C97" s="275"/>
      <c r="D97" s="276"/>
      <c r="E97" s="277"/>
      <c r="F97" s="278"/>
      <c r="G97" s="277"/>
      <c r="H97" s="278"/>
      <c r="I97" s="277"/>
      <c r="J97" s="278"/>
      <c r="K97" s="277"/>
      <c r="L97" s="278"/>
      <c r="M97" s="277"/>
      <c r="N97" s="278"/>
      <c r="O97" s="277"/>
      <c r="P97" s="278"/>
      <c r="Q97" s="277"/>
      <c r="R97" s="278"/>
      <c r="S97" s="277"/>
      <c r="T97" s="278"/>
      <c r="U97" s="277"/>
      <c r="V97" s="278"/>
      <c r="W97" s="277"/>
      <c r="X97" s="278"/>
      <c r="Y97" s="277"/>
      <c r="Z97" s="278"/>
      <c r="AA97" s="277"/>
      <c r="AB97" s="278"/>
      <c r="AC97" s="277"/>
      <c r="AD97" s="278"/>
      <c r="AE97" s="277"/>
      <c r="AF97" s="278"/>
      <c r="AG97" s="277"/>
      <c r="AH97" s="278"/>
      <c r="AI97" s="277"/>
      <c r="AJ97" s="278"/>
      <c r="AK97" s="277"/>
      <c r="AL97" s="278"/>
      <c r="AM97" s="277"/>
      <c r="AN97" s="278"/>
      <c r="AO97" s="277"/>
      <c r="AP97" s="278"/>
      <c r="AQ97" s="277"/>
      <c r="AR97" s="278"/>
      <c r="AS97" s="277"/>
      <c r="AT97" s="278"/>
      <c r="AU97" s="277"/>
      <c r="AV97" s="278"/>
      <c r="AW97" s="277"/>
      <c r="AX97" s="278"/>
      <c r="AY97" s="277"/>
      <c r="AZ97" s="278"/>
      <c r="BA97" s="277"/>
      <c r="BB97" s="278"/>
      <c r="BC97" s="277"/>
      <c r="BD97" s="278"/>
      <c r="BE97" s="286"/>
      <c r="BF97" s="293">
        <f t="shared" si="467"/>
        <v>0</v>
      </c>
      <c r="BG97" s="294">
        <f t="shared" si="466"/>
        <v>0</v>
      </c>
      <c r="BH97" s="146"/>
    </row>
    <row r="98" spans="1:60" ht="15" customHeight="1">
      <c r="A98" s="330"/>
      <c r="B98" s="347" t="s">
        <v>155</v>
      </c>
      <c r="C98" s="279"/>
      <c r="D98" s="280"/>
      <c r="E98" s="281"/>
      <c r="F98" s="282"/>
      <c r="G98" s="281"/>
      <c r="H98" s="282"/>
      <c r="I98" s="281"/>
      <c r="J98" s="282"/>
      <c r="K98" s="281"/>
      <c r="L98" s="282"/>
      <c r="M98" s="281"/>
      <c r="N98" s="282"/>
      <c r="O98" s="281"/>
      <c r="P98" s="282"/>
      <c r="Q98" s="281"/>
      <c r="R98" s="282"/>
      <c r="S98" s="281"/>
      <c r="T98" s="282"/>
      <c r="U98" s="281"/>
      <c r="V98" s="282"/>
      <c r="W98" s="281"/>
      <c r="X98" s="282"/>
      <c r="Y98" s="281"/>
      <c r="Z98" s="282"/>
      <c r="AA98" s="281"/>
      <c r="AB98" s="282"/>
      <c r="AC98" s="281"/>
      <c r="AD98" s="282"/>
      <c r="AE98" s="281"/>
      <c r="AF98" s="282"/>
      <c r="AG98" s="281"/>
      <c r="AH98" s="282"/>
      <c r="AI98" s="281"/>
      <c r="AJ98" s="282"/>
      <c r="AK98" s="281"/>
      <c r="AL98" s="282"/>
      <c r="AM98" s="281"/>
      <c r="AN98" s="282"/>
      <c r="AO98" s="281"/>
      <c r="AP98" s="282"/>
      <c r="AQ98" s="281"/>
      <c r="AR98" s="282"/>
      <c r="AS98" s="281"/>
      <c r="AT98" s="282"/>
      <c r="AU98" s="281"/>
      <c r="AV98" s="282"/>
      <c r="AW98" s="281"/>
      <c r="AX98" s="282"/>
      <c r="AY98" s="281"/>
      <c r="AZ98" s="282"/>
      <c r="BA98" s="281"/>
      <c r="BB98" s="282"/>
      <c r="BC98" s="281"/>
      <c r="BD98" s="282"/>
      <c r="BE98" s="287"/>
      <c r="BF98" s="295">
        <f t="shared" si="467"/>
        <v>0</v>
      </c>
      <c r="BG98" s="296">
        <f t="shared" si="466"/>
        <v>0</v>
      </c>
      <c r="BH98" s="146"/>
    </row>
    <row r="99" spans="1:60" ht="15" customHeight="1">
      <c r="A99" s="330"/>
      <c r="B99" s="346" t="s">
        <v>156</v>
      </c>
      <c r="C99" s="275"/>
      <c r="D99" s="276"/>
      <c r="E99" s="277"/>
      <c r="F99" s="278"/>
      <c r="G99" s="277"/>
      <c r="H99" s="278"/>
      <c r="I99" s="277"/>
      <c r="J99" s="278"/>
      <c r="K99" s="277"/>
      <c r="L99" s="278"/>
      <c r="M99" s="277"/>
      <c r="N99" s="278"/>
      <c r="O99" s="277"/>
      <c r="P99" s="278"/>
      <c r="Q99" s="277"/>
      <c r="R99" s="278"/>
      <c r="S99" s="277"/>
      <c r="T99" s="278"/>
      <c r="U99" s="277"/>
      <c r="V99" s="278"/>
      <c r="W99" s="277"/>
      <c r="X99" s="278"/>
      <c r="Y99" s="277"/>
      <c r="Z99" s="278"/>
      <c r="AA99" s="277"/>
      <c r="AB99" s="278"/>
      <c r="AC99" s="277"/>
      <c r="AD99" s="278"/>
      <c r="AE99" s="277"/>
      <c r="AF99" s="278"/>
      <c r="AG99" s="277"/>
      <c r="AH99" s="278"/>
      <c r="AI99" s="277"/>
      <c r="AJ99" s="278"/>
      <c r="AK99" s="277"/>
      <c r="AL99" s="278"/>
      <c r="AM99" s="277"/>
      <c r="AN99" s="278"/>
      <c r="AO99" s="277"/>
      <c r="AP99" s="278"/>
      <c r="AQ99" s="277"/>
      <c r="AR99" s="278"/>
      <c r="AS99" s="277"/>
      <c r="AT99" s="278"/>
      <c r="AU99" s="277"/>
      <c r="AV99" s="278"/>
      <c r="AW99" s="277"/>
      <c r="AX99" s="278"/>
      <c r="AY99" s="277"/>
      <c r="AZ99" s="278"/>
      <c r="BA99" s="277"/>
      <c r="BB99" s="278"/>
      <c r="BC99" s="277"/>
      <c r="BD99" s="278"/>
      <c r="BE99" s="286"/>
      <c r="BF99" s="293">
        <f t="shared" si="467"/>
        <v>0</v>
      </c>
      <c r="BG99" s="294">
        <f t="shared" si="466"/>
        <v>0</v>
      </c>
      <c r="BH99" s="146"/>
    </row>
    <row r="100" spans="1:60" ht="15" customHeight="1" thickBot="1">
      <c r="A100" s="330"/>
      <c r="B100" s="348"/>
      <c r="C100" s="349"/>
      <c r="D100" s="350"/>
      <c r="E100" s="351"/>
      <c r="F100" s="352"/>
      <c r="G100" s="351"/>
      <c r="H100" s="352"/>
      <c r="I100" s="351"/>
      <c r="J100" s="352"/>
      <c r="K100" s="351"/>
      <c r="L100" s="352"/>
      <c r="M100" s="351"/>
      <c r="N100" s="352"/>
      <c r="O100" s="351"/>
      <c r="P100" s="352"/>
      <c r="Q100" s="351"/>
      <c r="R100" s="352"/>
      <c r="S100" s="351"/>
      <c r="T100" s="352"/>
      <c r="U100" s="351"/>
      <c r="V100" s="352"/>
      <c r="W100" s="351"/>
      <c r="X100" s="352"/>
      <c r="Y100" s="351"/>
      <c r="Z100" s="352"/>
      <c r="AA100" s="351"/>
      <c r="AB100" s="352"/>
      <c r="AC100" s="351"/>
      <c r="AD100" s="352"/>
      <c r="AE100" s="351"/>
      <c r="AF100" s="352"/>
      <c r="AG100" s="351"/>
      <c r="AH100" s="352"/>
      <c r="AI100" s="351"/>
      <c r="AJ100" s="352"/>
      <c r="AK100" s="351"/>
      <c r="AL100" s="352"/>
      <c r="AM100" s="351"/>
      <c r="AN100" s="352"/>
      <c r="AO100" s="351"/>
      <c r="AP100" s="352"/>
      <c r="AQ100" s="351"/>
      <c r="AR100" s="352"/>
      <c r="AS100" s="351"/>
      <c r="AT100" s="352"/>
      <c r="AU100" s="351"/>
      <c r="AV100" s="352"/>
      <c r="AW100" s="351"/>
      <c r="AX100" s="352"/>
      <c r="AY100" s="351"/>
      <c r="AZ100" s="352"/>
      <c r="BA100" s="351"/>
      <c r="BB100" s="352"/>
      <c r="BC100" s="351"/>
      <c r="BD100" s="352"/>
      <c r="BE100" s="353"/>
      <c r="BF100" s="354">
        <f t="shared" si="467"/>
        <v>0</v>
      </c>
      <c r="BG100" s="355">
        <f t="shared" si="466"/>
        <v>0</v>
      </c>
      <c r="BH100" s="146"/>
    </row>
    <row r="101" spans="1:60" ht="12" customHeight="1" thickBot="1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30"/>
      <c r="R101" s="30"/>
      <c r="S101" s="251"/>
      <c r="T101" s="251"/>
      <c r="U101" s="28"/>
      <c r="V101" s="148"/>
      <c r="W101" s="139"/>
      <c r="X101" s="149"/>
      <c r="Y101" s="27"/>
      <c r="Z101" s="27"/>
      <c r="AA101" s="27"/>
      <c r="AB101" s="27"/>
      <c r="AC101" s="27"/>
      <c r="AD101" s="27"/>
      <c r="AE101" s="27"/>
      <c r="AF101" s="27"/>
      <c r="AG101" s="148"/>
      <c r="AH101" s="139"/>
      <c r="AI101" s="149"/>
      <c r="AJ101" s="27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</row>
    <row r="102" spans="1:60" ht="15" customHeight="1">
      <c r="A102" s="550" t="str">
        <f ca="1">'R4.1'!$B$32</f>
        <v>R4.1</v>
      </c>
      <c r="B102" s="551"/>
      <c r="C102" s="271"/>
      <c r="D102" s="269" cm="1">
        <f t="array" aca="1" ref="D102" ca="1">INDIRECT("期!"&amp;VLOOKUP($A102,支援効果集計!$D$4:$N$15,11,FALSE)&amp;D$1)</f>
        <v>44565</v>
      </c>
      <c r="E102" s="264"/>
      <c r="F102" s="269" cm="1">
        <f t="array" aca="1" ref="F102" ca="1">INDIRECT("期!"&amp;VLOOKUP($A102,支援効果集計!$D$4:$N$15,11,FALSE)&amp;F$1)</f>
        <v>44566</v>
      </c>
      <c r="G102" s="264"/>
      <c r="H102" s="269" cm="1">
        <f t="array" aca="1" ref="H102" ca="1">INDIRECT("期!"&amp;VLOOKUP($A102,支援効果集計!$D$4:$N$15,11,FALSE)&amp;H$1)</f>
        <v>44567</v>
      </c>
      <c r="I102" s="264"/>
      <c r="J102" s="269" cm="1">
        <f t="array" aca="1" ref="J102" ca="1">INDIRECT("期!"&amp;VLOOKUP($A102,支援効果集計!$D$4:$N$15,11,FALSE)&amp;J$1)</f>
        <v>44568</v>
      </c>
      <c r="K102" s="264"/>
      <c r="L102" s="269" cm="1">
        <f t="array" aca="1" ref="L102" ca="1">INDIRECT("期!"&amp;VLOOKUP($A102,支援効果集計!$D$4:$N$15,11,FALSE)&amp;L$1)</f>
        <v>44569</v>
      </c>
      <c r="M102" s="264"/>
      <c r="N102" s="269" cm="1">
        <f t="array" aca="1" ref="N102" ca="1">INDIRECT("期!"&amp;VLOOKUP($A102,支援効果集計!$D$4:$N$15,11,FALSE)&amp;N$1)</f>
        <v>44571</v>
      </c>
      <c r="O102" s="264"/>
      <c r="P102" s="269" cm="1">
        <f t="array" aca="1" ref="P102" ca="1">INDIRECT("期!"&amp;VLOOKUP($A102,支援効果集計!$D$4:$N$15,11,FALSE)&amp;P$1)</f>
        <v>44572</v>
      </c>
      <c r="Q102" s="264"/>
      <c r="R102" s="269" cm="1">
        <f t="array" aca="1" ref="R102" ca="1">INDIRECT("期!"&amp;VLOOKUP($A102,支援効果集計!$D$4:$N$15,11,FALSE)&amp;R$1)</f>
        <v>44573</v>
      </c>
      <c r="S102" s="264"/>
      <c r="T102" s="269" cm="1">
        <f t="array" aca="1" ref="T102" ca="1">INDIRECT("期!"&amp;VLOOKUP($A102,支援効果集計!$D$4:$N$15,11,FALSE)&amp;T$1)</f>
        <v>44574</v>
      </c>
      <c r="U102" s="264"/>
      <c r="V102" s="269" cm="1">
        <f t="array" aca="1" ref="V102" ca="1">INDIRECT("期!"&amp;VLOOKUP($A102,支援効果集計!$D$4:$N$15,11,FALSE)&amp;V$1)</f>
        <v>44575</v>
      </c>
      <c r="W102" s="264"/>
      <c r="X102" s="269" cm="1">
        <f t="array" aca="1" ref="X102" ca="1">INDIRECT("期!"&amp;VLOOKUP($A102,支援効果集計!$D$4:$N$15,11,FALSE)&amp;X$1)</f>
        <v>44576</v>
      </c>
      <c r="Y102" s="264"/>
      <c r="Z102" s="269" cm="1">
        <f t="array" aca="1" ref="Z102" ca="1">INDIRECT("期!"&amp;VLOOKUP($A102,支援効果集計!$D$4:$N$15,11,FALSE)&amp;Z$1)</f>
        <v>44578</v>
      </c>
      <c r="AA102" s="264"/>
      <c r="AB102" s="269" cm="1">
        <f t="array" aca="1" ref="AB102" ca="1">INDIRECT("期!"&amp;VLOOKUP($A102,支援効果集計!$D$4:$N$15,11,FALSE)&amp;AB$1)</f>
        <v>44579</v>
      </c>
      <c r="AC102" s="264"/>
      <c r="AD102" s="269" cm="1">
        <f t="array" aca="1" ref="AD102" ca="1">INDIRECT("期!"&amp;VLOOKUP($A102,支援効果集計!$D$4:$N$15,11,FALSE)&amp;AD$1)</f>
        <v>44580</v>
      </c>
      <c r="AE102" s="264"/>
      <c r="AF102" s="269" cm="1">
        <f t="array" aca="1" ref="AF102" ca="1">INDIRECT("期!"&amp;VLOOKUP($A102,支援効果集計!$D$4:$N$15,11,FALSE)&amp;AF$1)</f>
        <v>44581</v>
      </c>
      <c r="AG102" s="264"/>
      <c r="AH102" s="269" cm="1">
        <f t="array" aca="1" ref="AH102" ca="1">INDIRECT("期!"&amp;VLOOKUP($A102,支援効果集計!$D$4:$N$15,11,FALSE)&amp;AH$1)</f>
        <v>44582</v>
      </c>
      <c r="AI102" s="264"/>
      <c r="AJ102" s="269" cm="1">
        <f t="array" aca="1" ref="AJ102" ca="1">INDIRECT("期!"&amp;VLOOKUP($A102,支援効果集計!$D$4:$N$15,11,FALSE)&amp;AJ$1)</f>
        <v>44583</v>
      </c>
      <c r="AK102" s="264"/>
      <c r="AL102" s="269" cm="1">
        <f t="array" aca="1" ref="AL102" ca="1">INDIRECT("期!"&amp;VLOOKUP($A102,支援効果集計!$D$4:$N$15,11,FALSE)&amp;AL$1)</f>
        <v>44585</v>
      </c>
      <c r="AM102" s="264"/>
      <c r="AN102" s="269" cm="1">
        <f t="array" aca="1" ref="AN102" ca="1">INDIRECT("期!"&amp;VLOOKUP($A102,支援効果集計!$D$4:$N$15,11,FALSE)&amp;AN$1)</f>
        <v>44586</v>
      </c>
      <c r="AO102" s="264"/>
      <c r="AP102" s="269" cm="1">
        <f t="array" aca="1" ref="AP102" ca="1">INDIRECT("期!"&amp;VLOOKUP($A102,支援効果集計!$D$4:$N$15,11,FALSE)&amp;AP$1)</f>
        <v>44587</v>
      </c>
      <c r="AQ102" s="264"/>
      <c r="AR102" s="269" cm="1">
        <f t="array" aca="1" ref="AR102" ca="1">INDIRECT("期!"&amp;VLOOKUP($A102,支援効果集計!$D$4:$N$15,11,FALSE)&amp;AR$1)</f>
        <v>44588</v>
      </c>
      <c r="AS102" s="264"/>
      <c r="AT102" s="269" cm="1">
        <f t="array" aca="1" ref="AT102" ca="1">INDIRECT("期!"&amp;VLOOKUP($A102,支援効果集計!$D$4:$N$15,11,FALSE)&amp;AT$1)</f>
        <v>44589</v>
      </c>
      <c r="AU102" s="264"/>
      <c r="AV102" s="269" cm="1">
        <f t="array" aca="1" ref="AV102" ca="1">INDIRECT("期!"&amp;VLOOKUP($A102,支援効果集計!$D$4:$N$15,11,FALSE)&amp;AV$1)</f>
        <v>44590</v>
      </c>
      <c r="AW102" s="264"/>
      <c r="AX102" s="269" cm="1">
        <f t="array" aca="1" ref="AX102" ca="1">INDIRECT("期!"&amp;VLOOKUP($A102,支援効果集計!$D$4:$N$15,11,FALSE)&amp;AX$1)</f>
        <v>44592</v>
      </c>
      <c r="AY102" s="264"/>
      <c r="AZ102" s="269" t="str" cm="1">
        <f t="array" aca="1" ref="AZ102" ca="1">INDIRECT("期!"&amp;VLOOKUP($A102,支援効果集計!$D$4:$N$15,11,FALSE)&amp;AZ$1)</f>
        <v/>
      </c>
      <c r="BA102" s="264"/>
      <c r="BB102" s="269" t="str" cm="1">
        <f t="array" aca="1" ref="BB102" ca="1">INDIRECT("期!"&amp;VLOOKUP($A102,支援効果集計!$D$4:$N$15,11,FALSE)&amp;BB$1)</f>
        <v/>
      </c>
      <c r="BC102" s="264"/>
      <c r="BD102" s="269" t="str" cm="1">
        <f t="array" aca="1" ref="BD102" ca="1">INDIRECT("期!"&amp;VLOOKUP($A102,支援効果集計!$D$4:$N$15,11,FALSE)&amp;BD$1)</f>
        <v/>
      </c>
      <c r="BE102" s="264"/>
      <c r="BF102" s="289" t="s">
        <v>143</v>
      </c>
      <c r="BG102" s="290"/>
      <c r="BH102" s="27"/>
    </row>
    <row r="103" spans="1:60" s="260" customFormat="1" ht="15" customHeight="1">
      <c r="A103" s="267"/>
      <c r="B103" s="322">
        <f ca="1">HLOOKUP(A102,年間予定!$B$1:$M$2,2,FALSE)</f>
        <v>11</v>
      </c>
      <c r="C103" s="272" t="s">
        <v>51</v>
      </c>
      <c r="D103" s="323" t="s">
        <v>117</v>
      </c>
      <c r="E103" s="324" t="s">
        <v>118</v>
      </c>
      <c r="F103" s="325" t="s">
        <v>117</v>
      </c>
      <c r="G103" s="324" t="s">
        <v>118</v>
      </c>
      <c r="H103" s="325" t="s">
        <v>117</v>
      </c>
      <c r="I103" s="324" t="s">
        <v>118</v>
      </c>
      <c r="J103" s="325" t="s">
        <v>117</v>
      </c>
      <c r="K103" s="324" t="s">
        <v>118</v>
      </c>
      <c r="L103" s="325" t="s">
        <v>117</v>
      </c>
      <c r="M103" s="324" t="s">
        <v>118</v>
      </c>
      <c r="N103" s="325" t="s">
        <v>117</v>
      </c>
      <c r="O103" s="324" t="s">
        <v>118</v>
      </c>
      <c r="P103" s="325" t="s">
        <v>117</v>
      </c>
      <c r="Q103" s="324" t="s">
        <v>118</v>
      </c>
      <c r="R103" s="325" t="s">
        <v>117</v>
      </c>
      <c r="S103" s="324" t="s">
        <v>118</v>
      </c>
      <c r="T103" s="325" t="s">
        <v>117</v>
      </c>
      <c r="U103" s="324" t="s">
        <v>118</v>
      </c>
      <c r="V103" s="325" t="s">
        <v>117</v>
      </c>
      <c r="W103" s="324" t="s">
        <v>118</v>
      </c>
      <c r="X103" s="325" t="s">
        <v>117</v>
      </c>
      <c r="Y103" s="324" t="s">
        <v>118</v>
      </c>
      <c r="Z103" s="325" t="s">
        <v>117</v>
      </c>
      <c r="AA103" s="324" t="s">
        <v>118</v>
      </c>
      <c r="AB103" s="325" t="s">
        <v>117</v>
      </c>
      <c r="AC103" s="324" t="s">
        <v>118</v>
      </c>
      <c r="AD103" s="325" t="s">
        <v>117</v>
      </c>
      <c r="AE103" s="324" t="s">
        <v>118</v>
      </c>
      <c r="AF103" s="325" t="s">
        <v>117</v>
      </c>
      <c r="AG103" s="324" t="s">
        <v>118</v>
      </c>
      <c r="AH103" s="325" t="s">
        <v>117</v>
      </c>
      <c r="AI103" s="324" t="s">
        <v>118</v>
      </c>
      <c r="AJ103" s="325" t="s">
        <v>117</v>
      </c>
      <c r="AK103" s="324" t="s">
        <v>118</v>
      </c>
      <c r="AL103" s="325" t="s">
        <v>117</v>
      </c>
      <c r="AM103" s="324" t="s">
        <v>118</v>
      </c>
      <c r="AN103" s="325" t="s">
        <v>117</v>
      </c>
      <c r="AO103" s="324" t="s">
        <v>118</v>
      </c>
      <c r="AP103" s="325" t="s">
        <v>117</v>
      </c>
      <c r="AQ103" s="324" t="s">
        <v>118</v>
      </c>
      <c r="AR103" s="325" t="s">
        <v>117</v>
      </c>
      <c r="AS103" s="324" t="s">
        <v>118</v>
      </c>
      <c r="AT103" s="325" t="s">
        <v>117</v>
      </c>
      <c r="AU103" s="324" t="s">
        <v>118</v>
      </c>
      <c r="AV103" s="325" t="s">
        <v>117</v>
      </c>
      <c r="AW103" s="324" t="s">
        <v>118</v>
      </c>
      <c r="AX103" s="325" t="s">
        <v>117</v>
      </c>
      <c r="AY103" s="324" t="s">
        <v>118</v>
      </c>
      <c r="AZ103" s="325" t="s">
        <v>117</v>
      </c>
      <c r="BA103" s="324" t="s">
        <v>118</v>
      </c>
      <c r="BB103" s="325" t="s">
        <v>117</v>
      </c>
      <c r="BC103" s="324" t="s">
        <v>118</v>
      </c>
      <c r="BD103" s="325" t="s">
        <v>117</v>
      </c>
      <c r="BE103" s="326" t="s">
        <v>118</v>
      </c>
      <c r="BF103" s="327" t="s">
        <v>117</v>
      </c>
      <c r="BG103" s="328" t="s">
        <v>118</v>
      </c>
      <c r="BH103" s="27"/>
    </row>
    <row r="104" spans="1:60" ht="15" customHeight="1" thickBot="1">
      <c r="A104" s="543" t="s">
        <v>131</v>
      </c>
      <c r="B104" s="549"/>
      <c r="C104" s="331">
        <f ca="1">IFERROR(VLOOKUP(A104,年間予定!$A$3:$M$17,$B$4,FALSE),"")</f>
        <v>44</v>
      </c>
      <c r="D104" s="332">
        <f>SUM(D105:D111)</f>
        <v>0</v>
      </c>
      <c r="E104" s="333">
        <f t="shared" ref="E104" si="468">SUM(E105:E111)</f>
        <v>0</v>
      </c>
      <c r="F104" s="334">
        <f t="shared" ref="F104" si="469">SUM(F105:F111)</f>
        <v>0</v>
      </c>
      <c r="G104" s="333">
        <f t="shared" ref="G104" si="470">SUM(G105:G111)</f>
        <v>0</v>
      </c>
      <c r="H104" s="334">
        <f t="shared" ref="H104" si="471">SUM(H105:H111)</f>
        <v>0</v>
      </c>
      <c r="I104" s="333">
        <f t="shared" ref="I104" si="472">SUM(I105:I111)</f>
        <v>0</v>
      </c>
      <c r="J104" s="334">
        <f t="shared" ref="J104" si="473">SUM(J105:J111)</f>
        <v>0</v>
      </c>
      <c r="K104" s="333">
        <f t="shared" ref="K104" si="474">SUM(K105:K111)</f>
        <v>0</v>
      </c>
      <c r="L104" s="334">
        <f t="shared" ref="L104" si="475">SUM(L105:L111)</f>
        <v>0</v>
      </c>
      <c r="M104" s="333">
        <f t="shared" ref="M104" si="476">SUM(M105:M111)</f>
        <v>0</v>
      </c>
      <c r="N104" s="334">
        <f t="shared" ref="N104" si="477">SUM(N105:N111)</f>
        <v>0</v>
      </c>
      <c r="O104" s="333">
        <f t="shared" ref="O104" si="478">SUM(O105:O111)</f>
        <v>0</v>
      </c>
      <c r="P104" s="334">
        <f t="shared" ref="P104" si="479">SUM(P105:P111)</f>
        <v>0</v>
      </c>
      <c r="Q104" s="333">
        <f t="shared" ref="Q104" si="480">SUM(Q105:Q111)</f>
        <v>0</v>
      </c>
      <c r="R104" s="334">
        <f t="shared" ref="R104" si="481">SUM(R105:R111)</f>
        <v>0</v>
      </c>
      <c r="S104" s="333">
        <f t="shared" ref="S104" si="482">SUM(S105:S111)</f>
        <v>0</v>
      </c>
      <c r="T104" s="334">
        <f t="shared" ref="T104" si="483">SUM(T105:T111)</f>
        <v>0</v>
      </c>
      <c r="U104" s="333">
        <f t="shared" ref="U104" si="484">SUM(U105:U111)</f>
        <v>0</v>
      </c>
      <c r="V104" s="334">
        <f t="shared" ref="V104" si="485">SUM(V105:V111)</f>
        <v>0</v>
      </c>
      <c r="W104" s="333">
        <f t="shared" ref="W104" si="486">SUM(W105:W111)</f>
        <v>0</v>
      </c>
      <c r="X104" s="334">
        <f t="shared" ref="X104" si="487">SUM(X105:X111)</f>
        <v>0</v>
      </c>
      <c r="Y104" s="333">
        <f t="shared" ref="Y104" si="488">SUM(Y105:Y111)</f>
        <v>0</v>
      </c>
      <c r="Z104" s="334">
        <f t="shared" ref="Z104" si="489">SUM(Z105:Z111)</f>
        <v>0</v>
      </c>
      <c r="AA104" s="333">
        <f t="shared" ref="AA104" si="490">SUM(AA105:AA111)</f>
        <v>0</v>
      </c>
      <c r="AB104" s="334">
        <f t="shared" ref="AB104" si="491">SUM(AB105:AB111)</f>
        <v>0</v>
      </c>
      <c r="AC104" s="333">
        <f t="shared" ref="AC104" si="492">SUM(AC105:AC111)</f>
        <v>0</v>
      </c>
      <c r="AD104" s="334">
        <f t="shared" ref="AD104" si="493">SUM(AD105:AD111)</f>
        <v>0</v>
      </c>
      <c r="AE104" s="333">
        <f t="shared" ref="AE104" si="494">SUM(AE105:AE111)</f>
        <v>0</v>
      </c>
      <c r="AF104" s="334">
        <f t="shared" ref="AF104" si="495">SUM(AF105:AF111)</f>
        <v>0</v>
      </c>
      <c r="AG104" s="333">
        <f t="shared" ref="AG104" si="496">SUM(AG105:AG111)</f>
        <v>0</v>
      </c>
      <c r="AH104" s="334">
        <f t="shared" ref="AH104" si="497">SUM(AH105:AH111)</f>
        <v>0</v>
      </c>
      <c r="AI104" s="333">
        <f t="shared" ref="AI104" si="498">SUM(AI105:AI111)</f>
        <v>0</v>
      </c>
      <c r="AJ104" s="334">
        <f t="shared" ref="AJ104" si="499">SUM(AJ105:AJ111)</f>
        <v>0</v>
      </c>
      <c r="AK104" s="333">
        <f t="shared" ref="AK104" si="500">SUM(AK105:AK111)</f>
        <v>0</v>
      </c>
      <c r="AL104" s="334">
        <f t="shared" ref="AL104" si="501">SUM(AL105:AL111)</f>
        <v>0</v>
      </c>
      <c r="AM104" s="333">
        <f t="shared" ref="AM104" si="502">SUM(AM105:AM111)</f>
        <v>0</v>
      </c>
      <c r="AN104" s="334">
        <f t="shared" ref="AN104" si="503">SUM(AN105:AN111)</f>
        <v>0</v>
      </c>
      <c r="AO104" s="333">
        <f t="shared" ref="AO104" si="504">SUM(AO105:AO111)</f>
        <v>0</v>
      </c>
      <c r="AP104" s="334">
        <f t="shared" ref="AP104" si="505">SUM(AP105:AP111)</f>
        <v>0</v>
      </c>
      <c r="AQ104" s="333">
        <f t="shared" ref="AQ104" si="506">SUM(AQ105:AQ111)</f>
        <v>0</v>
      </c>
      <c r="AR104" s="334">
        <f t="shared" ref="AR104" si="507">SUM(AR105:AR111)</f>
        <v>0</v>
      </c>
      <c r="AS104" s="333">
        <f t="shared" ref="AS104" si="508">SUM(AS105:AS111)</f>
        <v>0</v>
      </c>
      <c r="AT104" s="334">
        <f t="shared" ref="AT104" si="509">SUM(AT105:AT111)</f>
        <v>0</v>
      </c>
      <c r="AU104" s="333">
        <f t="shared" ref="AU104" si="510">SUM(AU105:AU111)</f>
        <v>0</v>
      </c>
      <c r="AV104" s="334">
        <f t="shared" ref="AV104" si="511">SUM(AV105:AV111)</f>
        <v>0</v>
      </c>
      <c r="AW104" s="333">
        <f t="shared" ref="AW104" si="512">SUM(AW105:AW111)</f>
        <v>0</v>
      </c>
      <c r="AX104" s="334">
        <f t="shared" ref="AX104" si="513">SUM(AX105:AX111)</f>
        <v>0</v>
      </c>
      <c r="AY104" s="333">
        <f t="shared" ref="AY104" si="514">SUM(AY105:AY111)</f>
        <v>0</v>
      </c>
      <c r="AZ104" s="334">
        <f t="shared" ref="AZ104" si="515">SUM(AZ105:AZ111)</f>
        <v>0</v>
      </c>
      <c r="BA104" s="333">
        <f t="shared" ref="BA104" si="516">SUM(BA105:BA111)</f>
        <v>0</v>
      </c>
      <c r="BB104" s="334">
        <f t="shared" ref="BB104" si="517">SUM(BB105:BB111)</f>
        <v>0</v>
      </c>
      <c r="BC104" s="333">
        <f t="shared" ref="BC104" si="518">SUM(BC105:BC111)</f>
        <v>0</v>
      </c>
      <c r="BD104" s="334">
        <f t="shared" ref="BD104" si="519">SUM(BD105:BD111)</f>
        <v>0</v>
      </c>
      <c r="BE104" s="335">
        <f t="shared" ref="BE104" si="520">SUM(BE105:BE111)</f>
        <v>0</v>
      </c>
      <c r="BF104" s="336">
        <f>SUMIF($D$4:$BE$4,$BF$4,$D104:$BE104)</f>
        <v>0</v>
      </c>
      <c r="BG104" s="337">
        <f>SUMIF($D$4:$BE$4,$BG$4,$D104:$BE104)</f>
        <v>0</v>
      </c>
    </row>
    <row r="105" spans="1:60" ht="15" customHeight="1">
      <c r="A105" s="329"/>
      <c r="B105" s="338" t="s">
        <v>151</v>
      </c>
      <c r="C105" s="339"/>
      <c r="D105" s="340"/>
      <c r="E105" s="341"/>
      <c r="F105" s="342"/>
      <c r="G105" s="341"/>
      <c r="H105" s="342"/>
      <c r="I105" s="341"/>
      <c r="J105" s="342"/>
      <c r="K105" s="341"/>
      <c r="L105" s="342"/>
      <c r="M105" s="341"/>
      <c r="N105" s="342"/>
      <c r="O105" s="341"/>
      <c r="P105" s="342"/>
      <c r="Q105" s="341"/>
      <c r="R105" s="342"/>
      <c r="S105" s="341"/>
      <c r="T105" s="342"/>
      <c r="U105" s="341"/>
      <c r="V105" s="342"/>
      <c r="W105" s="341"/>
      <c r="X105" s="342"/>
      <c r="Y105" s="341"/>
      <c r="Z105" s="342"/>
      <c r="AA105" s="341"/>
      <c r="AB105" s="342"/>
      <c r="AC105" s="341"/>
      <c r="AD105" s="342"/>
      <c r="AE105" s="341"/>
      <c r="AF105" s="342"/>
      <c r="AG105" s="341"/>
      <c r="AH105" s="342"/>
      <c r="AI105" s="341"/>
      <c r="AJ105" s="342"/>
      <c r="AK105" s="341"/>
      <c r="AL105" s="342"/>
      <c r="AM105" s="341"/>
      <c r="AN105" s="342"/>
      <c r="AO105" s="341"/>
      <c r="AP105" s="342"/>
      <c r="AQ105" s="341"/>
      <c r="AR105" s="342"/>
      <c r="AS105" s="341"/>
      <c r="AT105" s="342"/>
      <c r="AU105" s="341"/>
      <c r="AV105" s="342"/>
      <c r="AW105" s="341"/>
      <c r="AX105" s="342"/>
      <c r="AY105" s="341"/>
      <c r="AZ105" s="342"/>
      <c r="BA105" s="341"/>
      <c r="BB105" s="342"/>
      <c r="BC105" s="341"/>
      <c r="BD105" s="342"/>
      <c r="BE105" s="343"/>
      <c r="BF105" s="344">
        <f>SUMIF($D$4:$BE$4,$BF$4,$D105:$BE105)</f>
        <v>0</v>
      </c>
      <c r="BG105" s="345">
        <f t="shared" ref="BG105:BG111" si="521">SUMIF($D$4:$BE$4,$BG$4,$D105:$BE105)</f>
        <v>0</v>
      </c>
    </row>
    <row r="106" spans="1:60" ht="15" customHeight="1">
      <c r="A106" s="330"/>
      <c r="B106" s="346" t="s">
        <v>152</v>
      </c>
      <c r="C106" s="275"/>
      <c r="D106" s="276"/>
      <c r="E106" s="277"/>
      <c r="F106" s="278"/>
      <c r="G106" s="277"/>
      <c r="H106" s="278"/>
      <c r="I106" s="277"/>
      <c r="J106" s="278"/>
      <c r="K106" s="277"/>
      <c r="L106" s="278"/>
      <c r="M106" s="277"/>
      <c r="N106" s="278"/>
      <c r="O106" s="277"/>
      <c r="P106" s="278"/>
      <c r="Q106" s="277"/>
      <c r="R106" s="278"/>
      <c r="S106" s="277"/>
      <c r="T106" s="278"/>
      <c r="U106" s="277"/>
      <c r="V106" s="278"/>
      <c r="W106" s="277"/>
      <c r="X106" s="278"/>
      <c r="Y106" s="277"/>
      <c r="Z106" s="278"/>
      <c r="AA106" s="277"/>
      <c r="AB106" s="278"/>
      <c r="AC106" s="277"/>
      <c r="AD106" s="278"/>
      <c r="AE106" s="277"/>
      <c r="AF106" s="278"/>
      <c r="AG106" s="277"/>
      <c r="AH106" s="278"/>
      <c r="AI106" s="277"/>
      <c r="AJ106" s="278"/>
      <c r="AK106" s="277"/>
      <c r="AL106" s="278"/>
      <c r="AM106" s="277"/>
      <c r="AN106" s="278"/>
      <c r="AO106" s="277"/>
      <c r="AP106" s="278"/>
      <c r="AQ106" s="277"/>
      <c r="AR106" s="278"/>
      <c r="AS106" s="277"/>
      <c r="AT106" s="278"/>
      <c r="AU106" s="277"/>
      <c r="AV106" s="278"/>
      <c r="AW106" s="277"/>
      <c r="AX106" s="278"/>
      <c r="AY106" s="277"/>
      <c r="AZ106" s="278"/>
      <c r="BA106" s="277"/>
      <c r="BB106" s="278"/>
      <c r="BC106" s="277"/>
      <c r="BD106" s="278"/>
      <c r="BE106" s="286"/>
      <c r="BF106" s="293">
        <f t="shared" ref="BF106:BF111" si="522">SUMIF($D$4:$BE$4,$BF$4,$D106:$BE106)</f>
        <v>0</v>
      </c>
      <c r="BG106" s="294">
        <f t="shared" si="521"/>
        <v>0</v>
      </c>
      <c r="BH106" s="146"/>
    </row>
    <row r="107" spans="1:60" ht="15" customHeight="1">
      <c r="A107" s="330"/>
      <c r="B107" s="347" t="s">
        <v>153</v>
      </c>
      <c r="C107" s="279"/>
      <c r="D107" s="280"/>
      <c r="E107" s="281"/>
      <c r="F107" s="282"/>
      <c r="G107" s="281"/>
      <c r="H107" s="282"/>
      <c r="I107" s="281"/>
      <c r="J107" s="282"/>
      <c r="K107" s="281"/>
      <c r="L107" s="282"/>
      <c r="M107" s="281"/>
      <c r="N107" s="282"/>
      <c r="O107" s="281"/>
      <c r="P107" s="282"/>
      <c r="Q107" s="281"/>
      <c r="R107" s="282"/>
      <c r="S107" s="281"/>
      <c r="T107" s="282"/>
      <c r="U107" s="281"/>
      <c r="V107" s="282"/>
      <c r="W107" s="281"/>
      <c r="X107" s="282"/>
      <c r="Y107" s="281"/>
      <c r="Z107" s="282"/>
      <c r="AA107" s="281"/>
      <c r="AB107" s="282"/>
      <c r="AC107" s="281"/>
      <c r="AD107" s="282"/>
      <c r="AE107" s="281"/>
      <c r="AF107" s="282"/>
      <c r="AG107" s="281"/>
      <c r="AH107" s="282"/>
      <c r="AI107" s="281"/>
      <c r="AJ107" s="282"/>
      <c r="AK107" s="281"/>
      <c r="AL107" s="282"/>
      <c r="AM107" s="281"/>
      <c r="AN107" s="282"/>
      <c r="AO107" s="281"/>
      <c r="AP107" s="282"/>
      <c r="AQ107" s="281"/>
      <c r="AR107" s="282"/>
      <c r="AS107" s="281"/>
      <c r="AT107" s="282"/>
      <c r="AU107" s="281"/>
      <c r="AV107" s="282"/>
      <c r="AW107" s="281"/>
      <c r="AX107" s="282"/>
      <c r="AY107" s="281"/>
      <c r="AZ107" s="282"/>
      <c r="BA107" s="281"/>
      <c r="BB107" s="282"/>
      <c r="BC107" s="281"/>
      <c r="BD107" s="282"/>
      <c r="BE107" s="287"/>
      <c r="BF107" s="295">
        <f t="shared" si="522"/>
        <v>0</v>
      </c>
      <c r="BG107" s="296">
        <f t="shared" si="521"/>
        <v>0</v>
      </c>
      <c r="BH107" s="146"/>
    </row>
    <row r="108" spans="1:60" ht="15" customHeight="1">
      <c r="A108" s="330"/>
      <c r="B108" s="346" t="s">
        <v>154</v>
      </c>
      <c r="C108" s="275"/>
      <c r="D108" s="276"/>
      <c r="E108" s="277"/>
      <c r="F108" s="278"/>
      <c r="G108" s="277"/>
      <c r="H108" s="278"/>
      <c r="I108" s="277"/>
      <c r="J108" s="278"/>
      <c r="K108" s="277"/>
      <c r="L108" s="278"/>
      <c r="M108" s="277"/>
      <c r="N108" s="278"/>
      <c r="O108" s="277"/>
      <c r="P108" s="278"/>
      <c r="Q108" s="277"/>
      <c r="R108" s="278"/>
      <c r="S108" s="277"/>
      <c r="T108" s="278"/>
      <c r="U108" s="277"/>
      <c r="V108" s="278"/>
      <c r="W108" s="277"/>
      <c r="X108" s="278"/>
      <c r="Y108" s="277"/>
      <c r="Z108" s="278"/>
      <c r="AA108" s="277"/>
      <c r="AB108" s="278"/>
      <c r="AC108" s="277"/>
      <c r="AD108" s="278"/>
      <c r="AE108" s="277"/>
      <c r="AF108" s="278"/>
      <c r="AG108" s="277"/>
      <c r="AH108" s="278"/>
      <c r="AI108" s="277"/>
      <c r="AJ108" s="278"/>
      <c r="AK108" s="277"/>
      <c r="AL108" s="278"/>
      <c r="AM108" s="277"/>
      <c r="AN108" s="278"/>
      <c r="AO108" s="277"/>
      <c r="AP108" s="278"/>
      <c r="AQ108" s="277"/>
      <c r="AR108" s="278"/>
      <c r="AS108" s="277"/>
      <c r="AT108" s="278"/>
      <c r="AU108" s="277"/>
      <c r="AV108" s="278"/>
      <c r="AW108" s="277"/>
      <c r="AX108" s="278"/>
      <c r="AY108" s="277"/>
      <c r="AZ108" s="278"/>
      <c r="BA108" s="277"/>
      <c r="BB108" s="278"/>
      <c r="BC108" s="277"/>
      <c r="BD108" s="278"/>
      <c r="BE108" s="286"/>
      <c r="BF108" s="293">
        <f t="shared" si="522"/>
        <v>0</v>
      </c>
      <c r="BG108" s="294">
        <f t="shared" si="521"/>
        <v>0</v>
      </c>
      <c r="BH108" s="146"/>
    </row>
    <row r="109" spans="1:60" ht="15" customHeight="1">
      <c r="A109" s="330"/>
      <c r="B109" s="347" t="s">
        <v>155</v>
      </c>
      <c r="C109" s="279"/>
      <c r="D109" s="280"/>
      <c r="E109" s="281"/>
      <c r="F109" s="282"/>
      <c r="G109" s="281"/>
      <c r="H109" s="282"/>
      <c r="I109" s="281"/>
      <c r="J109" s="282"/>
      <c r="K109" s="281"/>
      <c r="L109" s="282"/>
      <c r="M109" s="281"/>
      <c r="N109" s="282"/>
      <c r="O109" s="281"/>
      <c r="P109" s="282"/>
      <c r="Q109" s="281"/>
      <c r="R109" s="282"/>
      <c r="S109" s="281"/>
      <c r="T109" s="282"/>
      <c r="U109" s="281"/>
      <c r="V109" s="282"/>
      <c r="W109" s="281"/>
      <c r="X109" s="282"/>
      <c r="Y109" s="281"/>
      <c r="Z109" s="282"/>
      <c r="AA109" s="281"/>
      <c r="AB109" s="282"/>
      <c r="AC109" s="281"/>
      <c r="AD109" s="282"/>
      <c r="AE109" s="281"/>
      <c r="AF109" s="282"/>
      <c r="AG109" s="281"/>
      <c r="AH109" s="282"/>
      <c r="AI109" s="281"/>
      <c r="AJ109" s="282"/>
      <c r="AK109" s="281"/>
      <c r="AL109" s="282"/>
      <c r="AM109" s="281"/>
      <c r="AN109" s="282"/>
      <c r="AO109" s="281"/>
      <c r="AP109" s="282"/>
      <c r="AQ109" s="281"/>
      <c r="AR109" s="282"/>
      <c r="AS109" s="281"/>
      <c r="AT109" s="282"/>
      <c r="AU109" s="281"/>
      <c r="AV109" s="282"/>
      <c r="AW109" s="281"/>
      <c r="AX109" s="282"/>
      <c r="AY109" s="281"/>
      <c r="AZ109" s="282"/>
      <c r="BA109" s="281"/>
      <c r="BB109" s="282"/>
      <c r="BC109" s="281"/>
      <c r="BD109" s="282"/>
      <c r="BE109" s="287"/>
      <c r="BF109" s="295">
        <f t="shared" si="522"/>
        <v>0</v>
      </c>
      <c r="BG109" s="296">
        <f t="shared" si="521"/>
        <v>0</v>
      </c>
      <c r="BH109" s="146"/>
    </row>
    <row r="110" spans="1:60" ht="15" customHeight="1">
      <c r="A110" s="330"/>
      <c r="B110" s="346" t="s">
        <v>156</v>
      </c>
      <c r="C110" s="275"/>
      <c r="D110" s="276"/>
      <c r="E110" s="277"/>
      <c r="F110" s="278"/>
      <c r="G110" s="277"/>
      <c r="H110" s="278"/>
      <c r="I110" s="277"/>
      <c r="J110" s="278"/>
      <c r="K110" s="277"/>
      <c r="L110" s="278"/>
      <c r="M110" s="277"/>
      <c r="N110" s="278"/>
      <c r="O110" s="277"/>
      <c r="P110" s="278"/>
      <c r="Q110" s="277"/>
      <c r="R110" s="278"/>
      <c r="S110" s="277"/>
      <c r="T110" s="278"/>
      <c r="U110" s="277"/>
      <c r="V110" s="278"/>
      <c r="W110" s="277"/>
      <c r="X110" s="278"/>
      <c r="Y110" s="277"/>
      <c r="Z110" s="278"/>
      <c r="AA110" s="277"/>
      <c r="AB110" s="278"/>
      <c r="AC110" s="277"/>
      <c r="AD110" s="278"/>
      <c r="AE110" s="277"/>
      <c r="AF110" s="278"/>
      <c r="AG110" s="277"/>
      <c r="AH110" s="278"/>
      <c r="AI110" s="277"/>
      <c r="AJ110" s="278"/>
      <c r="AK110" s="277"/>
      <c r="AL110" s="278"/>
      <c r="AM110" s="277"/>
      <c r="AN110" s="278"/>
      <c r="AO110" s="277"/>
      <c r="AP110" s="278"/>
      <c r="AQ110" s="277"/>
      <c r="AR110" s="278"/>
      <c r="AS110" s="277"/>
      <c r="AT110" s="278"/>
      <c r="AU110" s="277"/>
      <c r="AV110" s="278"/>
      <c r="AW110" s="277"/>
      <c r="AX110" s="278"/>
      <c r="AY110" s="277"/>
      <c r="AZ110" s="278"/>
      <c r="BA110" s="277"/>
      <c r="BB110" s="278"/>
      <c r="BC110" s="277"/>
      <c r="BD110" s="278"/>
      <c r="BE110" s="286"/>
      <c r="BF110" s="293">
        <f t="shared" si="522"/>
        <v>0</v>
      </c>
      <c r="BG110" s="294">
        <f t="shared" si="521"/>
        <v>0</v>
      </c>
      <c r="BH110" s="146"/>
    </row>
    <row r="111" spans="1:60" ht="15" customHeight="1" thickBot="1">
      <c r="A111" s="330"/>
      <c r="B111" s="348"/>
      <c r="C111" s="349"/>
      <c r="D111" s="350"/>
      <c r="E111" s="351"/>
      <c r="F111" s="352"/>
      <c r="G111" s="351"/>
      <c r="H111" s="352"/>
      <c r="I111" s="351"/>
      <c r="J111" s="352"/>
      <c r="K111" s="351"/>
      <c r="L111" s="352"/>
      <c r="M111" s="351"/>
      <c r="N111" s="352"/>
      <c r="O111" s="351"/>
      <c r="P111" s="352"/>
      <c r="Q111" s="351"/>
      <c r="R111" s="352"/>
      <c r="S111" s="351"/>
      <c r="T111" s="352"/>
      <c r="U111" s="351"/>
      <c r="V111" s="352"/>
      <c r="W111" s="351"/>
      <c r="X111" s="352"/>
      <c r="Y111" s="351"/>
      <c r="Z111" s="352"/>
      <c r="AA111" s="351"/>
      <c r="AB111" s="352"/>
      <c r="AC111" s="351"/>
      <c r="AD111" s="352"/>
      <c r="AE111" s="351"/>
      <c r="AF111" s="352"/>
      <c r="AG111" s="351"/>
      <c r="AH111" s="352"/>
      <c r="AI111" s="351"/>
      <c r="AJ111" s="352"/>
      <c r="AK111" s="351"/>
      <c r="AL111" s="352"/>
      <c r="AM111" s="351"/>
      <c r="AN111" s="352"/>
      <c r="AO111" s="351"/>
      <c r="AP111" s="352"/>
      <c r="AQ111" s="351"/>
      <c r="AR111" s="352"/>
      <c r="AS111" s="351"/>
      <c r="AT111" s="352"/>
      <c r="AU111" s="351"/>
      <c r="AV111" s="352"/>
      <c r="AW111" s="351"/>
      <c r="AX111" s="352"/>
      <c r="AY111" s="351"/>
      <c r="AZ111" s="352"/>
      <c r="BA111" s="351"/>
      <c r="BB111" s="352"/>
      <c r="BC111" s="351"/>
      <c r="BD111" s="352"/>
      <c r="BE111" s="353"/>
      <c r="BF111" s="354">
        <f t="shared" si="522"/>
        <v>0</v>
      </c>
      <c r="BG111" s="355">
        <f t="shared" si="521"/>
        <v>0</v>
      </c>
      <c r="BH111" s="146"/>
    </row>
    <row r="112" spans="1:60" ht="12" customHeight="1" thickBot="1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30"/>
      <c r="R112" s="30"/>
      <c r="S112" s="251"/>
      <c r="T112" s="251"/>
      <c r="U112" s="28"/>
      <c r="V112" s="148"/>
      <c r="W112" s="139"/>
      <c r="X112" s="149"/>
      <c r="Y112" s="27"/>
      <c r="Z112" s="27"/>
      <c r="AA112" s="27"/>
      <c r="AB112" s="27"/>
      <c r="AC112" s="27"/>
      <c r="AD112" s="27"/>
      <c r="AE112" s="27"/>
      <c r="AF112" s="27"/>
      <c r="AG112" s="148"/>
      <c r="AH112" s="139"/>
      <c r="AI112" s="149"/>
      <c r="AJ112" s="27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</row>
    <row r="113" spans="1:60" ht="15" customHeight="1">
      <c r="A113" s="550" t="str">
        <f ca="1">'R4.2'!$B$32</f>
        <v>R4.2</v>
      </c>
      <c r="B113" s="551"/>
      <c r="C113" s="271"/>
      <c r="D113" s="269" cm="1">
        <f t="array" aca="1" ref="D113" ca="1">INDIRECT("期!"&amp;VLOOKUP($A113,支援効果集計!$D$4:$N$15,11,FALSE)&amp;D$1)</f>
        <v>44593</v>
      </c>
      <c r="E113" s="264"/>
      <c r="F113" s="269" cm="1">
        <f t="array" aca="1" ref="F113" ca="1">INDIRECT("期!"&amp;VLOOKUP($A113,支援効果集計!$D$4:$N$15,11,FALSE)&amp;F$1)</f>
        <v>44594</v>
      </c>
      <c r="G113" s="264"/>
      <c r="H113" s="269" cm="1">
        <f t="array" aca="1" ref="H113" ca="1">INDIRECT("期!"&amp;VLOOKUP($A113,支援効果集計!$D$4:$N$15,11,FALSE)&amp;H$1)</f>
        <v>44595</v>
      </c>
      <c r="I113" s="264"/>
      <c r="J113" s="269" cm="1">
        <f t="array" aca="1" ref="J113" ca="1">INDIRECT("期!"&amp;VLOOKUP($A113,支援効果集計!$D$4:$N$15,11,FALSE)&amp;J$1)</f>
        <v>44596</v>
      </c>
      <c r="K113" s="264"/>
      <c r="L113" s="269" cm="1">
        <f t="array" aca="1" ref="L113" ca="1">INDIRECT("期!"&amp;VLOOKUP($A113,支援効果集計!$D$4:$N$15,11,FALSE)&amp;L$1)</f>
        <v>44597</v>
      </c>
      <c r="M113" s="264"/>
      <c r="N113" s="269" cm="1">
        <f t="array" aca="1" ref="N113" ca="1">INDIRECT("期!"&amp;VLOOKUP($A113,支援効果集計!$D$4:$N$15,11,FALSE)&amp;N$1)</f>
        <v>44599</v>
      </c>
      <c r="O113" s="264"/>
      <c r="P113" s="269" cm="1">
        <f t="array" aca="1" ref="P113" ca="1">INDIRECT("期!"&amp;VLOOKUP($A113,支援効果集計!$D$4:$N$15,11,FALSE)&amp;P$1)</f>
        <v>44600</v>
      </c>
      <c r="Q113" s="264"/>
      <c r="R113" s="269" cm="1">
        <f t="array" aca="1" ref="R113" ca="1">INDIRECT("期!"&amp;VLOOKUP($A113,支援効果集計!$D$4:$N$15,11,FALSE)&amp;R$1)</f>
        <v>44601</v>
      </c>
      <c r="S113" s="264"/>
      <c r="T113" s="269" cm="1">
        <f t="array" aca="1" ref="T113" ca="1">INDIRECT("期!"&amp;VLOOKUP($A113,支援効果集計!$D$4:$N$15,11,FALSE)&amp;T$1)</f>
        <v>44602</v>
      </c>
      <c r="U113" s="264"/>
      <c r="V113" s="269" cm="1">
        <f t="array" aca="1" ref="V113" ca="1">INDIRECT("期!"&amp;VLOOKUP($A113,支援効果集計!$D$4:$N$15,11,FALSE)&amp;V$1)</f>
        <v>44603</v>
      </c>
      <c r="W113" s="264"/>
      <c r="X113" s="269" cm="1">
        <f t="array" aca="1" ref="X113" ca="1">INDIRECT("期!"&amp;VLOOKUP($A113,支援効果集計!$D$4:$N$15,11,FALSE)&amp;X$1)</f>
        <v>44604</v>
      </c>
      <c r="Y113" s="264"/>
      <c r="Z113" s="269" cm="1">
        <f t="array" aca="1" ref="Z113" ca="1">INDIRECT("期!"&amp;VLOOKUP($A113,支援効果集計!$D$4:$N$15,11,FALSE)&amp;Z$1)</f>
        <v>44606</v>
      </c>
      <c r="AA113" s="264"/>
      <c r="AB113" s="269" cm="1">
        <f t="array" aca="1" ref="AB113" ca="1">INDIRECT("期!"&amp;VLOOKUP($A113,支援効果集計!$D$4:$N$15,11,FALSE)&amp;AB$1)</f>
        <v>44607</v>
      </c>
      <c r="AC113" s="264"/>
      <c r="AD113" s="269" cm="1">
        <f t="array" aca="1" ref="AD113" ca="1">INDIRECT("期!"&amp;VLOOKUP($A113,支援効果集計!$D$4:$N$15,11,FALSE)&amp;AD$1)</f>
        <v>44608</v>
      </c>
      <c r="AE113" s="264"/>
      <c r="AF113" s="269" cm="1">
        <f t="array" aca="1" ref="AF113" ca="1">INDIRECT("期!"&amp;VLOOKUP($A113,支援効果集計!$D$4:$N$15,11,FALSE)&amp;AF$1)</f>
        <v>44609</v>
      </c>
      <c r="AG113" s="264"/>
      <c r="AH113" s="269" cm="1">
        <f t="array" aca="1" ref="AH113" ca="1">INDIRECT("期!"&amp;VLOOKUP($A113,支援効果集計!$D$4:$N$15,11,FALSE)&amp;AH$1)</f>
        <v>44610</v>
      </c>
      <c r="AI113" s="264"/>
      <c r="AJ113" s="269" cm="1">
        <f t="array" aca="1" ref="AJ113" ca="1">INDIRECT("期!"&amp;VLOOKUP($A113,支援効果集計!$D$4:$N$15,11,FALSE)&amp;AJ$1)</f>
        <v>44611</v>
      </c>
      <c r="AK113" s="264"/>
      <c r="AL113" s="269" cm="1">
        <f t="array" aca="1" ref="AL113" ca="1">INDIRECT("期!"&amp;VLOOKUP($A113,支援効果集計!$D$4:$N$15,11,FALSE)&amp;AL$1)</f>
        <v>44613</v>
      </c>
      <c r="AM113" s="264"/>
      <c r="AN113" s="269" cm="1">
        <f t="array" aca="1" ref="AN113" ca="1">INDIRECT("期!"&amp;VLOOKUP($A113,支援効果集計!$D$4:$N$15,11,FALSE)&amp;AN$1)</f>
        <v>44614</v>
      </c>
      <c r="AO113" s="264"/>
      <c r="AP113" s="269" cm="1">
        <f t="array" aca="1" ref="AP113" ca="1">INDIRECT("期!"&amp;VLOOKUP($A113,支援効果集計!$D$4:$N$15,11,FALSE)&amp;AP$1)</f>
        <v>44615</v>
      </c>
      <c r="AQ113" s="264"/>
      <c r="AR113" s="269" cm="1">
        <f t="array" aca="1" ref="AR113" ca="1">INDIRECT("期!"&amp;VLOOKUP($A113,支援効果集計!$D$4:$N$15,11,FALSE)&amp;AR$1)</f>
        <v>44616</v>
      </c>
      <c r="AS113" s="264"/>
      <c r="AT113" s="269" cm="1">
        <f t="array" aca="1" ref="AT113" ca="1">INDIRECT("期!"&amp;VLOOKUP($A113,支援効果集計!$D$4:$N$15,11,FALSE)&amp;AT$1)</f>
        <v>44617</v>
      </c>
      <c r="AU113" s="264"/>
      <c r="AV113" s="269" cm="1">
        <f t="array" aca="1" ref="AV113" ca="1">INDIRECT("期!"&amp;VLOOKUP($A113,支援効果集計!$D$4:$N$15,11,FALSE)&amp;AV$1)</f>
        <v>44618</v>
      </c>
      <c r="AW113" s="264"/>
      <c r="AX113" s="269" cm="1">
        <f t="array" aca="1" ref="AX113" ca="1">INDIRECT("期!"&amp;VLOOKUP($A113,支援効果集計!$D$4:$N$15,11,FALSE)&amp;AX$1)</f>
        <v>44620</v>
      </c>
      <c r="AY113" s="264"/>
      <c r="AZ113" s="269" t="str" cm="1">
        <f t="array" aca="1" ref="AZ113" ca="1">INDIRECT("期!"&amp;VLOOKUP($A113,支援効果集計!$D$4:$N$15,11,FALSE)&amp;AZ$1)</f>
        <v/>
      </c>
      <c r="BA113" s="264"/>
      <c r="BB113" s="269" t="str" cm="1">
        <f t="array" aca="1" ref="BB113" ca="1">INDIRECT("期!"&amp;VLOOKUP($A113,支援効果集計!$D$4:$N$15,11,FALSE)&amp;BB$1)</f>
        <v/>
      </c>
      <c r="BC113" s="264"/>
      <c r="BD113" s="269" t="str" cm="1">
        <f t="array" aca="1" ref="BD113" ca="1">INDIRECT("期!"&amp;VLOOKUP($A113,支援効果集計!$D$4:$N$15,11,FALSE)&amp;BD$1)</f>
        <v/>
      </c>
      <c r="BE113" s="264"/>
      <c r="BF113" s="289" t="s">
        <v>143</v>
      </c>
      <c r="BG113" s="290"/>
      <c r="BH113" s="27"/>
    </row>
    <row r="114" spans="1:60" s="260" customFormat="1" ht="15" customHeight="1">
      <c r="A114" s="267"/>
      <c r="B114" s="322">
        <f ca="1">HLOOKUP(A113,年間予定!$B$1:$M$2,2,FALSE)</f>
        <v>12</v>
      </c>
      <c r="C114" s="272" t="s">
        <v>51</v>
      </c>
      <c r="D114" s="323" t="s">
        <v>117</v>
      </c>
      <c r="E114" s="324" t="s">
        <v>118</v>
      </c>
      <c r="F114" s="325" t="s">
        <v>117</v>
      </c>
      <c r="G114" s="324" t="s">
        <v>118</v>
      </c>
      <c r="H114" s="325" t="s">
        <v>117</v>
      </c>
      <c r="I114" s="324" t="s">
        <v>118</v>
      </c>
      <c r="J114" s="325" t="s">
        <v>117</v>
      </c>
      <c r="K114" s="324" t="s">
        <v>118</v>
      </c>
      <c r="L114" s="325" t="s">
        <v>117</v>
      </c>
      <c r="M114" s="324" t="s">
        <v>118</v>
      </c>
      <c r="N114" s="325" t="s">
        <v>117</v>
      </c>
      <c r="O114" s="324" t="s">
        <v>118</v>
      </c>
      <c r="P114" s="325" t="s">
        <v>117</v>
      </c>
      <c r="Q114" s="324" t="s">
        <v>118</v>
      </c>
      <c r="R114" s="325" t="s">
        <v>117</v>
      </c>
      <c r="S114" s="324" t="s">
        <v>118</v>
      </c>
      <c r="T114" s="325" t="s">
        <v>117</v>
      </c>
      <c r="U114" s="324" t="s">
        <v>118</v>
      </c>
      <c r="V114" s="325" t="s">
        <v>117</v>
      </c>
      <c r="W114" s="324" t="s">
        <v>118</v>
      </c>
      <c r="X114" s="325" t="s">
        <v>117</v>
      </c>
      <c r="Y114" s="324" t="s">
        <v>118</v>
      </c>
      <c r="Z114" s="325" t="s">
        <v>117</v>
      </c>
      <c r="AA114" s="324" t="s">
        <v>118</v>
      </c>
      <c r="AB114" s="325" t="s">
        <v>117</v>
      </c>
      <c r="AC114" s="324" t="s">
        <v>118</v>
      </c>
      <c r="AD114" s="325" t="s">
        <v>117</v>
      </c>
      <c r="AE114" s="324" t="s">
        <v>118</v>
      </c>
      <c r="AF114" s="325" t="s">
        <v>117</v>
      </c>
      <c r="AG114" s="324" t="s">
        <v>118</v>
      </c>
      <c r="AH114" s="325" t="s">
        <v>117</v>
      </c>
      <c r="AI114" s="324" t="s">
        <v>118</v>
      </c>
      <c r="AJ114" s="325" t="s">
        <v>117</v>
      </c>
      <c r="AK114" s="324" t="s">
        <v>118</v>
      </c>
      <c r="AL114" s="325" t="s">
        <v>117</v>
      </c>
      <c r="AM114" s="324" t="s">
        <v>118</v>
      </c>
      <c r="AN114" s="325" t="s">
        <v>117</v>
      </c>
      <c r="AO114" s="324" t="s">
        <v>118</v>
      </c>
      <c r="AP114" s="325" t="s">
        <v>117</v>
      </c>
      <c r="AQ114" s="324" t="s">
        <v>118</v>
      </c>
      <c r="AR114" s="325" t="s">
        <v>117</v>
      </c>
      <c r="AS114" s="324" t="s">
        <v>118</v>
      </c>
      <c r="AT114" s="325" t="s">
        <v>117</v>
      </c>
      <c r="AU114" s="324" t="s">
        <v>118</v>
      </c>
      <c r="AV114" s="325" t="s">
        <v>117</v>
      </c>
      <c r="AW114" s="324" t="s">
        <v>118</v>
      </c>
      <c r="AX114" s="325" t="s">
        <v>117</v>
      </c>
      <c r="AY114" s="324" t="s">
        <v>118</v>
      </c>
      <c r="AZ114" s="325" t="s">
        <v>117</v>
      </c>
      <c r="BA114" s="324" t="s">
        <v>118</v>
      </c>
      <c r="BB114" s="325" t="s">
        <v>117</v>
      </c>
      <c r="BC114" s="324" t="s">
        <v>118</v>
      </c>
      <c r="BD114" s="325" t="s">
        <v>117</v>
      </c>
      <c r="BE114" s="326" t="s">
        <v>118</v>
      </c>
      <c r="BF114" s="327" t="s">
        <v>117</v>
      </c>
      <c r="BG114" s="328" t="s">
        <v>118</v>
      </c>
      <c r="BH114" s="27"/>
    </row>
    <row r="115" spans="1:60" ht="15" customHeight="1" thickBot="1">
      <c r="A115" s="543" t="s">
        <v>131</v>
      </c>
      <c r="B115" s="549"/>
      <c r="C115" s="331">
        <f ca="1">IFERROR(VLOOKUP(A115,年間予定!$A$3:$M$17,$B$4,FALSE),"")</f>
        <v>44</v>
      </c>
      <c r="D115" s="332">
        <f>SUM(D116:D122)</f>
        <v>0</v>
      </c>
      <c r="E115" s="333">
        <f t="shared" ref="E115" si="523">SUM(E116:E122)</f>
        <v>0</v>
      </c>
      <c r="F115" s="334">
        <f t="shared" ref="F115" si="524">SUM(F116:F122)</f>
        <v>0</v>
      </c>
      <c r="G115" s="333">
        <f t="shared" ref="G115" si="525">SUM(G116:G122)</f>
        <v>0</v>
      </c>
      <c r="H115" s="334">
        <f t="shared" ref="H115" si="526">SUM(H116:H122)</f>
        <v>0</v>
      </c>
      <c r="I115" s="333">
        <f t="shared" ref="I115" si="527">SUM(I116:I122)</f>
        <v>0</v>
      </c>
      <c r="J115" s="334">
        <f t="shared" ref="J115" si="528">SUM(J116:J122)</f>
        <v>0</v>
      </c>
      <c r="K115" s="333">
        <f t="shared" ref="K115" si="529">SUM(K116:K122)</f>
        <v>0</v>
      </c>
      <c r="L115" s="334">
        <f t="shared" ref="L115" si="530">SUM(L116:L122)</f>
        <v>0</v>
      </c>
      <c r="M115" s="333">
        <f t="shared" ref="M115" si="531">SUM(M116:M122)</f>
        <v>0</v>
      </c>
      <c r="N115" s="334">
        <f t="shared" ref="N115" si="532">SUM(N116:N122)</f>
        <v>0</v>
      </c>
      <c r="O115" s="333">
        <f t="shared" ref="O115" si="533">SUM(O116:O122)</f>
        <v>0</v>
      </c>
      <c r="P115" s="334">
        <f t="shared" ref="P115" si="534">SUM(P116:P122)</f>
        <v>0</v>
      </c>
      <c r="Q115" s="333">
        <f t="shared" ref="Q115" si="535">SUM(Q116:Q122)</f>
        <v>0</v>
      </c>
      <c r="R115" s="334">
        <f t="shared" ref="R115" si="536">SUM(R116:R122)</f>
        <v>0</v>
      </c>
      <c r="S115" s="333">
        <f t="shared" ref="S115" si="537">SUM(S116:S122)</f>
        <v>0</v>
      </c>
      <c r="T115" s="334">
        <f t="shared" ref="T115" si="538">SUM(T116:T122)</f>
        <v>0</v>
      </c>
      <c r="U115" s="333">
        <f t="shared" ref="U115" si="539">SUM(U116:U122)</f>
        <v>0</v>
      </c>
      <c r="V115" s="334">
        <f t="shared" ref="V115" si="540">SUM(V116:V122)</f>
        <v>0</v>
      </c>
      <c r="W115" s="333">
        <f t="shared" ref="W115" si="541">SUM(W116:W122)</f>
        <v>0</v>
      </c>
      <c r="X115" s="334">
        <f t="shared" ref="X115" si="542">SUM(X116:X122)</f>
        <v>0</v>
      </c>
      <c r="Y115" s="333">
        <f t="shared" ref="Y115" si="543">SUM(Y116:Y122)</f>
        <v>0</v>
      </c>
      <c r="Z115" s="334">
        <f t="shared" ref="Z115" si="544">SUM(Z116:Z122)</f>
        <v>0</v>
      </c>
      <c r="AA115" s="333">
        <f t="shared" ref="AA115" si="545">SUM(AA116:AA122)</f>
        <v>0</v>
      </c>
      <c r="AB115" s="334">
        <f t="shared" ref="AB115" si="546">SUM(AB116:AB122)</f>
        <v>0</v>
      </c>
      <c r="AC115" s="333">
        <f t="shared" ref="AC115" si="547">SUM(AC116:AC122)</f>
        <v>0</v>
      </c>
      <c r="AD115" s="334">
        <f t="shared" ref="AD115" si="548">SUM(AD116:AD122)</f>
        <v>0</v>
      </c>
      <c r="AE115" s="333">
        <f t="shared" ref="AE115" si="549">SUM(AE116:AE122)</f>
        <v>0</v>
      </c>
      <c r="AF115" s="334">
        <f t="shared" ref="AF115" si="550">SUM(AF116:AF122)</f>
        <v>0</v>
      </c>
      <c r="AG115" s="333">
        <f t="shared" ref="AG115" si="551">SUM(AG116:AG122)</f>
        <v>0</v>
      </c>
      <c r="AH115" s="334">
        <f t="shared" ref="AH115" si="552">SUM(AH116:AH122)</f>
        <v>0</v>
      </c>
      <c r="AI115" s="333">
        <f t="shared" ref="AI115" si="553">SUM(AI116:AI122)</f>
        <v>0</v>
      </c>
      <c r="AJ115" s="334">
        <f t="shared" ref="AJ115" si="554">SUM(AJ116:AJ122)</f>
        <v>0</v>
      </c>
      <c r="AK115" s="333">
        <f t="shared" ref="AK115" si="555">SUM(AK116:AK122)</f>
        <v>0</v>
      </c>
      <c r="AL115" s="334">
        <f t="shared" ref="AL115" si="556">SUM(AL116:AL122)</f>
        <v>0</v>
      </c>
      <c r="AM115" s="333">
        <f t="shared" ref="AM115" si="557">SUM(AM116:AM122)</f>
        <v>0</v>
      </c>
      <c r="AN115" s="334">
        <f t="shared" ref="AN115" si="558">SUM(AN116:AN122)</f>
        <v>0</v>
      </c>
      <c r="AO115" s="333">
        <f t="shared" ref="AO115" si="559">SUM(AO116:AO122)</f>
        <v>0</v>
      </c>
      <c r="AP115" s="334">
        <f t="shared" ref="AP115" si="560">SUM(AP116:AP122)</f>
        <v>0</v>
      </c>
      <c r="AQ115" s="333">
        <f t="shared" ref="AQ115" si="561">SUM(AQ116:AQ122)</f>
        <v>0</v>
      </c>
      <c r="AR115" s="334">
        <f t="shared" ref="AR115" si="562">SUM(AR116:AR122)</f>
        <v>0</v>
      </c>
      <c r="AS115" s="333">
        <f t="shared" ref="AS115" si="563">SUM(AS116:AS122)</f>
        <v>0</v>
      </c>
      <c r="AT115" s="334">
        <f t="shared" ref="AT115" si="564">SUM(AT116:AT122)</f>
        <v>0</v>
      </c>
      <c r="AU115" s="333">
        <f t="shared" ref="AU115" si="565">SUM(AU116:AU122)</f>
        <v>0</v>
      </c>
      <c r="AV115" s="334">
        <f t="shared" ref="AV115" si="566">SUM(AV116:AV122)</f>
        <v>0</v>
      </c>
      <c r="AW115" s="333">
        <f t="shared" ref="AW115" si="567">SUM(AW116:AW122)</f>
        <v>0</v>
      </c>
      <c r="AX115" s="334">
        <f t="shared" ref="AX115" si="568">SUM(AX116:AX122)</f>
        <v>0</v>
      </c>
      <c r="AY115" s="333">
        <f t="shared" ref="AY115" si="569">SUM(AY116:AY122)</f>
        <v>0</v>
      </c>
      <c r="AZ115" s="334">
        <f t="shared" ref="AZ115" si="570">SUM(AZ116:AZ122)</f>
        <v>0</v>
      </c>
      <c r="BA115" s="333">
        <f t="shared" ref="BA115" si="571">SUM(BA116:BA122)</f>
        <v>0</v>
      </c>
      <c r="BB115" s="334">
        <f t="shared" ref="BB115" si="572">SUM(BB116:BB122)</f>
        <v>0</v>
      </c>
      <c r="BC115" s="333">
        <f t="shared" ref="BC115" si="573">SUM(BC116:BC122)</f>
        <v>0</v>
      </c>
      <c r="BD115" s="334">
        <f t="shared" ref="BD115" si="574">SUM(BD116:BD122)</f>
        <v>0</v>
      </c>
      <c r="BE115" s="335">
        <f t="shared" ref="BE115" si="575">SUM(BE116:BE122)</f>
        <v>0</v>
      </c>
      <c r="BF115" s="336">
        <f>SUMIF($D$4:$BE$4,$BF$4,$D115:$BE115)</f>
        <v>0</v>
      </c>
      <c r="BG115" s="337">
        <f>SUMIF($D$4:$BE$4,$BG$4,$D115:$BE115)</f>
        <v>0</v>
      </c>
    </row>
    <row r="116" spans="1:60" ht="15" customHeight="1">
      <c r="A116" s="329"/>
      <c r="B116" s="338" t="s">
        <v>151</v>
      </c>
      <c r="C116" s="339"/>
      <c r="D116" s="340"/>
      <c r="E116" s="341"/>
      <c r="F116" s="342"/>
      <c r="G116" s="341"/>
      <c r="H116" s="342"/>
      <c r="I116" s="341"/>
      <c r="J116" s="342"/>
      <c r="K116" s="341"/>
      <c r="L116" s="342"/>
      <c r="M116" s="341"/>
      <c r="N116" s="342"/>
      <c r="O116" s="341"/>
      <c r="P116" s="342"/>
      <c r="Q116" s="341"/>
      <c r="R116" s="342"/>
      <c r="S116" s="341"/>
      <c r="T116" s="342"/>
      <c r="U116" s="341"/>
      <c r="V116" s="342"/>
      <c r="W116" s="341"/>
      <c r="X116" s="342"/>
      <c r="Y116" s="341"/>
      <c r="Z116" s="342"/>
      <c r="AA116" s="341"/>
      <c r="AB116" s="342"/>
      <c r="AC116" s="341"/>
      <c r="AD116" s="342"/>
      <c r="AE116" s="341"/>
      <c r="AF116" s="342"/>
      <c r="AG116" s="341"/>
      <c r="AH116" s="342"/>
      <c r="AI116" s="341"/>
      <c r="AJ116" s="342"/>
      <c r="AK116" s="341"/>
      <c r="AL116" s="342"/>
      <c r="AM116" s="341"/>
      <c r="AN116" s="342"/>
      <c r="AO116" s="341"/>
      <c r="AP116" s="342"/>
      <c r="AQ116" s="341"/>
      <c r="AR116" s="342"/>
      <c r="AS116" s="341"/>
      <c r="AT116" s="342"/>
      <c r="AU116" s="341"/>
      <c r="AV116" s="342"/>
      <c r="AW116" s="341"/>
      <c r="AX116" s="342"/>
      <c r="AY116" s="341"/>
      <c r="AZ116" s="342"/>
      <c r="BA116" s="341"/>
      <c r="BB116" s="342"/>
      <c r="BC116" s="341"/>
      <c r="BD116" s="342"/>
      <c r="BE116" s="343"/>
      <c r="BF116" s="344">
        <f>SUMIF($D$4:$BE$4,$BF$4,$D116:$BE116)</f>
        <v>0</v>
      </c>
      <c r="BG116" s="345">
        <f t="shared" ref="BG116:BG122" si="576">SUMIF($D$4:$BE$4,$BG$4,$D116:$BE116)</f>
        <v>0</v>
      </c>
    </row>
    <row r="117" spans="1:60" ht="15" customHeight="1">
      <c r="A117" s="330"/>
      <c r="B117" s="346" t="s">
        <v>152</v>
      </c>
      <c r="C117" s="275"/>
      <c r="D117" s="276"/>
      <c r="E117" s="277"/>
      <c r="F117" s="278"/>
      <c r="G117" s="277"/>
      <c r="H117" s="278"/>
      <c r="I117" s="277"/>
      <c r="J117" s="278"/>
      <c r="K117" s="277"/>
      <c r="L117" s="278"/>
      <c r="M117" s="277"/>
      <c r="N117" s="278"/>
      <c r="O117" s="277"/>
      <c r="P117" s="278"/>
      <c r="Q117" s="277"/>
      <c r="R117" s="278"/>
      <c r="S117" s="277"/>
      <c r="T117" s="278"/>
      <c r="U117" s="277"/>
      <c r="V117" s="278"/>
      <c r="W117" s="277"/>
      <c r="X117" s="278"/>
      <c r="Y117" s="277"/>
      <c r="Z117" s="278"/>
      <c r="AA117" s="277"/>
      <c r="AB117" s="278"/>
      <c r="AC117" s="277"/>
      <c r="AD117" s="278"/>
      <c r="AE117" s="277"/>
      <c r="AF117" s="278"/>
      <c r="AG117" s="277"/>
      <c r="AH117" s="278"/>
      <c r="AI117" s="277"/>
      <c r="AJ117" s="278"/>
      <c r="AK117" s="277"/>
      <c r="AL117" s="278"/>
      <c r="AM117" s="277"/>
      <c r="AN117" s="278"/>
      <c r="AO117" s="277"/>
      <c r="AP117" s="278"/>
      <c r="AQ117" s="277"/>
      <c r="AR117" s="278"/>
      <c r="AS117" s="277"/>
      <c r="AT117" s="278"/>
      <c r="AU117" s="277"/>
      <c r="AV117" s="278"/>
      <c r="AW117" s="277"/>
      <c r="AX117" s="278"/>
      <c r="AY117" s="277"/>
      <c r="AZ117" s="278"/>
      <c r="BA117" s="277"/>
      <c r="BB117" s="278"/>
      <c r="BC117" s="277"/>
      <c r="BD117" s="278"/>
      <c r="BE117" s="286"/>
      <c r="BF117" s="293">
        <f t="shared" ref="BF117:BF122" si="577">SUMIF($D$4:$BE$4,$BF$4,$D117:$BE117)</f>
        <v>0</v>
      </c>
      <c r="BG117" s="294">
        <f t="shared" si="576"/>
        <v>0</v>
      </c>
      <c r="BH117" s="146"/>
    </row>
    <row r="118" spans="1:60" ht="15" customHeight="1">
      <c r="A118" s="330"/>
      <c r="B118" s="347" t="s">
        <v>153</v>
      </c>
      <c r="C118" s="279"/>
      <c r="D118" s="280"/>
      <c r="E118" s="281"/>
      <c r="F118" s="282"/>
      <c r="G118" s="281"/>
      <c r="H118" s="282"/>
      <c r="I118" s="281"/>
      <c r="J118" s="282"/>
      <c r="K118" s="281"/>
      <c r="L118" s="282"/>
      <c r="M118" s="281"/>
      <c r="N118" s="282"/>
      <c r="O118" s="281"/>
      <c r="P118" s="282"/>
      <c r="Q118" s="281"/>
      <c r="R118" s="282"/>
      <c r="S118" s="281"/>
      <c r="T118" s="282"/>
      <c r="U118" s="281"/>
      <c r="V118" s="282"/>
      <c r="W118" s="281"/>
      <c r="X118" s="282"/>
      <c r="Y118" s="281"/>
      <c r="Z118" s="282"/>
      <c r="AA118" s="281"/>
      <c r="AB118" s="282"/>
      <c r="AC118" s="281"/>
      <c r="AD118" s="282"/>
      <c r="AE118" s="281"/>
      <c r="AF118" s="282"/>
      <c r="AG118" s="281"/>
      <c r="AH118" s="282"/>
      <c r="AI118" s="281"/>
      <c r="AJ118" s="282"/>
      <c r="AK118" s="281"/>
      <c r="AL118" s="282"/>
      <c r="AM118" s="281"/>
      <c r="AN118" s="282"/>
      <c r="AO118" s="281"/>
      <c r="AP118" s="282"/>
      <c r="AQ118" s="281"/>
      <c r="AR118" s="282"/>
      <c r="AS118" s="281"/>
      <c r="AT118" s="282"/>
      <c r="AU118" s="281"/>
      <c r="AV118" s="282"/>
      <c r="AW118" s="281"/>
      <c r="AX118" s="282"/>
      <c r="AY118" s="281"/>
      <c r="AZ118" s="282"/>
      <c r="BA118" s="281"/>
      <c r="BB118" s="282"/>
      <c r="BC118" s="281"/>
      <c r="BD118" s="282"/>
      <c r="BE118" s="287"/>
      <c r="BF118" s="295">
        <f t="shared" si="577"/>
        <v>0</v>
      </c>
      <c r="BG118" s="296">
        <f t="shared" si="576"/>
        <v>0</v>
      </c>
      <c r="BH118" s="146"/>
    </row>
    <row r="119" spans="1:60" ht="15" customHeight="1">
      <c r="A119" s="330"/>
      <c r="B119" s="346" t="s">
        <v>154</v>
      </c>
      <c r="C119" s="275"/>
      <c r="D119" s="276"/>
      <c r="E119" s="277"/>
      <c r="F119" s="278"/>
      <c r="G119" s="277"/>
      <c r="H119" s="278"/>
      <c r="I119" s="277"/>
      <c r="J119" s="278"/>
      <c r="K119" s="277"/>
      <c r="L119" s="278"/>
      <c r="M119" s="277"/>
      <c r="N119" s="278"/>
      <c r="O119" s="277"/>
      <c r="P119" s="278"/>
      <c r="Q119" s="277"/>
      <c r="R119" s="278"/>
      <c r="S119" s="277"/>
      <c r="T119" s="278"/>
      <c r="U119" s="277"/>
      <c r="V119" s="278"/>
      <c r="W119" s="277"/>
      <c r="X119" s="278"/>
      <c r="Y119" s="277"/>
      <c r="Z119" s="278"/>
      <c r="AA119" s="277"/>
      <c r="AB119" s="278"/>
      <c r="AC119" s="277"/>
      <c r="AD119" s="278"/>
      <c r="AE119" s="277"/>
      <c r="AF119" s="278"/>
      <c r="AG119" s="277"/>
      <c r="AH119" s="278"/>
      <c r="AI119" s="277"/>
      <c r="AJ119" s="278"/>
      <c r="AK119" s="277"/>
      <c r="AL119" s="278"/>
      <c r="AM119" s="277"/>
      <c r="AN119" s="278"/>
      <c r="AO119" s="277"/>
      <c r="AP119" s="278"/>
      <c r="AQ119" s="277"/>
      <c r="AR119" s="278"/>
      <c r="AS119" s="277"/>
      <c r="AT119" s="278"/>
      <c r="AU119" s="277"/>
      <c r="AV119" s="278"/>
      <c r="AW119" s="277"/>
      <c r="AX119" s="278"/>
      <c r="AY119" s="277"/>
      <c r="AZ119" s="278"/>
      <c r="BA119" s="277"/>
      <c r="BB119" s="278"/>
      <c r="BC119" s="277"/>
      <c r="BD119" s="278"/>
      <c r="BE119" s="286"/>
      <c r="BF119" s="293">
        <f t="shared" si="577"/>
        <v>0</v>
      </c>
      <c r="BG119" s="294">
        <f t="shared" si="576"/>
        <v>0</v>
      </c>
      <c r="BH119" s="146"/>
    </row>
    <row r="120" spans="1:60" ht="15" customHeight="1">
      <c r="A120" s="330"/>
      <c r="B120" s="347" t="s">
        <v>155</v>
      </c>
      <c r="C120" s="279"/>
      <c r="D120" s="280"/>
      <c r="E120" s="281"/>
      <c r="F120" s="282"/>
      <c r="G120" s="281"/>
      <c r="H120" s="282"/>
      <c r="I120" s="281"/>
      <c r="J120" s="282"/>
      <c r="K120" s="281"/>
      <c r="L120" s="282"/>
      <c r="M120" s="281"/>
      <c r="N120" s="282"/>
      <c r="O120" s="281"/>
      <c r="P120" s="282"/>
      <c r="Q120" s="281"/>
      <c r="R120" s="282"/>
      <c r="S120" s="281"/>
      <c r="T120" s="282"/>
      <c r="U120" s="281"/>
      <c r="V120" s="282"/>
      <c r="W120" s="281"/>
      <c r="X120" s="282"/>
      <c r="Y120" s="281"/>
      <c r="Z120" s="282"/>
      <c r="AA120" s="281"/>
      <c r="AB120" s="282"/>
      <c r="AC120" s="281"/>
      <c r="AD120" s="282"/>
      <c r="AE120" s="281"/>
      <c r="AF120" s="282"/>
      <c r="AG120" s="281"/>
      <c r="AH120" s="282"/>
      <c r="AI120" s="281"/>
      <c r="AJ120" s="282"/>
      <c r="AK120" s="281"/>
      <c r="AL120" s="282"/>
      <c r="AM120" s="281"/>
      <c r="AN120" s="282"/>
      <c r="AO120" s="281"/>
      <c r="AP120" s="282"/>
      <c r="AQ120" s="281"/>
      <c r="AR120" s="282"/>
      <c r="AS120" s="281"/>
      <c r="AT120" s="282"/>
      <c r="AU120" s="281"/>
      <c r="AV120" s="282"/>
      <c r="AW120" s="281"/>
      <c r="AX120" s="282"/>
      <c r="AY120" s="281"/>
      <c r="AZ120" s="282"/>
      <c r="BA120" s="281"/>
      <c r="BB120" s="282"/>
      <c r="BC120" s="281"/>
      <c r="BD120" s="282"/>
      <c r="BE120" s="287"/>
      <c r="BF120" s="295">
        <f t="shared" si="577"/>
        <v>0</v>
      </c>
      <c r="BG120" s="296">
        <f t="shared" si="576"/>
        <v>0</v>
      </c>
      <c r="BH120" s="146"/>
    </row>
    <row r="121" spans="1:60" ht="15" customHeight="1">
      <c r="A121" s="330"/>
      <c r="B121" s="346" t="s">
        <v>156</v>
      </c>
      <c r="C121" s="275"/>
      <c r="D121" s="276"/>
      <c r="E121" s="277"/>
      <c r="F121" s="278"/>
      <c r="G121" s="277"/>
      <c r="H121" s="278"/>
      <c r="I121" s="277"/>
      <c r="J121" s="278"/>
      <c r="K121" s="277"/>
      <c r="L121" s="278"/>
      <c r="M121" s="277"/>
      <c r="N121" s="278"/>
      <c r="O121" s="277"/>
      <c r="P121" s="278"/>
      <c r="Q121" s="277"/>
      <c r="R121" s="278"/>
      <c r="S121" s="277"/>
      <c r="T121" s="278"/>
      <c r="U121" s="277"/>
      <c r="V121" s="278"/>
      <c r="W121" s="277"/>
      <c r="X121" s="278"/>
      <c r="Y121" s="277"/>
      <c r="Z121" s="278"/>
      <c r="AA121" s="277"/>
      <c r="AB121" s="278"/>
      <c r="AC121" s="277"/>
      <c r="AD121" s="278"/>
      <c r="AE121" s="277"/>
      <c r="AF121" s="278"/>
      <c r="AG121" s="277"/>
      <c r="AH121" s="278"/>
      <c r="AI121" s="277"/>
      <c r="AJ121" s="278"/>
      <c r="AK121" s="277"/>
      <c r="AL121" s="278"/>
      <c r="AM121" s="277"/>
      <c r="AN121" s="278"/>
      <c r="AO121" s="277"/>
      <c r="AP121" s="278"/>
      <c r="AQ121" s="277"/>
      <c r="AR121" s="278"/>
      <c r="AS121" s="277"/>
      <c r="AT121" s="278"/>
      <c r="AU121" s="277"/>
      <c r="AV121" s="278"/>
      <c r="AW121" s="277"/>
      <c r="AX121" s="278"/>
      <c r="AY121" s="277"/>
      <c r="AZ121" s="278"/>
      <c r="BA121" s="277"/>
      <c r="BB121" s="278"/>
      <c r="BC121" s="277"/>
      <c r="BD121" s="278"/>
      <c r="BE121" s="286"/>
      <c r="BF121" s="293">
        <f t="shared" si="577"/>
        <v>0</v>
      </c>
      <c r="BG121" s="294">
        <f t="shared" si="576"/>
        <v>0</v>
      </c>
      <c r="BH121" s="146"/>
    </row>
    <row r="122" spans="1:60" ht="15" customHeight="1" thickBot="1">
      <c r="A122" s="330"/>
      <c r="B122" s="348"/>
      <c r="C122" s="349"/>
      <c r="D122" s="350"/>
      <c r="E122" s="351"/>
      <c r="F122" s="352"/>
      <c r="G122" s="351"/>
      <c r="H122" s="352"/>
      <c r="I122" s="351"/>
      <c r="J122" s="352"/>
      <c r="K122" s="351"/>
      <c r="L122" s="352"/>
      <c r="M122" s="351"/>
      <c r="N122" s="352"/>
      <c r="O122" s="351"/>
      <c r="P122" s="352"/>
      <c r="Q122" s="351"/>
      <c r="R122" s="352"/>
      <c r="S122" s="351"/>
      <c r="T122" s="352"/>
      <c r="U122" s="351"/>
      <c r="V122" s="352"/>
      <c r="W122" s="351"/>
      <c r="X122" s="352"/>
      <c r="Y122" s="351"/>
      <c r="Z122" s="352"/>
      <c r="AA122" s="351"/>
      <c r="AB122" s="352"/>
      <c r="AC122" s="351"/>
      <c r="AD122" s="352"/>
      <c r="AE122" s="351"/>
      <c r="AF122" s="352"/>
      <c r="AG122" s="351"/>
      <c r="AH122" s="352"/>
      <c r="AI122" s="351"/>
      <c r="AJ122" s="352"/>
      <c r="AK122" s="351"/>
      <c r="AL122" s="352"/>
      <c r="AM122" s="351"/>
      <c r="AN122" s="352"/>
      <c r="AO122" s="351"/>
      <c r="AP122" s="352"/>
      <c r="AQ122" s="351"/>
      <c r="AR122" s="352"/>
      <c r="AS122" s="351"/>
      <c r="AT122" s="352"/>
      <c r="AU122" s="351"/>
      <c r="AV122" s="352"/>
      <c r="AW122" s="351"/>
      <c r="AX122" s="352"/>
      <c r="AY122" s="351"/>
      <c r="AZ122" s="352"/>
      <c r="BA122" s="351"/>
      <c r="BB122" s="352"/>
      <c r="BC122" s="351"/>
      <c r="BD122" s="352"/>
      <c r="BE122" s="353"/>
      <c r="BF122" s="354">
        <f t="shared" si="577"/>
        <v>0</v>
      </c>
      <c r="BG122" s="355">
        <f t="shared" si="576"/>
        <v>0</v>
      </c>
      <c r="BH122" s="146"/>
    </row>
    <row r="123" spans="1:60" ht="12" customHeight="1" thickBot="1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30"/>
      <c r="R123" s="30"/>
      <c r="S123" s="251"/>
      <c r="T123" s="251"/>
      <c r="U123" s="28"/>
      <c r="V123" s="148"/>
      <c r="W123" s="139"/>
      <c r="X123" s="149"/>
      <c r="Y123" s="27"/>
      <c r="Z123" s="27"/>
      <c r="AA123" s="27"/>
      <c r="AB123" s="27"/>
      <c r="AC123" s="27"/>
      <c r="AD123" s="27"/>
      <c r="AE123" s="27"/>
      <c r="AF123" s="27"/>
      <c r="AG123" s="148"/>
      <c r="AH123" s="139"/>
      <c r="AI123" s="149"/>
      <c r="AJ123" s="27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</row>
    <row r="124" spans="1:60" ht="15" customHeight="1">
      <c r="A124" s="550" t="str">
        <f ca="1">'R4.3'!$B$32</f>
        <v>R4.3</v>
      </c>
      <c r="B124" s="551"/>
      <c r="C124" s="271"/>
      <c r="D124" s="269" cm="1">
        <f t="array" aca="1" ref="D124" ca="1">INDIRECT("期!"&amp;VLOOKUP($A124,支援効果集計!$D$4:$N$15,11,FALSE)&amp;D$1)</f>
        <v>44621</v>
      </c>
      <c r="E124" s="264"/>
      <c r="F124" s="269" cm="1">
        <f t="array" aca="1" ref="F124" ca="1">INDIRECT("期!"&amp;VLOOKUP($A124,支援効果集計!$D$4:$N$15,11,FALSE)&amp;F$1)</f>
        <v>44622</v>
      </c>
      <c r="G124" s="264"/>
      <c r="H124" s="269" cm="1">
        <f t="array" aca="1" ref="H124" ca="1">INDIRECT("期!"&amp;VLOOKUP($A124,支援効果集計!$D$4:$N$15,11,FALSE)&amp;H$1)</f>
        <v>44623</v>
      </c>
      <c r="I124" s="264"/>
      <c r="J124" s="269" cm="1">
        <f t="array" aca="1" ref="J124" ca="1">INDIRECT("期!"&amp;VLOOKUP($A124,支援効果集計!$D$4:$N$15,11,FALSE)&amp;J$1)</f>
        <v>44624</v>
      </c>
      <c r="K124" s="264"/>
      <c r="L124" s="269" cm="1">
        <f t="array" aca="1" ref="L124" ca="1">INDIRECT("期!"&amp;VLOOKUP($A124,支援効果集計!$D$4:$N$15,11,FALSE)&amp;L$1)</f>
        <v>44625</v>
      </c>
      <c r="M124" s="264"/>
      <c r="N124" s="269" cm="1">
        <f t="array" aca="1" ref="N124" ca="1">INDIRECT("期!"&amp;VLOOKUP($A124,支援効果集計!$D$4:$N$15,11,FALSE)&amp;N$1)</f>
        <v>44627</v>
      </c>
      <c r="O124" s="264"/>
      <c r="P124" s="269" cm="1">
        <f t="array" aca="1" ref="P124" ca="1">INDIRECT("期!"&amp;VLOOKUP($A124,支援効果集計!$D$4:$N$15,11,FALSE)&amp;P$1)</f>
        <v>44628</v>
      </c>
      <c r="Q124" s="264"/>
      <c r="R124" s="269" cm="1">
        <f t="array" aca="1" ref="R124" ca="1">INDIRECT("期!"&amp;VLOOKUP($A124,支援効果集計!$D$4:$N$15,11,FALSE)&amp;R$1)</f>
        <v>44629</v>
      </c>
      <c r="S124" s="264"/>
      <c r="T124" s="269" cm="1">
        <f t="array" aca="1" ref="T124" ca="1">INDIRECT("期!"&amp;VLOOKUP($A124,支援効果集計!$D$4:$N$15,11,FALSE)&amp;T$1)</f>
        <v>44630</v>
      </c>
      <c r="U124" s="264"/>
      <c r="V124" s="269" cm="1">
        <f t="array" aca="1" ref="V124" ca="1">INDIRECT("期!"&amp;VLOOKUP($A124,支援効果集計!$D$4:$N$15,11,FALSE)&amp;V$1)</f>
        <v>44631</v>
      </c>
      <c r="W124" s="264"/>
      <c r="X124" s="269" cm="1">
        <f t="array" aca="1" ref="X124" ca="1">INDIRECT("期!"&amp;VLOOKUP($A124,支援効果集計!$D$4:$N$15,11,FALSE)&amp;X$1)</f>
        <v>44632</v>
      </c>
      <c r="Y124" s="264"/>
      <c r="Z124" s="269" cm="1">
        <f t="array" aca="1" ref="Z124" ca="1">INDIRECT("期!"&amp;VLOOKUP($A124,支援効果集計!$D$4:$N$15,11,FALSE)&amp;Z$1)</f>
        <v>44634</v>
      </c>
      <c r="AA124" s="264"/>
      <c r="AB124" s="269" cm="1">
        <f t="array" aca="1" ref="AB124" ca="1">INDIRECT("期!"&amp;VLOOKUP($A124,支援効果集計!$D$4:$N$15,11,FALSE)&amp;AB$1)</f>
        <v>44635</v>
      </c>
      <c r="AC124" s="264"/>
      <c r="AD124" s="269" cm="1">
        <f t="array" aca="1" ref="AD124" ca="1">INDIRECT("期!"&amp;VLOOKUP($A124,支援効果集計!$D$4:$N$15,11,FALSE)&amp;AD$1)</f>
        <v>44636</v>
      </c>
      <c r="AE124" s="264"/>
      <c r="AF124" s="269" cm="1">
        <f t="array" aca="1" ref="AF124" ca="1">INDIRECT("期!"&amp;VLOOKUP($A124,支援効果集計!$D$4:$N$15,11,FALSE)&amp;AF$1)</f>
        <v>44637</v>
      </c>
      <c r="AG124" s="264"/>
      <c r="AH124" s="269" cm="1">
        <f t="array" aca="1" ref="AH124" ca="1">INDIRECT("期!"&amp;VLOOKUP($A124,支援効果集計!$D$4:$N$15,11,FALSE)&amp;AH$1)</f>
        <v>44638</v>
      </c>
      <c r="AI124" s="264"/>
      <c r="AJ124" s="269" cm="1">
        <f t="array" aca="1" ref="AJ124" ca="1">INDIRECT("期!"&amp;VLOOKUP($A124,支援効果集計!$D$4:$N$15,11,FALSE)&amp;AJ$1)</f>
        <v>44639</v>
      </c>
      <c r="AK124" s="264"/>
      <c r="AL124" s="269" cm="1">
        <f t="array" aca="1" ref="AL124" ca="1">INDIRECT("期!"&amp;VLOOKUP($A124,支援効果集計!$D$4:$N$15,11,FALSE)&amp;AL$1)</f>
        <v>44641</v>
      </c>
      <c r="AM124" s="264"/>
      <c r="AN124" s="269" cm="1">
        <f t="array" aca="1" ref="AN124" ca="1">INDIRECT("期!"&amp;VLOOKUP($A124,支援効果集計!$D$4:$N$15,11,FALSE)&amp;AN$1)</f>
        <v>44642</v>
      </c>
      <c r="AO124" s="264"/>
      <c r="AP124" s="269" cm="1">
        <f t="array" aca="1" ref="AP124" ca="1">INDIRECT("期!"&amp;VLOOKUP($A124,支援効果集計!$D$4:$N$15,11,FALSE)&amp;AP$1)</f>
        <v>44643</v>
      </c>
      <c r="AQ124" s="264"/>
      <c r="AR124" s="269" cm="1">
        <f t="array" aca="1" ref="AR124" ca="1">INDIRECT("期!"&amp;VLOOKUP($A124,支援効果集計!$D$4:$N$15,11,FALSE)&amp;AR$1)</f>
        <v>44644</v>
      </c>
      <c r="AS124" s="264"/>
      <c r="AT124" s="269" cm="1">
        <f t="array" aca="1" ref="AT124" ca="1">INDIRECT("期!"&amp;VLOOKUP($A124,支援効果集計!$D$4:$N$15,11,FALSE)&amp;AT$1)</f>
        <v>44645</v>
      </c>
      <c r="AU124" s="264"/>
      <c r="AV124" s="269" cm="1">
        <f t="array" aca="1" ref="AV124" ca="1">INDIRECT("期!"&amp;VLOOKUP($A124,支援効果集計!$D$4:$N$15,11,FALSE)&amp;AV$1)</f>
        <v>44646</v>
      </c>
      <c r="AW124" s="264"/>
      <c r="AX124" s="269" cm="1">
        <f t="array" aca="1" ref="AX124" ca="1">INDIRECT("期!"&amp;VLOOKUP($A124,支援効果集計!$D$4:$N$15,11,FALSE)&amp;AX$1)</f>
        <v>44648</v>
      </c>
      <c r="AY124" s="264"/>
      <c r="AZ124" s="269" cm="1">
        <f t="array" aca="1" ref="AZ124" ca="1">INDIRECT("期!"&amp;VLOOKUP($A124,支援効果集計!$D$4:$N$15,11,FALSE)&amp;AZ$1)</f>
        <v>44649</v>
      </c>
      <c r="BA124" s="264"/>
      <c r="BB124" s="269" cm="1">
        <f t="array" aca="1" ref="BB124" ca="1">INDIRECT("期!"&amp;VLOOKUP($A124,支援効果集計!$D$4:$N$15,11,FALSE)&amp;BB$1)</f>
        <v>44650</v>
      </c>
      <c r="BC124" s="264"/>
      <c r="BD124" s="269" cm="1">
        <f t="array" aca="1" ref="BD124" ca="1">INDIRECT("期!"&amp;VLOOKUP($A124,支援効果集計!$D$4:$N$15,11,FALSE)&amp;BD$1)</f>
        <v>44651</v>
      </c>
      <c r="BE124" s="264"/>
      <c r="BF124" s="289" t="s">
        <v>143</v>
      </c>
      <c r="BG124" s="290"/>
      <c r="BH124" s="27"/>
    </row>
    <row r="125" spans="1:60" s="260" customFormat="1" ht="15" customHeight="1">
      <c r="A125" s="267"/>
      <c r="B125" s="322">
        <f ca="1">HLOOKUP(A124,年間予定!$B$1:$M$2,2,FALSE)</f>
        <v>13</v>
      </c>
      <c r="C125" s="272" t="s">
        <v>51</v>
      </c>
      <c r="D125" s="323" t="s">
        <v>117</v>
      </c>
      <c r="E125" s="324" t="s">
        <v>118</v>
      </c>
      <c r="F125" s="325" t="s">
        <v>117</v>
      </c>
      <c r="G125" s="324" t="s">
        <v>118</v>
      </c>
      <c r="H125" s="325" t="s">
        <v>117</v>
      </c>
      <c r="I125" s="324" t="s">
        <v>118</v>
      </c>
      <c r="J125" s="325" t="s">
        <v>117</v>
      </c>
      <c r="K125" s="324" t="s">
        <v>118</v>
      </c>
      <c r="L125" s="325" t="s">
        <v>117</v>
      </c>
      <c r="M125" s="324" t="s">
        <v>118</v>
      </c>
      <c r="N125" s="325" t="s">
        <v>117</v>
      </c>
      <c r="O125" s="324" t="s">
        <v>118</v>
      </c>
      <c r="P125" s="325" t="s">
        <v>117</v>
      </c>
      <c r="Q125" s="324" t="s">
        <v>118</v>
      </c>
      <c r="R125" s="325" t="s">
        <v>117</v>
      </c>
      <c r="S125" s="324" t="s">
        <v>118</v>
      </c>
      <c r="T125" s="325" t="s">
        <v>117</v>
      </c>
      <c r="U125" s="324" t="s">
        <v>118</v>
      </c>
      <c r="V125" s="325" t="s">
        <v>117</v>
      </c>
      <c r="W125" s="324" t="s">
        <v>118</v>
      </c>
      <c r="X125" s="325" t="s">
        <v>117</v>
      </c>
      <c r="Y125" s="324" t="s">
        <v>118</v>
      </c>
      <c r="Z125" s="325" t="s">
        <v>117</v>
      </c>
      <c r="AA125" s="324" t="s">
        <v>118</v>
      </c>
      <c r="AB125" s="325" t="s">
        <v>117</v>
      </c>
      <c r="AC125" s="324" t="s">
        <v>118</v>
      </c>
      <c r="AD125" s="325" t="s">
        <v>117</v>
      </c>
      <c r="AE125" s="324" t="s">
        <v>118</v>
      </c>
      <c r="AF125" s="325" t="s">
        <v>117</v>
      </c>
      <c r="AG125" s="324" t="s">
        <v>118</v>
      </c>
      <c r="AH125" s="325" t="s">
        <v>117</v>
      </c>
      <c r="AI125" s="324" t="s">
        <v>118</v>
      </c>
      <c r="AJ125" s="325" t="s">
        <v>117</v>
      </c>
      <c r="AK125" s="324" t="s">
        <v>118</v>
      </c>
      <c r="AL125" s="325" t="s">
        <v>117</v>
      </c>
      <c r="AM125" s="324" t="s">
        <v>118</v>
      </c>
      <c r="AN125" s="325" t="s">
        <v>117</v>
      </c>
      <c r="AO125" s="324" t="s">
        <v>118</v>
      </c>
      <c r="AP125" s="325" t="s">
        <v>117</v>
      </c>
      <c r="AQ125" s="324" t="s">
        <v>118</v>
      </c>
      <c r="AR125" s="325" t="s">
        <v>117</v>
      </c>
      <c r="AS125" s="324" t="s">
        <v>118</v>
      </c>
      <c r="AT125" s="325" t="s">
        <v>117</v>
      </c>
      <c r="AU125" s="324" t="s">
        <v>118</v>
      </c>
      <c r="AV125" s="325" t="s">
        <v>117</v>
      </c>
      <c r="AW125" s="324" t="s">
        <v>118</v>
      </c>
      <c r="AX125" s="325" t="s">
        <v>117</v>
      </c>
      <c r="AY125" s="324" t="s">
        <v>118</v>
      </c>
      <c r="AZ125" s="325" t="s">
        <v>117</v>
      </c>
      <c r="BA125" s="324" t="s">
        <v>118</v>
      </c>
      <c r="BB125" s="325" t="s">
        <v>117</v>
      </c>
      <c r="BC125" s="324" t="s">
        <v>118</v>
      </c>
      <c r="BD125" s="325" t="s">
        <v>117</v>
      </c>
      <c r="BE125" s="326" t="s">
        <v>118</v>
      </c>
      <c r="BF125" s="327" t="s">
        <v>117</v>
      </c>
      <c r="BG125" s="328" t="s">
        <v>118</v>
      </c>
      <c r="BH125" s="27"/>
    </row>
    <row r="126" spans="1:60" ht="15" customHeight="1" thickBot="1">
      <c r="A126" s="543" t="s">
        <v>131</v>
      </c>
      <c r="B126" s="549"/>
      <c r="C126" s="331">
        <f ca="1">IFERROR(VLOOKUP(A126,年間予定!$A$3:$M$17,$B$4,FALSE),"")</f>
        <v>44</v>
      </c>
      <c r="D126" s="332">
        <f>SUM(D127:D133)</f>
        <v>0</v>
      </c>
      <c r="E126" s="333">
        <f t="shared" ref="E126" si="578">SUM(E127:E133)</f>
        <v>0</v>
      </c>
      <c r="F126" s="334">
        <f t="shared" ref="F126" si="579">SUM(F127:F133)</f>
        <v>0</v>
      </c>
      <c r="G126" s="333">
        <f t="shared" ref="G126" si="580">SUM(G127:G133)</f>
        <v>0</v>
      </c>
      <c r="H126" s="334">
        <f t="shared" ref="H126" si="581">SUM(H127:H133)</f>
        <v>0</v>
      </c>
      <c r="I126" s="333">
        <f t="shared" ref="I126" si="582">SUM(I127:I133)</f>
        <v>0</v>
      </c>
      <c r="J126" s="334">
        <f t="shared" ref="J126" si="583">SUM(J127:J133)</f>
        <v>0</v>
      </c>
      <c r="K126" s="333">
        <f t="shared" ref="K126" si="584">SUM(K127:K133)</f>
        <v>0</v>
      </c>
      <c r="L126" s="334">
        <f t="shared" ref="L126" si="585">SUM(L127:L133)</f>
        <v>0</v>
      </c>
      <c r="M126" s="333">
        <f t="shared" ref="M126" si="586">SUM(M127:M133)</f>
        <v>0</v>
      </c>
      <c r="N126" s="334">
        <f t="shared" ref="N126" si="587">SUM(N127:N133)</f>
        <v>0</v>
      </c>
      <c r="O126" s="333">
        <f t="shared" ref="O126" si="588">SUM(O127:O133)</f>
        <v>0</v>
      </c>
      <c r="P126" s="334">
        <f t="shared" ref="P126" si="589">SUM(P127:P133)</f>
        <v>0</v>
      </c>
      <c r="Q126" s="333">
        <f t="shared" ref="Q126" si="590">SUM(Q127:Q133)</f>
        <v>0</v>
      </c>
      <c r="R126" s="334">
        <f t="shared" ref="R126" si="591">SUM(R127:R133)</f>
        <v>0</v>
      </c>
      <c r="S126" s="333">
        <f t="shared" ref="S126" si="592">SUM(S127:S133)</f>
        <v>0</v>
      </c>
      <c r="T126" s="334">
        <f t="shared" ref="T126" si="593">SUM(T127:T133)</f>
        <v>0</v>
      </c>
      <c r="U126" s="333">
        <f t="shared" ref="U126" si="594">SUM(U127:U133)</f>
        <v>0</v>
      </c>
      <c r="V126" s="334">
        <f t="shared" ref="V126" si="595">SUM(V127:V133)</f>
        <v>0</v>
      </c>
      <c r="W126" s="333">
        <f t="shared" ref="W126" si="596">SUM(W127:W133)</f>
        <v>0</v>
      </c>
      <c r="X126" s="334">
        <f t="shared" ref="X126" si="597">SUM(X127:X133)</f>
        <v>0</v>
      </c>
      <c r="Y126" s="333">
        <f t="shared" ref="Y126" si="598">SUM(Y127:Y133)</f>
        <v>0</v>
      </c>
      <c r="Z126" s="334">
        <f t="shared" ref="Z126" si="599">SUM(Z127:Z133)</f>
        <v>0</v>
      </c>
      <c r="AA126" s="333">
        <f t="shared" ref="AA126" si="600">SUM(AA127:AA133)</f>
        <v>0</v>
      </c>
      <c r="AB126" s="334">
        <f t="shared" ref="AB126" si="601">SUM(AB127:AB133)</f>
        <v>0</v>
      </c>
      <c r="AC126" s="333">
        <f t="shared" ref="AC126" si="602">SUM(AC127:AC133)</f>
        <v>0</v>
      </c>
      <c r="AD126" s="334">
        <f t="shared" ref="AD126" si="603">SUM(AD127:AD133)</f>
        <v>0</v>
      </c>
      <c r="AE126" s="333">
        <f t="shared" ref="AE126" si="604">SUM(AE127:AE133)</f>
        <v>0</v>
      </c>
      <c r="AF126" s="334">
        <f t="shared" ref="AF126" si="605">SUM(AF127:AF133)</f>
        <v>0</v>
      </c>
      <c r="AG126" s="333">
        <f t="shared" ref="AG126" si="606">SUM(AG127:AG133)</f>
        <v>0</v>
      </c>
      <c r="AH126" s="334">
        <f t="shared" ref="AH126" si="607">SUM(AH127:AH133)</f>
        <v>0</v>
      </c>
      <c r="AI126" s="333">
        <f t="shared" ref="AI126" si="608">SUM(AI127:AI133)</f>
        <v>0</v>
      </c>
      <c r="AJ126" s="334">
        <f t="shared" ref="AJ126" si="609">SUM(AJ127:AJ133)</f>
        <v>0</v>
      </c>
      <c r="AK126" s="333">
        <f t="shared" ref="AK126" si="610">SUM(AK127:AK133)</f>
        <v>0</v>
      </c>
      <c r="AL126" s="334">
        <f t="shared" ref="AL126" si="611">SUM(AL127:AL133)</f>
        <v>0</v>
      </c>
      <c r="AM126" s="333">
        <f t="shared" ref="AM126" si="612">SUM(AM127:AM133)</f>
        <v>0</v>
      </c>
      <c r="AN126" s="334">
        <f t="shared" ref="AN126" si="613">SUM(AN127:AN133)</f>
        <v>0</v>
      </c>
      <c r="AO126" s="333">
        <f t="shared" ref="AO126" si="614">SUM(AO127:AO133)</f>
        <v>0</v>
      </c>
      <c r="AP126" s="334">
        <f t="shared" ref="AP126" si="615">SUM(AP127:AP133)</f>
        <v>0</v>
      </c>
      <c r="AQ126" s="333">
        <f t="shared" ref="AQ126" si="616">SUM(AQ127:AQ133)</f>
        <v>0</v>
      </c>
      <c r="AR126" s="334">
        <f t="shared" ref="AR126" si="617">SUM(AR127:AR133)</f>
        <v>0</v>
      </c>
      <c r="AS126" s="333">
        <f t="shared" ref="AS126" si="618">SUM(AS127:AS133)</f>
        <v>0</v>
      </c>
      <c r="AT126" s="334">
        <f t="shared" ref="AT126" si="619">SUM(AT127:AT133)</f>
        <v>0</v>
      </c>
      <c r="AU126" s="333">
        <f t="shared" ref="AU126" si="620">SUM(AU127:AU133)</f>
        <v>0</v>
      </c>
      <c r="AV126" s="334">
        <f t="shared" ref="AV126" si="621">SUM(AV127:AV133)</f>
        <v>0</v>
      </c>
      <c r="AW126" s="333">
        <f t="shared" ref="AW126" si="622">SUM(AW127:AW133)</f>
        <v>0</v>
      </c>
      <c r="AX126" s="334">
        <f t="shared" ref="AX126" si="623">SUM(AX127:AX133)</f>
        <v>0</v>
      </c>
      <c r="AY126" s="333">
        <f t="shared" ref="AY126" si="624">SUM(AY127:AY133)</f>
        <v>0</v>
      </c>
      <c r="AZ126" s="334">
        <f t="shared" ref="AZ126" si="625">SUM(AZ127:AZ133)</f>
        <v>0</v>
      </c>
      <c r="BA126" s="333">
        <f t="shared" ref="BA126" si="626">SUM(BA127:BA133)</f>
        <v>0</v>
      </c>
      <c r="BB126" s="334">
        <f t="shared" ref="BB126" si="627">SUM(BB127:BB133)</f>
        <v>0</v>
      </c>
      <c r="BC126" s="333">
        <f t="shared" ref="BC126" si="628">SUM(BC127:BC133)</f>
        <v>0</v>
      </c>
      <c r="BD126" s="334">
        <f t="shared" ref="BD126" si="629">SUM(BD127:BD133)</f>
        <v>0</v>
      </c>
      <c r="BE126" s="335">
        <f t="shared" ref="BE126" si="630">SUM(BE127:BE133)</f>
        <v>0</v>
      </c>
      <c r="BF126" s="336">
        <f>SUMIF($D$4:$BE$4,$BF$4,$D126:$BE126)</f>
        <v>0</v>
      </c>
      <c r="BG126" s="337">
        <f>SUMIF($D$4:$BE$4,$BG$4,$D126:$BE126)</f>
        <v>0</v>
      </c>
    </row>
    <row r="127" spans="1:60" ht="15" customHeight="1">
      <c r="A127" s="329"/>
      <c r="B127" s="338" t="s">
        <v>151</v>
      </c>
      <c r="C127" s="339"/>
      <c r="D127" s="340"/>
      <c r="E127" s="341"/>
      <c r="F127" s="342"/>
      <c r="G127" s="341"/>
      <c r="H127" s="342"/>
      <c r="I127" s="341"/>
      <c r="J127" s="342"/>
      <c r="K127" s="341"/>
      <c r="L127" s="342"/>
      <c r="M127" s="341"/>
      <c r="N127" s="342"/>
      <c r="O127" s="341"/>
      <c r="P127" s="342"/>
      <c r="Q127" s="341"/>
      <c r="R127" s="342"/>
      <c r="S127" s="341"/>
      <c r="T127" s="342"/>
      <c r="U127" s="341"/>
      <c r="V127" s="342"/>
      <c r="W127" s="341"/>
      <c r="X127" s="342"/>
      <c r="Y127" s="341"/>
      <c r="Z127" s="342"/>
      <c r="AA127" s="341"/>
      <c r="AB127" s="342"/>
      <c r="AC127" s="341"/>
      <c r="AD127" s="342"/>
      <c r="AE127" s="341"/>
      <c r="AF127" s="342"/>
      <c r="AG127" s="341"/>
      <c r="AH127" s="342"/>
      <c r="AI127" s="341"/>
      <c r="AJ127" s="342"/>
      <c r="AK127" s="341"/>
      <c r="AL127" s="342"/>
      <c r="AM127" s="341"/>
      <c r="AN127" s="342"/>
      <c r="AO127" s="341"/>
      <c r="AP127" s="342"/>
      <c r="AQ127" s="341"/>
      <c r="AR127" s="342"/>
      <c r="AS127" s="341"/>
      <c r="AT127" s="342"/>
      <c r="AU127" s="341"/>
      <c r="AV127" s="342"/>
      <c r="AW127" s="341"/>
      <c r="AX127" s="342"/>
      <c r="AY127" s="341"/>
      <c r="AZ127" s="342"/>
      <c r="BA127" s="341"/>
      <c r="BB127" s="342"/>
      <c r="BC127" s="341"/>
      <c r="BD127" s="342"/>
      <c r="BE127" s="343"/>
      <c r="BF127" s="344">
        <f>SUMIF($D$4:$BE$4,$BF$4,$D127:$BE127)</f>
        <v>0</v>
      </c>
      <c r="BG127" s="345">
        <f t="shared" ref="BG127:BG133" si="631">SUMIF($D$4:$BE$4,$BG$4,$D127:$BE127)</f>
        <v>0</v>
      </c>
    </row>
    <row r="128" spans="1:60" ht="15" customHeight="1">
      <c r="A128" s="330"/>
      <c r="B128" s="346" t="s">
        <v>152</v>
      </c>
      <c r="C128" s="275"/>
      <c r="D128" s="276"/>
      <c r="E128" s="277"/>
      <c r="F128" s="278"/>
      <c r="G128" s="277"/>
      <c r="H128" s="278"/>
      <c r="I128" s="277"/>
      <c r="J128" s="278"/>
      <c r="K128" s="277"/>
      <c r="L128" s="278"/>
      <c r="M128" s="277"/>
      <c r="N128" s="278"/>
      <c r="O128" s="277"/>
      <c r="P128" s="278"/>
      <c r="Q128" s="277"/>
      <c r="R128" s="278"/>
      <c r="S128" s="277"/>
      <c r="T128" s="278"/>
      <c r="U128" s="277"/>
      <c r="V128" s="278"/>
      <c r="W128" s="277"/>
      <c r="X128" s="278"/>
      <c r="Y128" s="277"/>
      <c r="Z128" s="278"/>
      <c r="AA128" s="277"/>
      <c r="AB128" s="278"/>
      <c r="AC128" s="277"/>
      <c r="AD128" s="278"/>
      <c r="AE128" s="277"/>
      <c r="AF128" s="278"/>
      <c r="AG128" s="277"/>
      <c r="AH128" s="278"/>
      <c r="AI128" s="277"/>
      <c r="AJ128" s="278"/>
      <c r="AK128" s="277"/>
      <c r="AL128" s="278"/>
      <c r="AM128" s="277"/>
      <c r="AN128" s="278"/>
      <c r="AO128" s="277"/>
      <c r="AP128" s="278"/>
      <c r="AQ128" s="277"/>
      <c r="AR128" s="278"/>
      <c r="AS128" s="277"/>
      <c r="AT128" s="278"/>
      <c r="AU128" s="277"/>
      <c r="AV128" s="278"/>
      <c r="AW128" s="277"/>
      <c r="AX128" s="278"/>
      <c r="AY128" s="277"/>
      <c r="AZ128" s="278"/>
      <c r="BA128" s="277"/>
      <c r="BB128" s="278"/>
      <c r="BC128" s="277"/>
      <c r="BD128" s="278"/>
      <c r="BE128" s="286"/>
      <c r="BF128" s="293">
        <f t="shared" ref="BF128:BF133" si="632">SUMIF($D$4:$BE$4,$BF$4,$D128:$BE128)</f>
        <v>0</v>
      </c>
      <c r="BG128" s="294">
        <f t="shared" si="631"/>
        <v>0</v>
      </c>
      <c r="BH128" s="146"/>
    </row>
    <row r="129" spans="1:60" ht="15" customHeight="1">
      <c r="A129" s="330"/>
      <c r="B129" s="347" t="s">
        <v>153</v>
      </c>
      <c r="C129" s="279"/>
      <c r="D129" s="280"/>
      <c r="E129" s="281"/>
      <c r="F129" s="282"/>
      <c r="G129" s="281"/>
      <c r="H129" s="282"/>
      <c r="I129" s="281"/>
      <c r="J129" s="282"/>
      <c r="K129" s="281"/>
      <c r="L129" s="282"/>
      <c r="M129" s="281"/>
      <c r="N129" s="282"/>
      <c r="O129" s="281"/>
      <c r="P129" s="282"/>
      <c r="Q129" s="281"/>
      <c r="R129" s="282"/>
      <c r="S129" s="281"/>
      <c r="T129" s="282"/>
      <c r="U129" s="281"/>
      <c r="V129" s="282"/>
      <c r="W129" s="281"/>
      <c r="X129" s="282"/>
      <c r="Y129" s="281"/>
      <c r="Z129" s="282"/>
      <c r="AA129" s="281"/>
      <c r="AB129" s="282"/>
      <c r="AC129" s="281"/>
      <c r="AD129" s="282"/>
      <c r="AE129" s="281"/>
      <c r="AF129" s="282"/>
      <c r="AG129" s="281"/>
      <c r="AH129" s="282"/>
      <c r="AI129" s="281"/>
      <c r="AJ129" s="282"/>
      <c r="AK129" s="281"/>
      <c r="AL129" s="282"/>
      <c r="AM129" s="281"/>
      <c r="AN129" s="282"/>
      <c r="AO129" s="281"/>
      <c r="AP129" s="282"/>
      <c r="AQ129" s="281"/>
      <c r="AR129" s="282"/>
      <c r="AS129" s="281"/>
      <c r="AT129" s="282"/>
      <c r="AU129" s="281"/>
      <c r="AV129" s="282"/>
      <c r="AW129" s="281"/>
      <c r="AX129" s="282"/>
      <c r="AY129" s="281"/>
      <c r="AZ129" s="282"/>
      <c r="BA129" s="281"/>
      <c r="BB129" s="282"/>
      <c r="BC129" s="281"/>
      <c r="BD129" s="282"/>
      <c r="BE129" s="287"/>
      <c r="BF129" s="295">
        <f t="shared" si="632"/>
        <v>0</v>
      </c>
      <c r="BG129" s="296">
        <f t="shared" si="631"/>
        <v>0</v>
      </c>
      <c r="BH129" s="146"/>
    </row>
    <row r="130" spans="1:60" ht="15" customHeight="1">
      <c r="A130" s="330"/>
      <c r="B130" s="346" t="s">
        <v>154</v>
      </c>
      <c r="C130" s="275"/>
      <c r="D130" s="276"/>
      <c r="E130" s="277"/>
      <c r="F130" s="278"/>
      <c r="G130" s="277"/>
      <c r="H130" s="278"/>
      <c r="I130" s="277"/>
      <c r="J130" s="278"/>
      <c r="K130" s="277"/>
      <c r="L130" s="278"/>
      <c r="M130" s="277"/>
      <c r="N130" s="278"/>
      <c r="O130" s="277"/>
      <c r="P130" s="278"/>
      <c r="Q130" s="277"/>
      <c r="R130" s="278"/>
      <c r="S130" s="277"/>
      <c r="T130" s="278"/>
      <c r="U130" s="277"/>
      <c r="V130" s="278"/>
      <c r="W130" s="277"/>
      <c r="X130" s="278"/>
      <c r="Y130" s="277"/>
      <c r="Z130" s="278"/>
      <c r="AA130" s="277"/>
      <c r="AB130" s="278"/>
      <c r="AC130" s="277"/>
      <c r="AD130" s="278"/>
      <c r="AE130" s="277"/>
      <c r="AF130" s="278"/>
      <c r="AG130" s="277"/>
      <c r="AH130" s="278"/>
      <c r="AI130" s="277"/>
      <c r="AJ130" s="278"/>
      <c r="AK130" s="277"/>
      <c r="AL130" s="278"/>
      <c r="AM130" s="277"/>
      <c r="AN130" s="278"/>
      <c r="AO130" s="277"/>
      <c r="AP130" s="278"/>
      <c r="AQ130" s="277"/>
      <c r="AR130" s="278"/>
      <c r="AS130" s="277"/>
      <c r="AT130" s="278"/>
      <c r="AU130" s="277"/>
      <c r="AV130" s="278"/>
      <c r="AW130" s="277"/>
      <c r="AX130" s="278"/>
      <c r="AY130" s="277"/>
      <c r="AZ130" s="278"/>
      <c r="BA130" s="277"/>
      <c r="BB130" s="278"/>
      <c r="BC130" s="277"/>
      <c r="BD130" s="278"/>
      <c r="BE130" s="286"/>
      <c r="BF130" s="293">
        <f t="shared" si="632"/>
        <v>0</v>
      </c>
      <c r="BG130" s="294">
        <f t="shared" si="631"/>
        <v>0</v>
      </c>
      <c r="BH130" s="146"/>
    </row>
    <row r="131" spans="1:60" ht="15" customHeight="1">
      <c r="A131" s="330"/>
      <c r="B131" s="347" t="s">
        <v>155</v>
      </c>
      <c r="C131" s="279"/>
      <c r="D131" s="280"/>
      <c r="E131" s="281"/>
      <c r="F131" s="282"/>
      <c r="G131" s="281"/>
      <c r="H131" s="282"/>
      <c r="I131" s="281"/>
      <c r="J131" s="282"/>
      <c r="K131" s="281"/>
      <c r="L131" s="282"/>
      <c r="M131" s="281"/>
      <c r="N131" s="282"/>
      <c r="O131" s="281"/>
      <c r="P131" s="282"/>
      <c r="Q131" s="281"/>
      <c r="R131" s="282"/>
      <c r="S131" s="281"/>
      <c r="T131" s="282"/>
      <c r="U131" s="281"/>
      <c r="V131" s="282"/>
      <c r="W131" s="281"/>
      <c r="X131" s="282"/>
      <c r="Y131" s="281"/>
      <c r="Z131" s="282"/>
      <c r="AA131" s="281"/>
      <c r="AB131" s="282"/>
      <c r="AC131" s="281"/>
      <c r="AD131" s="282"/>
      <c r="AE131" s="281"/>
      <c r="AF131" s="282"/>
      <c r="AG131" s="281"/>
      <c r="AH131" s="282"/>
      <c r="AI131" s="281"/>
      <c r="AJ131" s="282"/>
      <c r="AK131" s="281"/>
      <c r="AL131" s="282"/>
      <c r="AM131" s="281"/>
      <c r="AN131" s="282"/>
      <c r="AO131" s="281"/>
      <c r="AP131" s="282"/>
      <c r="AQ131" s="281"/>
      <c r="AR131" s="282"/>
      <c r="AS131" s="281"/>
      <c r="AT131" s="282"/>
      <c r="AU131" s="281"/>
      <c r="AV131" s="282"/>
      <c r="AW131" s="281"/>
      <c r="AX131" s="282"/>
      <c r="AY131" s="281"/>
      <c r="AZ131" s="282"/>
      <c r="BA131" s="281"/>
      <c r="BB131" s="282"/>
      <c r="BC131" s="281"/>
      <c r="BD131" s="282"/>
      <c r="BE131" s="287"/>
      <c r="BF131" s="295">
        <f t="shared" si="632"/>
        <v>0</v>
      </c>
      <c r="BG131" s="296">
        <f t="shared" si="631"/>
        <v>0</v>
      </c>
      <c r="BH131" s="146"/>
    </row>
    <row r="132" spans="1:60" ht="15" customHeight="1">
      <c r="A132" s="330"/>
      <c r="B132" s="346" t="s">
        <v>156</v>
      </c>
      <c r="C132" s="275"/>
      <c r="D132" s="276"/>
      <c r="E132" s="277"/>
      <c r="F132" s="278"/>
      <c r="G132" s="277"/>
      <c r="H132" s="278"/>
      <c r="I132" s="277"/>
      <c r="J132" s="278"/>
      <c r="K132" s="277"/>
      <c r="L132" s="278"/>
      <c r="M132" s="277"/>
      <c r="N132" s="278"/>
      <c r="O132" s="277"/>
      <c r="P132" s="278"/>
      <c r="Q132" s="277"/>
      <c r="R132" s="278"/>
      <c r="S132" s="277"/>
      <c r="T132" s="278"/>
      <c r="U132" s="277"/>
      <c r="V132" s="278"/>
      <c r="W132" s="277"/>
      <c r="X132" s="278"/>
      <c r="Y132" s="277"/>
      <c r="Z132" s="278"/>
      <c r="AA132" s="277"/>
      <c r="AB132" s="278"/>
      <c r="AC132" s="277"/>
      <c r="AD132" s="278"/>
      <c r="AE132" s="277"/>
      <c r="AF132" s="278"/>
      <c r="AG132" s="277"/>
      <c r="AH132" s="278"/>
      <c r="AI132" s="277"/>
      <c r="AJ132" s="278"/>
      <c r="AK132" s="277"/>
      <c r="AL132" s="278"/>
      <c r="AM132" s="277"/>
      <c r="AN132" s="278"/>
      <c r="AO132" s="277"/>
      <c r="AP132" s="278"/>
      <c r="AQ132" s="277"/>
      <c r="AR132" s="278"/>
      <c r="AS132" s="277"/>
      <c r="AT132" s="278"/>
      <c r="AU132" s="277"/>
      <c r="AV132" s="278"/>
      <c r="AW132" s="277"/>
      <c r="AX132" s="278"/>
      <c r="AY132" s="277"/>
      <c r="AZ132" s="278"/>
      <c r="BA132" s="277"/>
      <c r="BB132" s="278"/>
      <c r="BC132" s="277"/>
      <c r="BD132" s="278"/>
      <c r="BE132" s="286"/>
      <c r="BF132" s="293">
        <f t="shared" si="632"/>
        <v>0</v>
      </c>
      <c r="BG132" s="294">
        <f t="shared" si="631"/>
        <v>0</v>
      </c>
      <c r="BH132" s="146"/>
    </row>
    <row r="133" spans="1:60" ht="15" customHeight="1" thickBot="1">
      <c r="A133" s="330"/>
      <c r="B133" s="348"/>
      <c r="C133" s="349"/>
      <c r="D133" s="350"/>
      <c r="E133" s="351"/>
      <c r="F133" s="352"/>
      <c r="G133" s="351"/>
      <c r="H133" s="352"/>
      <c r="I133" s="351"/>
      <c r="J133" s="352"/>
      <c r="K133" s="351"/>
      <c r="L133" s="352"/>
      <c r="M133" s="351"/>
      <c r="N133" s="352"/>
      <c r="O133" s="351"/>
      <c r="P133" s="352"/>
      <c r="Q133" s="351"/>
      <c r="R133" s="352"/>
      <c r="S133" s="351"/>
      <c r="T133" s="352"/>
      <c r="U133" s="351"/>
      <c r="V133" s="352"/>
      <c r="W133" s="351"/>
      <c r="X133" s="352"/>
      <c r="Y133" s="351"/>
      <c r="Z133" s="352"/>
      <c r="AA133" s="351"/>
      <c r="AB133" s="352"/>
      <c r="AC133" s="351"/>
      <c r="AD133" s="352"/>
      <c r="AE133" s="351"/>
      <c r="AF133" s="352"/>
      <c r="AG133" s="351"/>
      <c r="AH133" s="352"/>
      <c r="AI133" s="351"/>
      <c r="AJ133" s="352"/>
      <c r="AK133" s="351"/>
      <c r="AL133" s="352"/>
      <c r="AM133" s="351"/>
      <c r="AN133" s="352"/>
      <c r="AO133" s="351"/>
      <c r="AP133" s="352"/>
      <c r="AQ133" s="351"/>
      <c r="AR133" s="352"/>
      <c r="AS133" s="351"/>
      <c r="AT133" s="352"/>
      <c r="AU133" s="351"/>
      <c r="AV133" s="352"/>
      <c r="AW133" s="351"/>
      <c r="AX133" s="352"/>
      <c r="AY133" s="351"/>
      <c r="AZ133" s="352"/>
      <c r="BA133" s="351"/>
      <c r="BB133" s="352"/>
      <c r="BC133" s="351"/>
      <c r="BD133" s="352"/>
      <c r="BE133" s="353"/>
      <c r="BF133" s="354">
        <f t="shared" si="632"/>
        <v>0</v>
      </c>
      <c r="BG133" s="355">
        <f t="shared" si="631"/>
        <v>0</v>
      </c>
      <c r="BH133" s="146"/>
    </row>
    <row r="134" spans="1:60" ht="12" customHeight="1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30"/>
      <c r="R134" s="30"/>
      <c r="S134" s="251"/>
      <c r="T134" s="251"/>
      <c r="U134" s="28"/>
      <c r="V134" s="148"/>
      <c r="W134" s="139"/>
      <c r="X134" s="149"/>
      <c r="Y134" s="27"/>
      <c r="Z134" s="27"/>
      <c r="AA134" s="27"/>
      <c r="AB134" s="27"/>
      <c r="AC134" s="27"/>
      <c r="AD134" s="27"/>
      <c r="AE134" s="27"/>
      <c r="AF134" s="27"/>
      <c r="AG134" s="148"/>
      <c r="AH134" s="139"/>
      <c r="AI134" s="149"/>
      <c r="AJ134" s="27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</row>
  </sheetData>
  <sheetProtection selectLockedCells="1"/>
  <mergeCells count="24">
    <mergeCell ref="A60:B60"/>
    <mergeCell ref="A69:B69"/>
    <mergeCell ref="A71:B71"/>
    <mergeCell ref="A80:B80"/>
    <mergeCell ref="A58:B58"/>
    <mergeCell ref="A3:B3"/>
    <mergeCell ref="A36:B36"/>
    <mergeCell ref="A38:B38"/>
    <mergeCell ref="A47:B47"/>
    <mergeCell ref="A49:B49"/>
    <mergeCell ref="A16:B16"/>
    <mergeCell ref="A14:B14"/>
    <mergeCell ref="A5:B5"/>
    <mergeCell ref="A27:B27"/>
    <mergeCell ref="A25:B25"/>
    <mergeCell ref="A82:B82"/>
    <mergeCell ref="A126:B126"/>
    <mergeCell ref="A93:B93"/>
    <mergeCell ref="A102:B102"/>
    <mergeCell ref="A104:B104"/>
    <mergeCell ref="A113:B113"/>
    <mergeCell ref="A115:B115"/>
    <mergeCell ref="A124:B124"/>
    <mergeCell ref="A91:B91"/>
  </mergeCells>
  <phoneticPr fontId="2"/>
  <dataValidations count="1">
    <dataValidation type="list" allowBlank="1" showInputMessage="1" showErrorMessage="1" sqref="T13" xr:uid="{53F680C8-84D1-4498-8775-71A1FF5BF769}">
      <formula1>#REF!</formula1>
    </dataValidation>
  </dataValidations>
  <pageMargins left="0.7" right="0.7" top="0.75" bottom="0.75" header="0.3" footer="0.3"/>
  <pageSetup paperSize="9" orientation="landscape" horizontalDpi="4294967292" verticalDpi="4294967292" copies="3" r:id="rId1"/>
  <rowBreaks count="1" manualBreakCount="1">
    <brk id="16" max="16383" man="1"/>
  </rowBreaks>
  <colBreaks count="1" manualBreakCount="1">
    <brk id="43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2458B6C-9BB7-4FE4-ACE0-B0E69A8F3C9B}">
          <x14:formula1>
            <xm:f>年間予定!$A$1:$A$21</xm:f>
          </x14:formula1>
          <xm:sqref>A5:B5 A16:B16 A27:B27 A38:B38 A49:B49 A60:B60 A71:B71 A82:B82 A93:B93 A104:B104 A115:B115 A126:B126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L35"/>
  <sheetViews>
    <sheetView workbookViewId="0">
      <selection activeCell="M1" sqref="M1:AA1048576"/>
    </sheetView>
  </sheetViews>
  <sheetFormatPr defaultColWidth="6.5" defaultRowHeight="24" customHeight="1"/>
  <cols>
    <col min="1" max="1" width="5" style="89" customWidth="1"/>
    <col min="2" max="2" width="8.83203125" style="88" customWidth="1"/>
    <col min="3" max="3" width="11.33203125" style="88" customWidth="1"/>
    <col min="4" max="4" width="5" style="88" customWidth="1"/>
    <col min="5" max="5" width="7.83203125" style="89" bestFit="1" customWidth="1"/>
    <col min="6" max="6" width="7.33203125" style="89" customWidth="1"/>
    <col min="7" max="8" width="7.5" style="95" customWidth="1"/>
    <col min="9" max="9" width="7.5" style="89" customWidth="1"/>
    <col min="10" max="10" width="8.08203125" style="89" hidden="1" customWidth="1"/>
    <col min="11" max="11" width="7.5" style="89" hidden="1" customWidth="1"/>
    <col min="12" max="13" width="7.5" style="89" customWidth="1"/>
    <col min="14" max="14" width="5" style="88" hidden="1" customWidth="1"/>
    <col min="15" max="17" width="7.5" style="89" hidden="1" customWidth="1"/>
    <col min="18" max="26" width="0" style="89" hidden="1" customWidth="1"/>
    <col min="27" max="27" width="4" style="89" customWidth="1"/>
    <col min="28" max="34" width="6.5" style="89"/>
    <col min="35" max="35" width="3.5" style="89" bestFit="1" customWidth="1"/>
    <col min="36" max="16384" width="6.5" style="89"/>
  </cols>
  <sheetData>
    <row r="1" spans="2:28" s="86" customFormat="1" ht="24" customHeight="1">
      <c r="B1" s="85"/>
      <c r="C1" s="85"/>
      <c r="D1" s="85"/>
      <c r="G1" s="87" t="s">
        <v>67</v>
      </c>
      <c r="H1" s="87" t="s">
        <v>54</v>
      </c>
      <c r="I1" s="86" t="s">
        <v>148</v>
      </c>
      <c r="J1" s="86" t="s">
        <v>148</v>
      </c>
      <c r="K1" s="86" t="s">
        <v>145</v>
      </c>
      <c r="M1" s="86" t="s">
        <v>146</v>
      </c>
      <c r="N1" s="85"/>
      <c r="O1" s="86" t="s">
        <v>72</v>
      </c>
      <c r="P1" s="86" t="s">
        <v>74</v>
      </c>
      <c r="Q1" s="86" t="s">
        <v>73</v>
      </c>
      <c r="R1" s="86" t="s">
        <v>75</v>
      </c>
      <c r="S1" s="86" t="s">
        <v>76</v>
      </c>
      <c r="T1" s="86" t="s">
        <v>77</v>
      </c>
      <c r="U1" s="86" t="s">
        <v>78</v>
      </c>
      <c r="V1" s="86" t="s">
        <v>79</v>
      </c>
      <c r="W1" s="86" t="s">
        <v>80</v>
      </c>
      <c r="X1" s="86" t="s">
        <v>81</v>
      </c>
      <c r="Y1" s="86" t="s">
        <v>82</v>
      </c>
      <c r="Z1" s="86" t="s">
        <v>83</v>
      </c>
    </row>
    <row r="2" spans="2:28" ht="16.5" customHeight="1">
      <c r="B2" s="373" t="s">
        <v>144</v>
      </c>
      <c r="C2" s="379" t="s">
        <v>88</v>
      </c>
      <c r="F2" s="375" t="s">
        <v>51</v>
      </c>
      <c r="G2" s="377" t="s">
        <v>69</v>
      </c>
      <c r="H2" s="381" t="s">
        <v>68</v>
      </c>
      <c r="I2" s="389" t="s">
        <v>117</v>
      </c>
      <c r="J2" s="383" t="s">
        <v>147</v>
      </c>
      <c r="K2" s="387" t="s">
        <v>53</v>
      </c>
      <c r="L2" s="385" t="s">
        <v>52</v>
      </c>
      <c r="M2" s="383" t="s">
        <v>70</v>
      </c>
      <c r="O2" s="90" t="s">
        <v>84</v>
      </c>
      <c r="P2" s="91" cm="1">
        <f t="array" aca="1" ref="P2" ca="1">IFERROR(INDIRECT($D4&amp;"!"&amp;O2),"")</f>
        <v>0</v>
      </c>
      <c r="Q2" s="92"/>
      <c r="R2" s="90" t="s">
        <v>85</v>
      </c>
      <c r="S2" s="91" cm="1">
        <f t="array" aca="1" ref="S2" ca="1">IFERROR(INDIRECT($D4&amp;"!"&amp;R2),"")</f>
        <v>0</v>
      </c>
      <c r="T2" s="92"/>
      <c r="U2" s="90" t="s">
        <v>87</v>
      </c>
      <c r="V2" s="91" cm="1">
        <f t="array" aca="1" ref="V2" ca="1">IFERROR(INDIRECT($D4&amp;"!"&amp;U2),"")</f>
        <v>0</v>
      </c>
      <c r="W2" s="92"/>
      <c r="X2" s="90" t="s">
        <v>86</v>
      </c>
      <c r="Y2" s="91" cm="1">
        <f t="array" aca="1" ref="Y2" ca="1">IFERROR(INDIRECT($D4&amp;"!"&amp;X2),"")</f>
        <v>0</v>
      </c>
      <c r="Z2" s="92"/>
    </row>
    <row r="3" spans="2:28" ht="30" customHeight="1">
      <c r="B3" s="374"/>
      <c r="C3" s="380"/>
      <c r="F3" s="376"/>
      <c r="G3" s="378"/>
      <c r="H3" s="382"/>
      <c r="I3" s="390"/>
      <c r="J3" s="384"/>
      <c r="K3" s="388"/>
      <c r="L3" s="386"/>
      <c r="M3" s="384"/>
      <c r="O3" s="141" t="s">
        <v>89</v>
      </c>
      <c r="P3" s="93" t="s">
        <v>53</v>
      </c>
      <c r="Q3" s="94" t="s">
        <v>71</v>
      </c>
      <c r="R3" s="141" t="s">
        <v>89</v>
      </c>
      <c r="S3" s="93" t="s">
        <v>53</v>
      </c>
      <c r="T3" s="94" t="s">
        <v>71</v>
      </c>
      <c r="U3" s="141" t="s">
        <v>89</v>
      </c>
      <c r="V3" s="93" t="s">
        <v>53</v>
      </c>
      <c r="W3" s="94" t="s">
        <v>71</v>
      </c>
      <c r="X3" s="141" t="s">
        <v>89</v>
      </c>
      <c r="Y3" s="93" t="s">
        <v>53</v>
      </c>
      <c r="Z3" s="94" t="s">
        <v>71</v>
      </c>
    </row>
    <row r="4" spans="2:28" ht="24.75" customHeight="1">
      <c r="B4" s="98"/>
      <c r="C4" s="370">
        <f ca="1">IFERROR(SUM(J4:J6)/SUM(F4:F6),0)</f>
        <v>1.2110655737704918</v>
      </c>
      <c r="D4" s="99" t="str">
        <f>TEXT(E4,"ge.m")</f>
        <v>R3.4</v>
      </c>
      <c r="E4" s="106">
        <f>期!C4</f>
        <v>44287</v>
      </c>
      <c r="F4" s="107">
        <v>147</v>
      </c>
      <c r="G4" s="108" cm="1">
        <f t="array" aca="1" ref="G4" ca="1">INDIRECT($D4&amp;"!"&amp;G$1)</f>
        <v>5.6538461538461542</v>
      </c>
      <c r="H4" s="109" cm="1">
        <f t="array" aca="1" ref="H4" ca="1">INDIRECT($D4&amp;"!"&amp;H$1)</f>
        <v>26</v>
      </c>
      <c r="I4" s="318" cm="1">
        <f t="array" aca="1" ref="I4" ca="1">INDIRECT($D4&amp;"!"&amp;I$1)</f>
        <v>151</v>
      </c>
      <c r="J4" s="110" cm="1">
        <f t="array" aca="1" ref="J4" ca="1">INDIRECT($D4&amp;"!"&amp;J$1)</f>
        <v>151</v>
      </c>
      <c r="K4" s="111" cm="1">
        <f t="array" aca="1" ref="K4" ca="1">INDIRECT($D4&amp;"!"&amp;K$1)</f>
        <v>1.0272108843537409</v>
      </c>
      <c r="L4" s="112">
        <f ca="1">IFERROR(I4/F4,0)</f>
        <v>1.0272108843537415</v>
      </c>
      <c r="M4" s="113" cm="1">
        <f t="array" aca="1" ref="M4" ca="1">INDIRECT($D4&amp;"!"&amp;M$1)</f>
        <v>5.8076923076923075</v>
      </c>
      <c r="N4" s="114" t="s">
        <v>55</v>
      </c>
      <c r="O4" s="142" cm="1">
        <f t="array" aca="1" ref="O4" ca="1">IFERROR(INDIRECT($D4&amp;"!"&amp;O$1),"")</f>
        <v>0</v>
      </c>
      <c r="P4" s="112" cm="1">
        <f t="array" aca="1" ref="P4" ca="1">IFERROR(INDIRECT($D4&amp;"!"&amp;P$1),"")</f>
        <v>0</v>
      </c>
      <c r="Q4" s="115" cm="1">
        <f t="array" aca="1" ref="Q4" ca="1">IFERROR(INDIRECT($D4&amp;"!"&amp;Q$1),"")</f>
        <v>0</v>
      </c>
      <c r="R4" s="142" cm="1">
        <f t="array" aca="1" ref="R4" ca="1">IFERROR(INDIRECT($D4&amp;"!"&amp;R$1),"")</f>
        <v>127</v>
      </c>
      <c r="S4" s="112" t="str" cm="1">
        <f t="array" aca="1" ref="S4" ca="1">IFERROR(INDIRECT($D4&amp;"!"&amp;S$1),"")</f>
        <v>2週目</v>
      </c>
      <c r="T4" s="115" t="str" cm="1">
        <f t="array" aca="1" ref="T4" ca="1">IFERROR(INDIRECT($D4&amp;"!"&amp;T$1),"")</f>
        <v>2週目</v>
      </c>
      <c r="U4" s="142" t="str" cm="1">
        <f t="array" aca="1" ref="U4" ca="1">IFERROR(INDIRECT($D4&amp;"!"&amp;U$1),"")</f>
        <v>同行</v>
      </c>
      <c r="V4" s="112" t="str" cm="1">
        <f t="array" aca="1" ref="V4" ca="1">IFERROR(INDIRECT($D4&amp;"!"&amp;V$1),"")</f>
        <v>同行</v>
      </c>
      <c r="W4" s="115" t="str" cm="1">
        <f t="array" aca="1" ref="W4" ca="1">IFERROR(INDIRECT($D4&amp;"!"&amp;W$1),"")</f>
        <v>同行</v>
      </c>
      <c r="X4" s="142" cm="1">
        <f t="array" aca="1" ref="X4" ca="1">IFERROR(INDIRECT($D4&amp;"!"&amp;X$1),"")</f>
        <v>0</v>
      </c>
      <c r="Y4" s="112" cm="1">
        <f t="array" aca="1" ref="Y4" ca="1">IFERROR(INDIRECT($D4&amp;"!"&amp;Y$1),"")</f>
        <v>0</v>
      </c>
      <c r="Z4" s="115" cm="1">
        <f t="array" aca="1" ref="Z4" ca="1">IFERROR(INDIRECT($D4&amp;"!"&amp;Z$1),"")</f>
        <v>0</v>
      </c>
    </row>
    <row r="5" spans="2:28" ht="24.75" customHeight="1">
      <c r="B5" s="100" t="s">
        <v>47</v>
      </c>
      <c r="C5" s="371"/>
      <c r="D5" s="101" t="str">
        <f t="shared" ref="D5:D15" si="0">TEXT(E5,"ge.m")</f>
        <v>R3.5</v>
      </c>
      <c r="E5" s="116">
        <f>EDATE(E4,1)</f>
        <v>44317</v>
      </c>
      <c r="F5" s="117">
        <v>147</v>
      </c>
      <c r="G5" s="118" cm="1">
        <f t="array" aca="1" ref="G5" ca="1">INDIRECT($D5&amp;"!"&amp;G$1)</f>
        <v>6.3913043478260869</v>
      </c>
      <c r="H5" s="119" cm="1">
        <f t="array" aca="1" ref="H5" ca="1">INDIRECT($D5&amp;"!"&amp;H$1)</f>
        <v>23</v>
      </c>
      <c r="I5" s="319" cm="1">
        <f t="array" aca="1" ref="I5" ca="1">INDIRECT($D5&amp;"!"&amp;I$1)</f>
        <v>203</v>
      </c>
      <c r="J5" s="120" cm="1">
        <f t="array" aca="1" ref="J5" ca="1">INDIRECT($D5&amp;"!"&amp;J$1)</f>
        <v>203</v>
      </c>
      <c r="K5" s="317" cm="1">
        <f t="array" aca="1" ref="K5" ca="1">INDIRECT($D5&amp;"!"&amp;K$1)</f>
        <v>1.3809523809523805</v>
      </c>
      <c r="L5" s="122">
        <f t="shared" ref="L5:L15" ca="1" si="1">IFERROR(I5/F5,0)</f>
        <v>1.3809523809523809</v>
      </c>
      <c r="M5" s="123" cm="1">
        <f t="array" aca="1" ref="M5" ca="1">INDIRECT($D5&amp;"!"&amp;M$1)</f>
        <v>8.8260869565217384</v>
      </c>
      <c r="N5" s="124" t="s">
        <v>56</v>
      </c>
      <c r="O5" s="143" cm="1">
        <f t="array" aca="1" ref="O5" ca="1">IFERROR(INDIRECT($D5&amp;"!"&amp;O$1),"")</f>
        <v>0</v>
      </c>
      <c r="P5" s="122" cm="1">
        <f t="array" aca="1" ref="P5" ca="1">IFERROR(INDIRECT($D5&amp;"!"&amp;P$1),"")</f>
        <v>0</v>
      </c>
      <c r="Q5" s="125" cm="1">
        <f t="array" aca="1" ref="Q5" ca="1">IFERROR(INDIRECT($D5&amp;"!"&amp;Q$1),"")</f>
        <v>0</v>
      </c>
      <c r="R5" s="143" cm="1">
        <f t="array" aca="1" ref="R5" ca="1">IFERROR(INDIRECT($D5&amp;"!"&amp;R$1),"")</f>
        <v>110</v>
      </c>
      <c r="S5" s="122" t="str" cm="1">
        <f t="array" aca="1" ref="S5" ca="1">IFERROR(INDIRECT($D5&amp;"!"&amp;S$1),"")</f>
        <v>2週目</v>
      </c>
      <c r="T5" s="125" t="str" cm="1">
        <f t="array" aca="1" ref="T5" ca="1">IFERROR(INDIRECT($D5&amp;"!"&amp;T$1),"")</f>
        <v>2週目</v>
      </c>
      <c r="U5" s="143" t="str" cm="1">
        <f t="array" aca="1" ref="U5" ca="1">IFERROR(INDIRECT($D5&amp;"!"&amp;U$1),"")</f>
        <v>同行</v>
      </c>
      <c r="V5" s="122" t="str" cm="1">
        <f t="array" aca="1" ref="V5" ca="1">IFERROR(INDIRECT($D5&amp;"!"&amp;V$1),"")</f>
        <v>同行</v>
      </c>
      <c r="W5" s="125" t="str" cm="1">
        <f t="array" aca="1" ref="W5" ca="1">IFERROR(INDIRECT($D5&amp;"!"&amp;W$1),"")</f>
        <v>同行</v>
      </c>
      <c r="X5" s="143" cm="1">
        <f t="array" aca="1" ref="X5" ca="1">IFERROR(INDIRECT($D5&amp;"!"&amp;X$1),"")</f>
        <v>0</v>
      </c>
      <c r="Y5" s="122" cm="1">
        <f t="array" aca="1" ref="Y5" ca="1">IFERROR(INDIRECT($D5&amp;"!"&amp;Y$1),"")</f>
        <v>0</v>
      </c>
      <c r="Z5" s="125" cm="1">
        <f t="array" aca="1" ref="Z5" ca="1">IFERROR(INDIRECT($D5&amp;"!"&amp;Z$1),"")</f>
        <v>0</v>
      </c>
    </row>
    <row r="6" spans="2:28" ht="24.75" customHeight="1">
      <c r="B6" s="102"/>
      <c r="C6" s="372"/>
      <c r="D6" s="103" t="str">
        <f t="shared" si="0"/>
        <v>R3.6</v>
      </c>
      <c r="E6" s="126">
        <f t="shared" ref="E6:E15" si="2">EDATE(E5,1)</f>
        <v>44348</v>
      </c>
      <c r="F6" s="127">
        <v>194</v>
      </c>
      <c r="G6" s="128" cm="1">
        <f t="array" aca="1" ref="G6" ca="1">INDIRECT($D6&amp;"!"&amp;G$1)</f>
        <v>7.4615384615384617</v>
      </c>
      <c r="H6" s="129" cm="1">
        <f t="array" aca="1" ref="H6" ca="1">INDIRECT($D6&amp;"!"&amp;H$1)</f>
        <v>26</v>
      </c>
      <c r="I6" s="320" cm="1">
        <f t="array" aca="1" ref="I6" ca="1">INDIRECT($D6&amp;"!"&amp;I$1)</f>
        <v>237</v>
      </c>
      <c r="J6" s="130" cm="1">
        <f t="array" aca="1" ref="J6" ca="1">INDIRECT($D6&amp;"!"&amp;J$1)</f>
        <v>237</v>
      </c>
      <c r="K6" s="131" cm="1">
        <f t="array" aca="1" ref="K6" ca="1">INDIRECT($D6&amp;"!"&amp;K$1)</f>
        <v>1.2216494845360826</v>
      </c>
      <c r="L6" s="132">
        <f t="shared" ca="1" si="1"/>
        <v>1.2216494845360826</v>
      </c>
      <c r="M6" s="133" cm="1">
        <f t="array" aca="1" ref="M6" ca="1">INDIRECT($D6&amp;"!"&amp;M$1)</f>
        <v>9.115384615384615</v>
      </c>
      <c r="N6" s="134" t="s">
        <v>57</v>
      </c>
      <c r="O6" s="144" cm="1">
        <f t="array" aca="1" ref="O6" ca="1">IFERROR(INDIRECT($D6&amp;"!"&amp;O$1),"")</f>
        <v>0</v>
      </c>
      <c r="P6" s="132" cm="1">
        <f t="array" aca="1" ref="P6" ca="1">IFERROR(INDIRECT($D6&amp;"!"&amp;P$1),"")</f>
        <v>0</v>
      </c>
      <c r="Q6" s="135" cm="1">
        <f t="array" aca="1" ref="Q6" ca="1">IFERROR(INDIRECT($D6&amp;"!"&amp;Q$1),"")</f>
        <v>0</v>
      </c>
      <c r="R6" s="144" cm="1">
        <f t="array" aca="1" ref="R6" ca="1">IFERROR(INDIRECT($D6&amp;"!"&amp;R$1),"")</f>
        <v>151</v>
      </c>
      <c r="S6" s="132" t="str" cm="1">
        <f t="array" aca="1" ref="S6" ca="1">IFERROR(INDIRECT($D6&amp;"!"&amp;S$1),"")</f>
        <v>2週目</v>
      </c>
      <c r="T6" s="135" t="str" cm="1">
        <f t="array" aca="1" ref="T6" ca="1">IFERROR(INDIRECT($D6&amp;"!"&amp;T$1),"")</f>
        <v>2週目</v>
      </c>
      <c r="U6" s="144" t="str" cm="1">
        <f t="array" aca="1" ref="U6" ca="1">IFERROR(INDIRECT($D6&amp;"!"&amp;U$1),"")</f>
        <v>同行</v>
      </c>
      <c r="V6" s="132" t="str" cm="1">
        <f t="array" aca="1" ref="V6" ca="1">IFERROR(INDIRECT($D6&amp;"!"&amp;V$1),"")</f>
        <v>同行</v>
      </c>
      <c r="W6" s="135" t="str" cm="1">
        <f t="array" aca="1" ref="W6" ca="1">IFERROR(INDIRECT($D6&amp;"!"&amp;W$1),"")</f>
        <v>同行</v>
      </c>
      <c r="X6" s="144" cm="1">
        <f t="array" aca="1" ref="X6" ca="1">IFERROR(INDIRECT($D6&amp;"!"&amp;X$1),"")</f>
        <v>0</v>
      </c>
      <c r="Y6" s="132" cm="1">
        <f t="array" aca="1" ref="Y6" ca="1">IFERROR(INDIRECT($D6&amp;"!"&amp;Y$1),"")</f>
        <v>0</v>
      </c>
      <c r="Z6" s="135" cm="1">
        <f t="array" aca="1" ref="Z6" ca="1">IFERROR(INDIRECT($D6&amp;"!"&amp;Z$1),"")</f>
        <v>0</v>
      </c>
    </row>
    <row r="7" spans="2:28" ht="24.75" customHeight="1">
      <c r="B7" s="98"/>
      <c r="C7" s="370">
        <f ca="1">IFERROR(SUM(J7:J9)/SUM(F7:F9),0)</f>
        <v>0.90894039735099341</v>
      </c>
      <c r="D7" s="99" t="str">
        <f t="shared" si="0"/>
        <v>R3.7</v>
      </c>
      <c r="E7" s="106">
        <f t="shared" si="2"/>
        <v>44378</v>
      </c>
      <c r="F7" s="107">
        <v>194</v>
      </c>
      <c r="G7" s="108" cm="1">
        <f t="array" aca="1" ref="G7" ca="1">INDIRECT($D7&amp;"!"&amp;G$1)</f>
        <v>7.1851851851851851</v>
      </c>
      <c r="H7" s="109" cm="1">
        <f t="array" aca="1" ref="H7" ca="1">INDIRECT($D7&amp;"!"&amp;H$1)</f>
        <v>27</v>
      </c>
      <c r="I7" s="318" cm="1">
        <f t="array" aca="1" ref="I7" ca="1">INDIRECT($D7&amp;"!"&amp;I$1)</f>
        <v>217</v>
      </c>
      <c r="J7" s="110" cm="1">
        <f t="array" aca="1" ref="J7" ca="1">INDIRECT($D7&amp;"!"&amp;J$1)</f>
        <v>217</v>
      </c>
      <c r="K7" s="111" cm="1">
        <f t="array" aca="1" ref="K7" ca="1">INDIRECT($D7&amp;"!"&amp;K$1)</f>
        <v>1.1185567010309274</v>
      </c>
      <c r="L7" s="112">
        <f t="shared" ca="1" si="1"/>
        <v>1.1185567010309279</v>
      </c>
      <c r="M7" s="113" cm="1">
        <f t="array" aca="1" ref="M7" ca="1">INDIRECT($D7&amp;"!"&amp;M$1)</f>
        <v>8.0370370370370363</v>
      </c>
      <c r="N7" s="114" t="s">
        <v>58</v>
      </c>
      <c r="O7" s="142" cm="1">
        <f t="array" aca="1" ref="O7" ca="1">IFERROR(INDIRECT($D7&amp;"!"&amp;O$1),"")</f>
        <v>0</v>
      </c>
      <c r="P7" s="112" cm="1">
        <f t="array" aca="1" ref="P7" ca="1">IFERROR(INDIRECT($D7&amp;"!"&amp;P$1),"")</f>
        <v>0</v>
      </c>
      <c r="Q7" s="115" cm="1">
        <f t="array" aca="1" ref="Q7" ca="1">IFERROR(INDIRECT($D7&amp;"!"&amp;Q$1),"")</f>
        <v>0</v>
      </c>
      <c r="R7" s="142" cm="1">
        <f t="array" aca="1" ref="R7" ca="1">IFERROR(INDIRECT($D7&amp;"!"&amp;R$1),"")</f>
        <v>133</v>
      </c>
      <c r="S7" s="112" t="str" cm="1">
        <f t="array" aca="1" ref="S7" ca="1">IFERROR(INDIRECT($D7&amp;"!"&amp;S$1),"")</f>
        <v>2週目</v>
      </c>
      <c r="T7" s="115" t="str" cm="1">
        <f t="array" aca="1" ref="T7" ca="1">IFERROR(INDIRECT($D7&amp;"!"&amp;T$1),"")</f>
        <v>2週目</v>
      </c>
      <c r="U7" s="142" t="str" cm="1">
        <f t="array" aca="1" ref="U7" ca="1">IFERROR(INDIRECT($D7&amp;"!"&amp;U$1),"")</f>
        <v>同行</v>
      </c>
      <c r="V7" s="112" t="str" cm="1">
        <f t="array" aca="1" ref="V7" ca="1">IFERROR(INDIRECT($D7&amp;"!"&amp;V$1),"")</f>
        <v>同行</v>
      </c>
      <c r="W7" s="115" t="str" cm="1">
        <f t="array" aca="1" ref="W7" ca="1">IFERROR(INDIRECT($D7&amp;"!"&amp;W$1),"")</f>
        <v>同行</v>
      </c>
      <c r="X7" s="142" cm="1">
        <f t="array" aca="1" ref="X7" ca="1">IFERROR(INDIRECT($D7&amp;"!"&amp;X$1),"")</f>
        <v>0</v>
      </c>
      <c r="Y7" s="112" cm="1">
        <f t="array" aca="1" ref="Y7" ca="1">IFERROR(INDIRECT($D7&amp;"!"&amp;Y$1),"")</f>
        <v>0</v>
      </c>
      <c r="Z7" s="115" cm="1">
        <f t="array" aca="1" ref="Z7" ca="1">IFERROR(INDIRECT($D7&amp;"!"&amp;Z$1),"")</f>
        <v>0</v>
      </c>
    </row>
    <row r="8" spans="2:28" ht="24.75" customHeight="1">
      <c r="B8" s="100" t="s">
        <v>48</v>
      </c>
      <c r="C8" s="371"/>
      <c r="D8" s="101" t="str">
        <f t="shared" si="0"/>
        <v>R3.8</v>
      </c>
      <c r="E8" s="116">
        <f t="shared" si="2"/>
        <v>44409</v>
      </c>
      <c r="F8" s="117">
        <v>194</v>
      </c>
      <c r="G8" s="118" cm="1">
        <f t="array" aca="1" ref="G8" ca="1">INDIRECT($D8&amp;"!"&amp;G$1)</f>
        <v>7.4615384615384617</v>
      </c>
      <c r="H8" s="119" cm="1">
        <f t="array" aca="1" ref="H8" ca="1">INDIRECT($D8&amp;"!"&amp;H$1)</f>
        <v>26</v>
      </c>
      <c r="I8" s="319" cm="1">
        <f t="array" aca="1" ref="I8" ca="1">INDIRECT($D8&amp;"!"&amp;I$1)</f>
        <v>138</v>
      </c>
      <c r="J8" s="120" cm="1">
        <f t="array" aca="1" ref="J8" ca="1">INDIRECT($D8&amp;"!"&amp;J$1)</f>
        <v>138</v>
      </c>
      <c r="K8" s="121" cm="1">
        <f t="array" aca="1" ref="K8" ca="1">INDIRECT($D8&amp;"!"&amp;K$1)</f>
        <v>0.71134020618556715</v>
      </c>
      <c r="L8" s="122">
        <f t="shared" ca="1" si="1"/>
        <v>0.71134020618556704</v>
      </c>
      <c r="M8" s="123" cm="1">
        <f t="array" aca="1" ref="M8" ca="1">INDIRECT($D8&amp;"!"&amp;M$1)</f>
        <v>5.3076923076923075</v>
      </c>
      <c r="N8" s="124" t="s">
        <v>59</v>
      </c>
      <c r="O8" s="143" cm="1">
        <f t="array" aca="1" ref="O8" ca="1">IFERROR(INDIRECT($D8&amp;"!"&amp;O$1),"")</f>
        <v>0</v>
      </c>
      <c r="P8" s="122" cm="1">
        <f t="array" aca="1" ref="P8" ca="1">IFERROR(INDIRECT($D8&amp;"!"&amp;P$1),"")</f>
        <v>0</v>
      </c>
      <c r="Q8" s="125" cm="1">
        <f t="array" aca="1" ref="Q8" ca="1">IFERROR(INDIRECT($D8&amp;"!"&amp;Q$1),"")</f>
        <v>0</v>
      </c>
      <c r="R8" s="143" cm="1">
        <f t="array" aca="1" ref="R8" ca="1">IFERROR(INDIRECT($D8&amp;"!"&amp;R$1),"")</f>
        <v>168</v>
      </c>
      <c r="S8" s="122" t="str" cm="1">
        <f t="array" aca="1" ref="S8" ca="1">IFERROR(INDIRECT($D8&amp;"!"&amp;S$1),"")</f>
        <v>2週目</v>
      </c>
      <c r="T8" s="125" t="str" cm="1">
        <f t="array" aca="1" ref="T8" ca="1">IFERROR(INDIRECT($D8&amp;"!"&amp;T$1),"")</f>
        <v>2週目</v>
      </c>
      <c r="U8" s="143" t="str" cm="1">
        <f t="array" aca="1" ref="U8" ca="1">IFERROR(INDIRECT($D8&amp;"!"&amp;U$1),"")</f>
        <v>同行</v>
      </c>
      <c r="V8" s="122" t="str" cm="1">
        <f t="array" aca="1" ref="V8" ca="1">IFERROR(INDIRECT($D8&amp;"!"&amp;V$1),"")</f>
        <v>同行</v>
      </c>
      <c r="W8" s="125" t="str" cm="1">
        <f t="array" aca="1" ref="W8" ca="1">IFERROR(INDIRECT($D8&amp;"!"&amp;W$1),"")</f>
        <v>同行</v>
      </c>
      <c r="X8" s="143" cm="1">
        <f t="array" aca="1" ref="X8" ca="1">IFERROR(INDIRECT($D8&amp;"!"&amp;X$1),"")</f>
        <v>0</v>
      </c>
      <c r="Y8" s="122" cm="1">
        <f t="array" aca="1" ref="Y8" ca="1">IFERROR(INDIRECT($D8&amp;"!"&amp;Y$1),"")</f>
        <v>0</v>
      </c>
      <c r="Z8" s="125" cm="1">
        <f t="array" aca="1" ref="Z8" ca="1">IFERROR(INDIRECT($D8&amp;"!"&amp;Z$1),"")</f>
        <v>0</v>
      </c>
    </row>
    <row r="9" spans="2:28" ht="24.75" customHeight="1">
      <c r="B9" s="102"/>
      <c r="C9" s="372"/>
      <c r="D9" s="103" t="str">
        <f t="shared" si="0"/>
        <v>R3.9</v>
      </c>
      <c r="E9" s="126">
        <f t="shared" si="2"/>
        <v>44440</v>
      </c>
      <c r="F9" s="127">
        <v>216</v>
      </c>
      <c r="G9" s="128" cm="1">
        <f t="array" aca="1" ref="G9" ca="1">INDIRECT($D9&amp;"!"&amp;G$1)</f>
        <v>8.3076923076923084</v>
      </c>
      <c r="H9" s="129" cm="1">
        <f t="array" aca="1" ref="H9" ca="1">INDIRECT($D9&amp;"!"&amp;H$1)</f>
        <v>26</v>
      </c>
      <c r="I9" s="320" cm="1">
        <f t="array" aca="1" ref="I9" ca="1">INDIRECT($D9&amp;"!"&amp;I$1)</f>
        <v>194</v>
      </c>
      <c r="J9" s="130" cm="1">
        <f t="array" aca="1" ref="J9" ca="1">INDIRECT($D9&amp;"!"&amp;J$1)</f>
        <v>194</v>
      </c>
      <c r="K9" s="131" cm="1">
        <f t="array" aca="1" ref="K9" ca="1">INDIRECT($D9&amp;"!"&amp;K$1)</f>
        <v>0.89814814814814758</v>
      </c>
      <c r="L9" s="132">
        <f t="shared" ca="1" si="1"/>
        <v>0.89814814814814814</v>
      </c>
      <c r="M9" s="133" cm="1">
        <f t="array" aca="1" ref="M9" ca="1">INDIRECT($D9&amp;"!"&amp;M$1)</f>
        <v>7.4615384615384617</v>
      </c>
      <c r="N9" s="134" t="s">
        <v>60</v>
      </c>
      <c r="O9" s="144" cm="1">
        <f t="array" aca="1" ref="O9" ca="1">IFERROR(INDIRECT($D9&amp;"!"&amp;O$1),"")</f>
        <v>0</v>
      </c>
      <c r="P9" s="132" cm="1">
        <f t="array" aca="1" ref="P9" ca="1">IFERROR(INDIRECT($D9&amp;"!"&amp;P$1),"")</f>
        <v>0</v>
      </c>
      <c r="Q9" s="135" cm="1">
        <f t="array" aca="1" ref="Q9" ca="1">IFERROR(INDIRECT($D9&amp;"!"&amp;Q$1),"")</f>
        <v>0</v>
      </c>
      <c r="R9" s="144" cm="1">
        <f t="array" aca="1" ref="R9" ca="1">IFERROR(INDIRECT($D9&amp;"!"&amp;R$1),"")</f>
        <v>174.00000000000003</v>
      </c>
      <c r="S9" s="132" t="str" cm="1">
        <f t="array" aca="1" ref="S9" ca="1">IFERROR(INDIRECT($D9&amp;"!"&amp;S$1),"")</f>
        <v>2週目</v>
      </c>
      <c r="T9" s="135" t="str" cm="1">
        <f t="array" aca="1" ref="T9" ca="1">IFERROR(INDIRECT($D9&amp;"!"&amp;T$1),"")</f>
        <v>2週目</v>
      </c>
      <c r="U9" s="144" t="str" cm="1">
        <f t="array" aca="1" ref="U9" ca="1">IFERROR(INDIRECT($D9&amp;"!"&amp;U$1),"")</f>
        <v>同行</v>
      </c>
      <c r="V9" s="132" t="str" cm="1">
        <f t="array" aca="1" ref="V9" ca="1">IFERROR(INDIRECT($D9&amp;"!"&amp;V$1),"")</f>
        <v>同行</v>
      </c>
      <c r="W9" s="135" t="str" cm="1">
        <f t="array" aca="1" ref="W9" ca="1">IFERROR(INDIRECT($D9&amp;"!"&amp;W$1),"")</f>
        <v>同行</v>
      </c>
      <c r="X9" s="144" cm="1">
        <f t="array" aca="1" ref="X9" ca="1">IFERROR(INDIRECT($D9&amp;"!"&amp;X$1),"")</f>
        <v>0</v>
      </c>
      <c r="Y9" s="132" cm="1">
        <f t="array" aca="1" ref="Y9" ca="1">IFERROR(INDIRECT($D9&amp;"!"&amp;Y$1),"")</f>
        <v>0</v>
      </c>
      <c r="Z9" s="135" cm="1">
        <f t="array" aca="1" ref="Z9" ca="1">IFERROR(INDIRECT($D9&amp;"!"&amp;Z$1),"")</f>
        <v>0</v>
      </c>
    </row>
    <row r="10" spans="2:28" ht="24.75" customHeight="1">
      <c r="B10" s="98"/>
      <c r="C10" s="370">
        <f ca="1">IFERROR(SUM(J10:J12)/SUM(F10:F12),0)</f>
        <v>0.90204081632653066</v>
      </c>
      <c r="D10" s="99" t="str">
        <f t="shared" si="0"/>
        <v>R3.10</v>
      </c>
      <c r="E10" s="106">
        <f t="shared" si="2"/>
        <v>44470</v>
      </c>
      <c r="F10" s="107">
        <v>245</v>
      </c>
      <c r="G10" s="108" cm="1">
        <f t="array" aca="1" ref="G10" ca="1">INDIRECT($D10&amp;"!"&amp;G$1)</f>
        <v>9.4230769230769234</v>
      </c>
      <c r="H10" s="109" cm="1">
        <f t="array" aca="1" ref="H10" ca="1">INDIRECT($D10&amp;"!"&amp;H$1)</f>
        <v>26</v>
      </c>
      <c r="I10" s="318" cm="1">
        <f t="array" aca="1" ref="I10" ca="1">INDIRECT($D10&amp;"!"&amp;I$1)</f>
        <v>223</v>
      </c>
      <c r="J10" s="110" cm="1">
        <f t="array" aca="1" ref="J10" ca="1">INDIRECT($D10&amp;"!"&amp;J$1)</f>
        <v>223</v>
      </c>
      <c r="K10" s="111" cm="1">
        <f t="array" aca="1" ref="K10" ca="1">INDIRECT($D10&amp;"!"&amp;K$1)</f>
        <v>0.91020408163265265</v>
      </c>
      <c r="L10" s="112">
        <f t="shared" ca="1" si="1"/>
        <v>0.91020408163265309</v>
      </c>
      <c r="M10" s="113" cm="1">
        <f t="array" aca="1" ref="M10" ca="1">INDIRECT($D10&amp;"!"&amp;M$1)</f>
        <v>8.5769230769230766</v>
      </c>
      <c r="N10" s="114" t="s">
        <v>61</v>
      </c>
      <c r="O10" s="142" cm="1">
        <f t="array" aca="1" ref="O10" ca="1">IFERROR(INDIRECT($D10&amp;"!"&amp;O$1),"")</f>
        <v>0</v>
      </c>
      <c r="P10" s="112" cm="1">
        <f t="array" aca="1" ref="P10" ca="1">IFERROR(INDIRECT($D10&amp;"!"&amp;P$1),"")</f>
        <v>0</v>
      </c>
      <c r="Q10" s="115" cm="1">
        <f t="array" aca="1" ref="Q10" ca="1">IFERROR(INDIRECT($D10&amp;"!"&amp;Q$1),"")</f>
        <v>0</v>
      </c>
      <c r="R10" s="142" cm="1">
        <f t="array" aca="1" ref="R10" ca="1">IFERROR(INDIRECT($D10&amp;"!"&amp;R$1),"")</f>
        <v>207</v>
      </c>
      <c r="S10" s="112" t="str" cm="1">
        <f t="array" aca="1" ref="S10" ca="1">IFERROR(INDIRECT($D10&amp;"!"&amp;S$1),"")</f>
        <v>2週目</v>
      </c>
      <c r="T10" s="115" t="str" cm="1">
        <f t="array" aca="1" ref="T10" ca="1">IFERROR(INDIRECT($D10&amp;"!"&amp;T$1),"")</f>
        <v>2週目</v>
      </c>
      <c r="U10" s="142" t="str" cm="1">
        <f t="array" aca="1" ref="U10" ca="1">IFERROR(INDIRECT($D10&amp;"!"&amp;U$1),"")</f>
        <v>同行</v>
      </c>
      <c r="V10" s="112" t="str" cm="1">
        <f t="array" aca="1" ref="V10" ca="1">IFERROR(INDIRECT($D10&amp;"!"&amp;V$1),"")</f>
        <v>同行</v>
      </c>
      <c r="W10" s="115" t="str" cm="1">
        <f t="array" aca="1" ref="W10" ca="1">IFERROR(INDIRECT($D10&amp;"!"&amp;W$1),"")</f>
        <v>同行</v>
      </c>
      <c r="X10" s="142" cm="1">
        <f t="array" aca="1" ref="X10" ca="1">IFERROR(INDIRECT($D10&amp;"!"&amp;X$1),"")</f>
        <v>0</v>
      </c>
      <c r="Y10" s="112" cm="1">
        <f t="array" aca="1" ref="Y10" ca="1">IFERROR(INDIRECT($D10&amp;"!"&amp;Y$1),"")</f>
        <v>0</v>
      </c>
      <c r="Z10" s="115" cm="1">
        <f t="array" aca="1" ref="Z10" ca="1">IFERROR(INDIRECT($D10&amp;"!"&amp;Z$1),"")</f>
        <v>0</v>
      </c>
    </row>
    <row r="11" spans="2:28" ht="24.75" customHeight="1">
      <c r="B11" s="100" t="s">
        <v>49</v>
      </c>
      <c r="C11" s="371"/>
      <c r="D11" s="101" t="str">
        <f t="shared" si="0"/>
        <v>R3.11</v>
      </c>
      <c r="E11" s="116">
        <f t="shared" si="2"/>
        <v>44501</v>
      </c>
      <c r="F11" s="117">
        <v>245</v>
      </c>
      <c r="G11" s="118" cm="1">
        <f t="array" aca="1" ref="G11" ca="1">INDIRECT($D11&amp;"!"&amp;G$1)</f>
        <v>9.4230769230769234</v>
      </c>
      <c r="H11" s="119" cm="1">
        <f t="array" aca="1" ref="H11" ca="1">INDIRECT($D11&amp;"!"&amp;H$1)</f>
        <v>26</v>
      </c>
      <c r="I11" s="319" cm="1">
        <f t="array" aca="1" ref="I11" ca="1">INDIRECT($D11&amp;"!"&amp;I$1)</f>
        <v>224</v>
      </c>
      <c r="J11" s="120" cm="1">
        <f t="array" aca="1" ref="J11" ca="1">INDIRECT($D11&amp;"!"&amp;J$1)</f>
        <v>224</v>
      </c>
      <c r="K11" s="121" cm="1">
        <f t="array" aca="1" ref="K11" ca="1">INDIRECT($D11&amp;"!"&amp;K$1)</f>
        <v>0.91428571428571381</v>
      </c>
      <c r="L11" s="122">
        <f t="shared" ca="1" si="1"/>
        <v>0.91428571428571426</v>
      </c>
      <c r="M11" s="123" cm="1">
        <f t="array" aca="1" ref="M11" ca="1">INDIRECT($D11&amp;"!"&amp;M$1)</f>
        <v>8.615384615384615</v>
      </c>
      <c r="N11" s="124" t="s">
        <v>62</v>
      </c>
      <c r="O11" s="143" cm="1">
        <f t="array" aca="1" ref="O11" ca="1">IFERROR(INDIRECT($D11&amp;"!"&amp;O$1),"")</f>
        <v>0</v>
      </c>
      <c r="P11" s="122" cm="1">
        <f t="array" aca="1" ref="P11" ca="1">IFERROR(INDIRECT($D11&amp;"!"&amp;P$1),"")</f>
        <v>0</v>
      </c>
      <c r="Q11" s="125" cm="1">
        <f t="array" aca="1" ref="Q11" ca="1">IFERROR(INDIRECT($D11&amp;"!"&amp;Q$1),"")</f>
        <v>0</v>
      </c>
      <c r="R11" s="143" cm="1">
        <f t="array" aca="1" ref="R11" ca="1">IFERROR(INDIRECT($D11&amp;"!"&amp;R$1),"")</f>
        <v>203</v>
      </c>
      <c r="S11" s="122" t="str" cm="1">
        <f t="array" aca="1" ref="S11" ca="1">IFERROR(INDIRECT($D11&amp;"!"&amp;S$1),"")</f>
        <v>2週目</v>
      </c>
      <c r="T11" s="125" t="str" cm="1">
        <f t="array" aca="1" ref="T11" ca="1">IFERROR(INDIRECT($D11&amp;"!"&amp;T$1),"")</f>
        <v>2週目</v>
      </c>
      <c r="U11" s="143" t="str" cm="1">
        <f t="array" aca="1" ref="U11" ca="1">IFERROR(INDIRECT($D11&amp;"!"&amp;U$1),"")</f>
        <v>同行</v>
      </c>
      <c r="V11" s="122" t="str" cm="1">
        <f t="array" aca="1" ref="V11" ca="1">IFERROR(INDIRECT($D11&amp;"!"&amp;V$1),"")</f>
        <v>同行</v>
      </c>
      <c r="W11" s="125" t="str" cm="1">
        <f t="array" aca="1" ref="W11" ca="1">IFERROR(INDIRECT($D11&amp;"!"&amp;W$1),"")</f>
        <v>同行</v>
      </c>
      <c r="X11" s="143" cm="1">
        <f t="array" aca="1" ref="X11" ca="1">IFERROR(INDIRECT($D11&amp;"!"&amp;X$1),"")</f>
        <v>0</v>
      </c>
      <c r="Y11" s="122" cm="1">
        <f t="array" aca="1" ref="Y11" ca="1">IFERROR(INDIRECT($D11&amp;"!"&amp;Y$1),"")</f>
        <v>0</v>
      </c>
      <c r="Z11" s="125" cm="1">
        <f t="array" aca="1" ref="Z11" ca="1">IFERROR(INDIRECT($D11&amp;"!"&amp;Z$1),"")</f>
        <v>0</v>
      </c>
    </row>
    <row r="12" spans="2:28" s="95" customFormat="1" ht="24.75" customHeight="1">
      <c r="B12" s="104"/>
      <c r="C12" s="372"/>
      <c r="D12" s="105" t="str">
        <f t="shared" si="0"/>
        <v>R3.12</v>
      </c>
      <c r="E12" s="126">
        <f t="shared" si="2"/>
        <v>44531</v>
      </c>
      <c r="F12" s="127">
        <v>245</v>
      </c>
      <c r="G12" s="128" cm="1">
        <f t="array" aca="1" ref="G12" ca="1">INDIRECT($D12&amp;"!"&amp;G$1)</f>
        <v>10.208333333333334</v>
      </c>
      <c r="H12" s="129" cm="1">
        <f t="array" aca="1" ref="H12" ca="1">INDIRECT($D12&amp;"!"&amp;H$1)</f>
        <v>24</v>
      </c>
      <c r="I12" s="320" cm="1">
        <f t="array" aca="1" ref="I12" ca="1">INDIRECT($D12&amp;"!"&amp;I$1)</f>
        <v>216</v>
      </c>
      <c r="J12" s="130" cm="1">
        <f t="array" aca="1" ref="J12" ca="1">INDIRECT($D12&amp;"!"&amp;J$1)</f>
        <v>216</v>
      </c>
      <c r="K12" s="131" cm="1">
        <f t="array" aca="1" ref="K12" ca="1">INDIRECT($D12&amp;"!"&amp;K$1)</f>
        <v>0.88163265306122418</v>
      </c>
      <c r="L12" s="132">
        <f t="shared" ca="1" si="1"/>
        <v>0.88163265306122451</v>
      </c>
      <c r="M12" s="136" cm="1">
        <f t="array" aca="1" ref="M12" ca="1">INDIRECT($D12&amp;"!"&amp;M$1)</f>
        <v>9</v>
      </c>
      <c r="N12" s="137" t="s">
        <v>63</v>
      </c>
      <c r="O12" s="144" cm="1">
        <f t="array" aca="1" ref="O12" ca="1">IFERROR(INDIRECT($D12&amp;"!"&amp;O$1),"")</f>
        <v>0</v>
      </c>
      <c r="P12" s="132" cm="1">
        <f t="array" aca="1" ref="P12" ca="1">IFERROR(INDIRECT($D12&amp;"!"&amp;P$1),"")</f>
        <v>0</v>
      </c>
      <c r="Q12" s="135" cm="1">
        <f t="array" aca="1" ref="Q12" ca="1">IFERROR(INDIRECT($D12&amp;"!"&amp;Q$1),"")</f>
        <v>0</v>
      </c>
      <c r="R12" s="144" cm="1">
        <f t="array" aca="1" ref="R12" ca="1">IFERROR(INDIRECT($D12&amp;"!"&amp;R$1),"")</f>
        <v>198</v>
      </c>
      <c r="S12" s="132" t="str" cm="1">
        <f t="array" aca="1" ref="S12" ca="1">IFERROR(INDIRECT($D12&amp;"!"&amp;S$1),"")</f>
        <v>2週目</v>
      </c>
      <c r="T12" s="135" t="str" cm="1">
        <f t="array" aca="1" ref="T12" ca="1">IFERROR(INDIRECT($D12&amp;"!"&amp;T$1),"")</f>
        <v>2週目</v>
      </c>
      <c r="U12" s="144" t="str" cm="1">
        <f t="array" aca="1" ref="U12" ca="1">IFERROR(INDIRECT($D12&amp;"!"&amp;U$1),"")</f>
        <v>同行</v>
      </c>
      <c r="V12" s="132" t="str" cm="1">
        <f t="array" aca="1" ref="V12" ca="1">IFERROR(INDIRECT($D12&amp;"!"&amp;V$1),"")</f>
        <v>同行</v>
      </c>
      <c r="W12" s="135" t="str" cm="1">
        <f t="array" aca="1" ref="W12" ca="1">IFERROR(INDIRECT($D12&amp;"!"&amp;W$1),"")</f>
        <v>同行</v>
      </c>
      <c r="X12" s="144" cm="1">
        <f t="array" aca="1" ref="X12" ca="1">IFERROR(INDIRECT($D12&amp;"!"&amp;X$1),"")</f>
        <v>0</v>
      </c>
      <c r="Y12" s="132" cm="1">
        <f t="array" aca="1" ref="Y12" ca="1">IFERROR(INDIRECT($D12&amp;"!"&amp;Y$1),"")</f>
        <v>0</v>
      </c>
      <c r="Z12" s="135" cm="1">
        <f t="array" aca="1" ref="Z12" ca="1">IFERROR(INDIRECT($D12&amp;"!"&amp;Z$1),"")</f>
        <v>0</v>
      </c>
    </row>
    <row r="13" spans="2:28" ht="24.75" customHeight="1">
      <c r="B13" s="98"/>
      <c r="C13" s="370">
        <f ca="1">IFERROR(SUM(J13:J15)/SUM(F13:F15),0)</f>
        <v>0.74693877551020404</v>
      </c>
      <c r="D13" s="99" t="str">
        <f t="shared" si="0"/>
        <v>R4.1</v>
      </c>
      <c r="E13" s="106">
        <f t="shared" si="2"/>
        <v>44562</v>
      </c>
      <c r="F13" s="107">
        <v>245</v>
      </c>
      <c r="G13" s="108" cm="1">
        <f t="array" aca="1" ref="G13" ca="1">INDIRECT($D13&amp;"!"&amp;G$1)</f>
        <v>10.208333333333334</v>
      </c>
      <c r="H13" s="109" cm="1">
        <f t="array" aca="1" ref="H13" ca="1">INDIRECT($D13&amp;"!"&amp;H$1)</f>
        <v>24</v>
      </c>
      <c r="I13" s="318" cm="1">
        <f t="array" aca="1" ref="I13" ca="1">INDIRECT($D13&amp;"!"&amp;I$1)</f>
        <v>170</v>
      </c>
      <c r="J13" s="110" cm="1">
        <f t="array" aca="1" ref="J13" ca="1">INDIRECT($D13&amp;"!"&amp;J$1)</f>
        <v>170</v>
      </c>
      <c r="K13" s="111" cm="1">
        <f t="array" aca="1" ref="K13" ca="1">INDIRECT($D13&amp;"!"&amp;K$1)</f>
        <v>0.69387755102040793</v>
      </c>
      <c r="L13" s="112">
        <f t="shared" ca="1" si="1"/>
        <v>0.69387755102040816</v>
      </c>
      <c r="M13" s="113" cm="1">
        <f t="array" aca="1" ref="M13" ca="1">INDIRECT($D13&amp;"!"&amp;M$1)</f>
        <v>7.083333333333333</v>
      </c>
      <c r="N13" s="114" t="s">
        <v>64</v>
      </c>
      <c r="O13" s="142" cm="1">
        <f t="array" aca="1" ref="O13" ca="1">IFERROR(INDIRECT($D13&amp;"!"&amp;O$1),"")</f>
        <v>0</v>
      </c>
      <c r="P13" s="112" cm="1">
        <f t="array" aca="1" ref="P13" ca="1">IFERROR(INDIRECT($D13&amp;"!"&amp;P$1),"")</f>
        <v>0</v>
      </c>
      <c r="Q13" s="115" cm="1">
        <f t="array" aca="1" ref="Q13" ca="1">IFERROR(INDIRECT($D13&amp;"!"&amp;Q$1),"")</f>
        <v>0</v>
      </c>
      <c r="R13" s="142" cm="1">
        <f t="array" aca="1" ref="R13" ca="1">IFERROR(INDIRECT($D13&amp;"!"&amp;R$1),"")</f>
        <v>222</v>
      </c>
      <c r="S13" s="112" t="str" cm="1">
        <f t="array" aca="1" ref="S13" ca="1">IFERROR(INDIRECT($D13&amp;"!"&amp;S$1),"")</f>
        <v>2週目</v>
      </c>
      <c r="T13" s="115" t="str" cm="1">
        <f t="array" aca="1" ref="T13" ca="1">IFERROR(INDIRECT($D13&amp;"!"&amp;T$1),"")</f>
        <v>2週目</v>
      </c>
      <c r="U13" s="142" t="str" cm="1">
        <f t="array" aca="1" ref="U13" ca="1">IFERROR(INDIRECT($D13&amp;"!"&amp;U$1),"")</f>
        <v>同行</v>
      </c>
      <c r="V13" s="112" t="str" cm="1">
        <f t="array" aca="1" ref="V13" ca="1">IFERROR(INDIRECT($D13&amp;"!"&amp;V$1),"")</f>
        <v>同行</v>
      </c>
      <c r="W13" s="115" t="str" cm="1">
        <f t="array" aca="1" ref="W13" ca="1">IFERROR(INDIRECT($D13&amp;"!"&amp;W$1),"")</f>
        <v>同行</v>
      </c>
      <c r="X13" s="142" cm="1">
        <f t="array" aca="1" ref="X13" ca="1">IFERROR(INDIRECT($D13&amp;"!"&amp;X$1),"")</f>
        <v>0</v>
      </c>
      <c r="Y13" s="112" cm="1">
        <f t="array" aca="1" ref="Y13" ca="1">IFERROR(INDIRECT($D13&amp;"!"&amp;Y$1),"")</f>
        <v>0</v>
      </c>
      <c r="Z13" s="115" cm="1">
        <f t="array" aca="1" ref="Z13" ca="1">IFERROR(INDIRECT($D13&amp;"!"&amp;Z$1),"")</f>
        <v>0</v>
      </c>
    </row>
    <row r="14" spans="2:28" ht="24.75" customHeight="1">
      <c r="B14" s="100" t="s">
        <v>50</v>
      </c>
      <c r="C14" s="371"/>
      <c r="D14" s="101" t="str">
        <f t="shared" si="0"/>
        <v>R4.2</v>
      </c>
      <c r="E14" s="116">
        <f t="shared" si="2"/>
        <v>44593</v>
      </c>
      <c r="F14" s="117">
        <v>245</v>
      </c>
      <c r="G14" s="118" cm="1">
        <f t="array" aca="1" ref="G14" ca="1">INDIRECT($D14&amp;"!"&amp;G$1)</f>
        <v>10.208333333333334</v>
      </c>
      <c r="H14" s="119" cm="1">
        <f t="array" aca="1" ref="H14" ca="1">INDIRECT($D14&amp;"!"&amp;H$1)</f>
        <v>24</v>
      </c>
      <c r="I14" s="319" cm="1">
        <f t="array" aca="1" ref="I14" ca="1">INDIRECT($D14&amp;"!"&amp;I$1)</f>
        <v>179</v>
      </c>
      <c r="J14" s="120" cm="1">
        <f t="array" aca="1" ref="J14" ca="1">INDIRECT($D14&amp;"!"&amp;J$1)</f>
        <v>179</v>
      </c>
      <c r="K14" s="121" cm="1">
        <f t="array" aca="1" ref="K14" ca="1">INDIRECT($D14&amp;"!"&amp;K$1)</f>
        <v>0.73061224489795895</v>
      </c>
      <c r="L14" s="122">
        <f t="shared" ca="1" si="1"/>
        <v>0.73061224489795917</v>
      </c>
      <c r="M14" s="123" cm="1">
        <f t="array" aca="1" ref="M14" ca="1">INDIRECT($D14&amp;"!"&amp;M$1)</f>
        <v>7.458333333333333</v>
      </c>
      <c r="N14" s="124" t="s">
        <v>65</v>
      </c>
      <c r="O14" s="143" cm="1">
        <f t="array" aca="1" ref="O14" ca="1">IFERROR(INDIRECT($D14&amp;"!"&amp;O$1),"")</f>
        <v>0</v>
      </c>
      <c r="P14" s="122" cm="1">
        <f t="array" aca="1" ref="P14" ca="1">IFERROR(INDIRECT($D14&amp;"!"&amp;P$1),"")</f>
        <v>0</v>
      </c>
      <c r="Q14" s="125" cm="1">
        <f t="array" aca="1" ref="Q14" ca="1">IFERROR(INDIRECT($D14&amp;"!"&amp;Q$1),"")</f>
        <v>0</v>
      </c>
      <c r="R14" s="143" cm="1">
        <f t="array" aca="1" ref="R14" ca="1">IFERROR(INDIRECT($D14&amp;"!"&amp;R$1),"")</f>
        <v>220</v>
      </c>
      <c r="S14" s="122" t="str" cm="1">
        <f t="array" aca="1" ref="S14" ca="1">IFERROR(INDIRECT($D14&amp;"!"&amp;S$1),"")</f>
        <v>2週目</v>
      </c>
      <c r="T14" s="125" t="str" cm="1">
        <f t="array" aca="1" ref="T14" ca="1">IFERROR(INDIRECT($D14&amp;"!"&amp;T$1),"")</f>
        <v>2週目</v>
      </c>
      <c r="U14" s="143" t="str" cm="1">
        <f t="array" aca="1" ref="U14" ca="1">IFERROR(INDIRECT($D14&amp;"!"&amp;U$1),"")</f>
        <v>同行</v>
      </c>
      <c r="V14" s="122" t="str" cm="1">
        <f t="array" aca="1" ref="V14" ca="1">IFERROR(INDIRECT($D14&amp;"!"&amp;V$1),"")</f>
        <v>同行</v>
      </c>
      <c r="W14" s="125" t="str" cm="1">
        <f t="array" aca="1" ref="W14" ca="1">IFERROR(INDIRECT($D14&amp;"!"&amp;W$1),"")</f>
        <v>同行</v>
      </c>
      <c r="X14" s="143" cm="1">
        <f t="array" aca="1" ref="X14" ca="1">IFERROR(INDIRECT($D14&amp;"!"&amp;X$1),"")</f>
        <v>0</v>
      </c>
      <c r="Y14" s="122" cm="1">
        <f t="array" aca="1" ref="Y14" ca="1">IFERROR(INDIRECT($D14&amp;"!"&amp;Y$1),"")</f>
        <v>0</v>
      </c>
      <c r="Z14" s="125" cm="1">
        <f t="array" aca="1" ref="Z14" ca="1">IFERROR(INDIRECT($D14&amp;"!"&amp;Z$1),"")</f>
        <v>0</v>
      </c>
    </row>
    <row r="15" spans="2:28" ht="24.75" customHeight="1">
      <c r="B15" s="102"/>
      <c r="C15" s="372"/>
      <c r="D15" s="103" t="str">
        <f t="shared" si="0"/>
        <v>R4.3</v>
      </c>
      <c r="E15" s="126">
        <f t="shared" si="2"/>
        <v>44621</v>
      </c>
      <c r="F15" s="127">
        <v>245</v>
      </c>
      <c r="G15" s="128" cm="1">
        <f t="array" aca="1" ref="G15" ca="1">INDIRECT($D15&amp;"!"&amp;G$1)</f>
        <v>9.0740740740740744</v>
      </c>
      <c r="H15" s="129" cm="1">
        <f t="array" aca="1" ref="H15" ca="1">INDIRECT($D15&amp;"!"&amp;H$1)</f>
        <v>27</v>
      </c>
      <c r="I15" s="320" cm="1">
        <f t="array" aca="1" ref="I15" ca="1">INDIRECT($D15&amp;"!"&amp;I$1)</f>
        <v>200</v>
      </c>
      <c r="J15" s="130" cm="1">
        <f t="array" aca="1" ref="J15" ca="1">INDIRECT($D15&amp;"!"&amp;J$1)</f>
        <v>200</v>
      </c>
      <c r="K15" s="131" cm="1">
        <f t="array" aca="1" ref="K15" ca="1">INDIRECT($D15&amp;"!"&amp;K$1)</f>
        <v>0.81632653061224481</v>
      </c>
      <c r="L15" s="132">
        <f t="shared" ca="1" si="1"/>
        <v>0.81632653061224492</v>
      </c>
      <c r="M15" s="133" cm="1">
        <f t="array" aca="1" ref="M15" ca="1">INDIRECT($D15&amp;"!"&amp;M$1)</f>
        <v>7.4074074074074074</v>
      </c>
      <c r="N15" s="134" t="s">
        <v>66</v>
      </c>
      <c r="O15" s="144" cm="1">
        <f t="array" aca="1" ref="O15" ca="1">IFERROR(INDIRECT($D15&amp;"!"&amp;O$1),"")</f>
        <v>0</v>
      </c>
      <c r="P15" s="132" cm="1">
        <f t="array" aca="1" ref="P15" ca="1">IFERROR(INDIRECT($D15&amp;"!"&amp;P$1),"")</f>
        <v>0</v>
      </c>
      <c r="Q15" s="135" cm="1">
        <f t="array" aca="1" ref="Q15" ca="1">IFERROR(INDIRECT($D15&amp;"!"&amp;Q$1),"")</f>
        <v>0</v>
      </c>
      <c r="R15" s="144" cm="1">
        <f t="array" aca="1" ref="R15" ca="1">IFERROR(INDIRECT($D15&amp;"!"&amp;R$1),"")</f>
        <v>206</v>
      </c>
      <c r="S15" s="132" t="str" cm="1">
        <f t="array" aca="1" ref="S15" ca="1">IFERROR(INDIRECT($D15&amp;"!"&amp;S$1),"")</f>
        <v>2週目</v>
      </c>
      <c r="T15" s="135" t="str" cm="1">
        <f t="array" aca="1" ref="T15" ca="1">IFERROR(INDIRECT($D15&amp;"!"&amp;T$1),"")</f>
        <v>2週目</v>
      </c>
      <c r="U15" s="144" t="str" cm="1">
        <f t="array" aca="1" ref="U15" ca="1">IFERROR(INDIRECT($D15&amp;"!"&amp;U$1),"")</f>
        <v>同行</v>
      </c>
      <c r="V15" s="132" t="str" cm="1">
        <f t="array" aca="1" ref="V15" ca="1">IFERROR(INDIRECT($D15&amp;"!"&amp;V$1),"")</f>
        <v>同行</v>
      </c>
      <c r="W15" s="135" t="str" cm="1">
        <f t="array" aca="1" ref="W15" ca="1">IFERROR(INDIRECT($D15&amp;"!"&amp;W$1),"")</f>
        <v>同行</v>
      </c>
      <c r="X15" s="144" cm="1">
        <f t="array" aca="1" ref="X15" ca="1">IFERROR(INDIRECT($D15&amp;"!"&amp;X$1),"")</f>
        <v>0</v>
      </c>
      <c r="Y15" s="132" cm="1">
        <f t="array" aca="1" ref="Y15" ca="1">IFERROR(INDIRECT($D15&amp;"!"&amp;Y$1),"")</f>
        <v>0</v>
      </c>
      <c r="Z15" s="135" cm="1">
        <f t="array" aca="1" ref="Z15" ca="1">IFERROR(INDIRECT($D15&amp;"!"&amp;Z$1),"")</f>
        <v>0</v>
      </c>
    </row>
    <row r="16" spans="2:28" ht="15" customHeight="1">
      <c r="I16" s="96"/>
      <c r="W16" s="86" t="s">
        <v>108</v>
      </c>
      <c r="X16" s="86" t="s">
        <v>109</v>
      </c>
      <c r="Y16" s="86" t="s">
        <v>110</v>
      </c>
      <c r="Z16" s="86" t="s">
        <v>111</v>
      </c>
      <c r="AA16" s="86"/>
      <c r="AB16" s="86" t="s">
        <v>112</v>
      </c>
    </row>
    <row r="17" spans="2:38" ht="15" hidden="1" customHeight="1" thickBot="1">
      <c r="B17" s="97"/>
      <c r="I17" s="96"/>
      <c r="O17" s="88"/>
      <c r="V17" s="198" t="s">
        <v>106</v>
      </c>
    </row>
    <row r="18" spans="2:38" ht="24" hidden="1" customHeight="1">
      <c r="B18" s="156"/>
      <c r="C18" s="187"/>
      <c r="D18" s="188"/>
      <c r="E18" s="188"/>
      <c r="F18" s="188"/>
      <c r="G18" s="188"/>
      <c r="H18" s="220" t="s">
        <v>51</v>
      </c>
      <c r="I18" s="226" t="s">
        <v>114</v>
      </c>
      <c r="J18" s="227" t="s">
        <v>52</v>
      </c>
      <c r="K18" s="182" t="str">
        <f>D4</f>
        <v>R3.4</v>
      </c>
      <c r="L18" s="170" t="s">
        <v>52</v>
      </c>
      <c r="M18" s="183" t="str">
        <f>D5</f>
        <v>R3.5</v>
      </c>
      <c r="N18" s="184"/>
      <c r="O18" s="170" t="s">
        <v>94</v>
      </c>
      <c r="P18" s="183" t="str">
        <f>D6</f>
        <v>R3.6</v>
      </c>
      <c r="Q18" s="170" t="s">
        <v>94</v>
      </c>
      <c r="R18" s="185" t="s">
        <v>99</v>
      </c>
      <c r="S18" s="185"/>
      <c r="T18" s="186"/>
      <c r="U18" s="96"/>
      <c r="V18" s="222"/>
      <c r="W18" s="205" t="s">
        <v>107</v>
      </c>
      <c r="X18" s="203" t="s">
        <v>103</v>
      </c>
      <c r="Y18" s="199" t="s">
        <v>104</v>
      </c>
      <c r="Z18" s="200" t="s">
        <v>105</v>
      </c>
      <c r="AJ18" s="219" t="str">
        <f>K18</f>
        <v>R3.4</v>
      </c>
      <c r="AK18" s="219" t="str">
        <f>M18</f>
        <v>R3.5</v>
      </c>
      <c r="AL18" s="219" t="str">
        <f>P18</f>
        <v>R3.6</v>
      </c>
    </row>
    <row r="19" spans="2:38" ht="24" hidden="1" customHeight="1">
      <c r="B19" s="157" t="s">
        <v>47</v>
      </c>
      <c r="C19" s="189" t="s">
        <v>90</v>
      </c>
      <c r="D19" s="190"/>
      <c r="E19" s="369"/>
      <c r="F19" s="369"/>
      <c r="G19" s="369"/>
      <c r="H19" s="190"/>
      <c r="I19" s="228">
        <f ca="1">S19</f>
        <v>0</v>
      </c>
      <c r="J19" s="229" t="str">
        <f ca="1">Q19</f>
        <v/>
      </c>
      <c r="K19" s="177" cm="1">
        <f t="array" aca="1" ref="K19" ca="1">INDIRECT(K$18&amp;"!"&amp;$U19)</f>
        <v>0</v>
      </c>
      <c r="L19" s="169" t="str">
        <f ca="1">IFERROR(SUM(K19)/$H19,"")</f>
        <v/>
      </c>
      <c r="M19" s="168" cm="1">
        <f t="array" aca="1" ref="M19" ca="1">INDIRECT(M$18&amp;"!"&amp;$U19)</f>
        <v>0</v>
      </c>
      <c r="N19" s="178"/>
      <c r="O19" s="169" t="str">
        <f ca="1">IFERROR(SUM(K19,M19)/$H19,"")</f>
        <v/>
      </c>
      <c r="P19" s="168" cm="1">
        <f t="array" aca="1" ref="P19" ca="1">INDIRECT(P$18&amp;"!"&amp;$U19)</f>
        <v>0</v>
      </c>
      <c r="Q19" s="169" t="str">
        <f ca="1">IFERROR(SUM(K19,M19,P19)/$H19,"")</f>
        <v/>
      </c>
      <c r="R19" s="179" t="s">
        <v>98</v>
      </c>
      <c r="S19" s="180">
        <f ca="1">SUM(K19,M19,P19)</f>
        <v>0</v>
      </c>
      <c r="T19" s="181" t="s">
        <v>93</v>
      </c>
      <c r="U19" s="221" t="s">
        <v>95</v>
      </c>
      <c r="V19" s="223" t="str">
        <f>D4</f>
        <v>R3.4</v>
      </c>
      <c r="W19" s="206" cm="1">
        <f t="array" aca="1" ref="W19" ca="1">INDIRECT($V19&amp;"!"&amp;W$16)</f>
        <v>1</v>
      </c>
      <c r="X19" s="207" cm="1">
        <f t="array" aca="1" ref="X19" ca="1">INDIRECT($V19&amp;"!"&amp;X$16)</f>
        <v>0</v>
      </c>
      <c r="Y19" s="208" cm="1">
        <f t="array" aca="1" ref="Y19" ca="1">INDIRECT($V19&amp;"!"&amp;Y$16)</f>
        <v>0</v>
      </c>
      <c r="Z19" s="209" cm="1">
        <f t="array" aca="1" ref="Z19" ca="1">INDIRECT($V19&amp;"!"&amp;Z$16)</f>
        <v>0</v>
      </c>
      <c r="AB19" s="359" cm="1">
        <f t="array" aca="1" ref="AB19" ca="1">INDIRECT($V19&amp;"!"&amp;AB$16)</f>
        <v>0</v>
      </c>
      <c r="AC19" s="360"/>
      <c r="AD19" s="360"/>
      <c r="AE19" s="360"/>
      <c r="AF19" s="360"/>
      <c r="AG19" s="361"/>
      <c r="AI19" s="219" t="str">
        <f>C21</f>
        <v>③</v>
      </c>
      <c r="AJ19" s="218" t="str">
        <f ca="1">L21</f>
        <v/>
      </c>
      <c r="AK19" s="218" t="e">
        <f ca="1">O21-L21</f>
        <v>#VALUE!</v>
      </c>
      <c r="AL19" s="218" t="e">
        <f ca="1">Q21-O21</f>
        <v>#VALUE!</v>
      </c>
    </row>
    <row r="20" spans="2:38" ht="24" hidden="1" customHeight="1">
      <c r="B20" s="158"/>
      <c r="C20" s="191" t="s">
        <v>91</v>
      </c>
      <c r="D20" s="152"/>
      <c r="E20" s="368"/>
      <c r="F20" s="368"/>
      <c r="G20" s="368"/>
      <c r="H20" s="152"/>
      <c r="I20" s="230">
        <f t="shared" ref="I20:I21" ca="1" si="3">S20</f>
        <v>4</v>
      </c>
      <c r="J20" s="231" t="str">
        <f ca="1">Q20</f>
        <v/>
      </c>
      <c r="K20" s="174" cm="1">
        <f t="array" aca="1" ref="K20" ca="1">INDIRECT(K$18&amp;"!"&amp;$U20)</f>
        <v>2</v>
      </c>
      <c r="L20" s="154" t="str">
        <f ca="1">IFERROR(SUM(K20)/$H20,"")</f>
        <v/>
      </c>
      <c r="M20" s="153" cm="1">
        <f t="array" aca="1" ref="M20" ca="1">INDIRECT(M$18&amp;"!"&amp;$U20)</f>
        <v>2</v>
      </c>
      <c r="N20" s="171"/>
      <c r="O20" s="154" t="str">
        <f ca="1">IFERROR(SUM(K20,M20)/$H20,"")</f>
        <v/>
      </c>
      <c r="P20" s="153" cm="1">
        <f t="array" aca="1" ref="P20" ca="1">INDIRECT(P$18&amp;"!"&amp;$U20)</f>
        <v>0</v>
      </c>
      <c r="Q20" s="154" t="str">
        <f ca="1">IFERROR(SUM(K20,M20,P20)/$H20,"")</f>
        <v/>
      </c>
      <c r="R20" s="151" t="s">
        <v>98</v>
      </c>
      <c r="S20" s="150">
        <f ca="1">SUM(K20,M20,P20)</f>
        <v>4</v>
      </c>
      <c r="T20" s="173" t="s">
        <v>93</v>
      </c>
      <c r="U20" s="221" t="s">
        <v>96</v>
      </c>
      <c r="V20" s="224" t="str">
        <f>D5</f>
        <v>R3.5</v>
      </c>
      <c r="W20" s="210" cm="1">
        <f t="array" aca="1" ref="W20" ca="1">INDIRECT($V20&amp;"!"&amp;W$16)</f>
        <v>0</v>
      </c>
      <c r="X20" s="211" cm="1">
        <f t="array" aca="1" ref="X20" ca="1">INDIRECT($V20&amp;"!"&amp;X$16)</f>
        <v>0</v>
      </c>
      <c r="Y20" s="212" cm="1">
        <f t="array" aca="1" ref="Y20" ca="1">INDIRECT($V20&amp;"!"&amp;Y$16)</f>
        <v>0</v>
      </c>
      <c r="Z20" s="213" cm="1">
        <f t="array" aca="1" ref="Z20" ca="1">INDIRECT($V20&amp;"!"&amp;Z$16)</f>
        <v>1</v>
      </c>
      <c r="AB20" s="362" cm="1">
        <f t="array" aca="1" ref="AB20" ca="1">INDIRECT($V20&amp;"!"&amp;AB$16)</f>
        <v>0</v>
      </c>
      <c r="AC20" s="363"/>
      <c r="AD20" s="363"/>
      <c r="AE20" s="363"/>
      <c r="AF20" s="363"/>
      <c r="AG20" s="364"/>
      <c r="AI20" s="219" t="str">
        <f>C20</f>
        <v>②</v>
      </c>
      <c r="AJ20" s="218" t="str">
        <f t="shared" ref="AJ20" ca="1" si="4">L20</f>
        <v/>
      </c>
      <c r="AK20" s="218" t="e">
        <f t="shared" ref="AK20" ca="1" si="5">O20-L20</f>
        <v>#VALUE!</v>
      </c>
      <c r="AL20" s="218" t="e">
        <f t="shared" ref="AL20" ca="1" si="6">Q20-O20</f>
        <v>#VALUE!</v>
      </c>
    </row>
    <row r="21" spans="2:38" ht="24" hidden="1" customHeight="1" thickBot="1">
      <c r="B21" s="159"/>
      <c r="C21" s="192" t="s">
        <v>92</v>
      </c>
      <c r="D21" s="193"/>
      <c r="E21" s="358"/>
      <c r="F21" s="358"/>
      <c r="G21" s="358"/>
      <c r="H21" s="193"/>
      <c r="I21" s="232">
        <f t="shared" ca="1" si="3"/>
        <v>0</v>
      </c>
      <c r="J21" s="233" t="str">
        <f ca="1">Q21</f>
        <v/>
      </c>
      <c r="K21" s="175" cm="1">
        <f t="array" aca="1" ref="K21" ca="1">INDIRECT(K$18&amp;"!"&amp;$U21)</f>
        <v>0</v>
      </c>
      <c r="L21" s="163" t="str">
        <f ca="1">IFERROR(SUM(K21)/$H21,"")</f>
        <v/>
      </c>
      <c r="M21" s="162" cm="1">
        <f t="array" aca="1" ref="M21" ca="1">INDIRECT(M$18&amp;"!"&amp;$U21)</f>
        <v>0</v>
      </c>
      <c r="N21" s="172"/>
      <c r="O21" s="163" t="str">
        <f ca="1">IFERROR(SUM(K21,M21)/$H21,"")</f>
        <v/>
      </c>
      <c r="P21" s="162" cm="1">
        <f t="array" aca="1" ref="P21" ca="1">INDIRECT(P$18&amp;"!"&amp;$U21)</f>
        <v>0</v>
      </c>
      <c r="Q21" s="163" t="str">
        <f ca="1">IFERROR(SUM(K21,M21,P21)/$H21,"")</f>
        <v/>
      </c>
      <c r="R21" s="160" t="s">
        <v>98</v>
      </c>
      <c r="S21" s="161">
        <f ca="1">SUM(K21,M21,P21)</f>
        <v>0</v>
      </c>
      <c r="T21" s="176" t="s">
        <v>93</v>
      </c>
      <c r="U21" s="221" t="s">
        <v>97</v>
      </c>
      <c r="V21" s="225" t="str">
        <f>D6</f>
        <v>R3.6</v>
      </c>
      <c r="W21" s="214" cm="1">
        <f t="array" aca="1" ref="W21" ca="1">INDIRECT($V21&amp;"!"&amp;W$16)</f>
        <v>0</v>
      </c>
      <c r="X21" s="215" cm="1">
        <f t="array" aca="1" ref="X21" ca="1">INDIRECT($V21&amp;"!"&amp;X$16)</f>
        <v>1</v>
      </c>
      <c r="Y21" s="216" cm="1">
        <f t="array" aca="1" ref="Y21" ca="1">INDIRECT($V21&amp;"!"&amp;Y$16)</f>
        <v>0</v>
      </c>
      <c r="Z21" s="217" cm="1">
        <f t="array" aca="1" ref="Z21" ca="1">INDIRECT($V21&amp;"!"&amp;Z$16)</f>
        <v>0</v>
      </c>
      <c r="AB21" s="365" cm="1">
        <f t="array" aca="1" ref="AB21" ca="1">INDIRECT($V21&amp;"!"&amp;AB$16)</f>
        <v>0</v>
      </c>
      <c r="AC21" s="366"/>
      <c r="AD21" s="366"/>
      <c r="AE21" s="366"/>
      <c r="AF21" s="366"/>
      <c r="AG21" s="367"/>
      <c r="AI21" s="219" t="str">
        <f>C19</f>
        <v>①</v>
      </c>
      <c r="AJ21" s="218" t="str">
        <f ca="1">L19</f>
        <v/>
      </c>
      <c r="AK21" s="218" t="e">
        <f ca="1">O19-L19</f>
        <v>#VALUE!</v>
      </c>
      <c r="AL21" s="218" t="e">
        <f ca="1">Q19-O19</f>
        <v>#VALUE!</v>
      </c>
    </row>
    <row r="22" spans="2:38" ht="24" hidden="1" customHeight="1">
      <c r="B22" s="164"/>
      <c r="C22" s="187"/>
      <c r="D22" s="188"/>
      <c r="E22" s="188"/>
      <c r="F22" s="188"/>
      <c r="G22" s="188"/>
      <c r="H22" s="188"/>
      <c r="I22" s="234"/>
      <c r="J22" s="235"/>
      <c r="K22" s="182" t="str">
        <f>D7</f>
        <v>R3.7</v>
      </c>
      <c r="L22" s="170"/>
      <c r="M22" s="183" t="str">
        <f>D8</f>
        <v>R3.8</v>
      </c>
      <c r="N22" s="184"/>
      <c r="O22" s="170"/>
      <c r="P22" s="183" t="str">
        <f>D9</f>
        <v>R3.9</v>
      </c>
      <c r="Q22" s="170"/>
      <c r="R22" s="185"/>
      <c r="S22" s="185"/>
      <c r="T22" s="186"/>
      <c r="U22" s="96"/>
      <c r="V22" s="155"/>
      <c r="W22" s="155"/>
      <c r="X22" s="204"/>
      <c r="Y22" s="201"/>
      <c r="Z22" s="202"/>
      <c r="AJ22" s="219" t="str">
        <f>K22</f>
        <v>R3.7</v>
      </c>
      <c r="AK22" s="219" t="str">
        <f>M22</f>
        <v>R3.8</v>
      </c>
      <c r="AL22" s="219" t="str">
        <f>P22</f>
        <v>R3.9</v>
      </c>
    </row>
    <row r="23" spans="2:38" ht="24" hidden="1" customHeight="1">
      <c r="B23" s="165" t="s">
        <v>48</v>
      </c>
      <c r="C23" s="189" t="s">
        <v>90</v>
      </c>
      <c r="D23" s="190"/>
      <c r="E23" s="369"/>
      <c r="F23" s="369"/>
      <c r="G23" s="369"/>
      <c r="H23" s="190"/>
      <c r="I23" s="228">
        <f ca="1">S23</f>
        <v>0</v>
      </c>
      <c r="J23" s="236" t="str">
        <f ca="1">Q23</f>
        <v/>
      </c>
      <c r="K23" s="177" cm="1">
        <f t="array" aca="1" ref="K23" ca="1">INDIRECT(K$22&amp;"!"&amp;$U23)</f>
        <v>0</v>
      </c>
      <c r="L23" s="169" t="str">
        <f t="shared" ref="L23:L25" ca="1" si="7">IFERROR(SUM(K23)/$H23,"")</f>
        <v/>
      </c>
      <c r="M23" s="168" cm="1">
        <f t="array" aca="1" ref="M23" ca="1">INDIRECT(M$22&amp;"!"&amp;$U23)</f>
        <v>0</v>
      </c>
      <c r="N23" s="178"/>
      <c r="O23" s="169" t="str">
        <f t="shared" ref="O23:O25" ca="1" si="8">IFERROR(SUM(K23,M23)/$H23,"")</f>
        <v/>
      </c>
      <c r="P23" s="168" cm="1">
        <f t="array" aca="1" ref="P23" ca="1">INDIRECT(P$22&amp;"!"&amp;$U23)</f>
        <v>0</v>
      </c>
      <c r="Q23" s="169" t="str">
        <f t="shared" ref="Q23:Q25" ca="1" si="9">IFERROR(SUM(K23,M23,P23)/$H23,"")</f>
        <v/>
      </c>
      <c r="R23" s="179" t="s">
        <v>98</v>
      </c>
      <c r="S23" s="180">
        <f t="shared" ref="S23:S25" ca="1" si="10">SUM(K23,M23,P23)</f>
        <v>0</v>
      </c>
      <c r="T23" s="181" t="s">
        <v>93</v>
      </c>
      <c r="U23" s="221" t="s">
        <v>95</v>
      </c>
      <c r="V23" s="223" t="str">
        <f>D7</f>
        <v>R3.7</v>
      </c>
      <c r="W23" s="206" cm="1">
        <f t="array" aca="1" ref="W23" ca="1">INDIRECT($V23&amp;"!"&amp;W$16)</f>
        <v>0</v>
      </c>
      <c r="X23" s="207" cm="1">
        <f t="array" aca="1" ref="X23" ca="1">INDIRECT($V23&amp;"!"&amp;X$16)</f>
        <v>2</v>
      </c>
      <c r="Y23" s="208" cm="1">
        <f t="array" aca="1" ref="Y23" ca="1">INDIRECT($V23&amp;"!"&amp;Y$16)</f>
        <v>0</v>
      </c>
      <c r="Z23" s="209" cm="1">
        <f t="array" aca="1" ref="Z23" ca="1">INDIRECT($V23&amp;"!"&amp;Z$16)</f>
        <v>0</v>
      </c>
      <c r="AB23" s="359" cm="1">
        <f t="array" aca="1" ref="AB23" ca="1">INDIRECT($V23&amp;"!"&amp;AB$16)</f>
        <v>0</v>
      </c>
      <c r="AC23" s="360"/>
      <c r="AD23" s="360"/>
      <c r="AE23" s="360"/>
      <c r="AF23" s="360"/>
      <c r="AG23" s="361"/>
      <c r="AI23" s="219" t="str">
        <f>C25</f>
        <v>③</v>
      </c>
      <c r="AJ23" s="218" t="str">
        <f ca="1">L25</f>
        <v/>
      </c>
      <c r="AK23" s="218" t="e">
        <f ca="1">O25-L25</f>
        <v>#VALUE!</v>
      </c>
      <c r="AL23" s="218" t="e">
        <f ca="1">Q25-O25</f>
        <v>#VALUE!</v>
      </c>
    </row>
    <row r="24" spans="2:38" ht="24" hidden="1" customHeight="1">
      <c r="B24" s="158"/>
      <c r="C24" s="191" t="s">
        <v>91</v>
      </c>
      <c r="D24" s="152"/>
      <c r="E24" s="368"/>
      <c r="F24" s="368"/>
      <c r="G24" s="368"/>
      <c r="H24" s="152"/>
      <c r="I24" s="230">
        <f t="shared" ref="I24:I25" ca="1" si="11">S24</f>
        <v>5</v>
      </c>
      <c r="J24" s="231" t="str">
        <f ca="1">Q24</f>
        <v/>
      </c>
      <c r="K24" s="174" cm="1">
        <f t="array" aca="1" ref="K24" ca="1">INDIRECT(K$22&amp;"!"&amp;$U24)</f>
        <v>2</v>
      </c>
      <c r="L24" s="154" t="str">
        <f t="shared" ca="1" si="7"/>
        <v/>
      </c>
      <c r="M24" s="153" cm="1">
        <f t="array" aca="1" ref="M24" ca="1">INDIRECT(M$22&amp;"!"&amp;$U24)</f>
        <v>2</v>
      </c>
      <c r="N24" s="171"/>
      <c r="O24" s="154" t="str">
        <f t="shared" ca="1" si="8"/>
        <v/>
      </c>
      <c r="P24" s="153" cm="1">
        <f t="array" aca="1" ref="P24" ca="1">INDIRECT(P$22&amp;"!"&amp;$U24)</f>
        <v>1</v>
      </c>
      <c r="Q24" s="154" t="str">
        <f t="shared" ca="1" si="9"/>
        <v/>
      </c>
      <c r="R24" s="151" t="s">
        <v>98</v>
      </c>
      <c r="S24" s="150">
        <f t="shared" ca="1" si="10"/>
        <v>5</v>
      </c>
      <c r="T24" s="173" t="s">
        <v>93</v>
      </c>
      <c r="U24" s="221" t="s">
        <v>96</v>
      </c>
      <c r="V24" s="224" t="str">
        <f>D8</f>
        <v>R3.8</v>
      </c>
      <c r="W24" s="210" cm="1">
        <f t="array" aca="1" ref="W24" ca="1">INDIRECT($V24&amp;"!"&amp;W$16)</f>
        <v>0</v>
      </c>
      <c r="X24" s="211" cm="1">
        <f t="array" aca="1" ref="X24" ca="1">INDIRECT($V24&amp;"!"&amp;X$16)</f>
        <v>0</v>
      </c>
      <c r="Y24" s="212" cm="1">
        <f t="array" aca="1" ref="Y24" ca="1">INDIRECT($V24&amp;"!"&amp;Y$16)</f>
        <v>0</v>
      </c>
      <c r="Z24" s="213" cm="1">
        <f t="array" aca="1" ref="Z24" ca="1">INDIRECT($V24&amp;"!"&amp;Z$16)</f>
        <v>0</v>
      </c>
      <c r="AB24" s="362" cm="1">
        <f t="array" aca="1" ref="AB24" ca="1">INDIRECT($V24&amp;"!"&amp;AB$16)</f>
        <v>0</v>
      </c>
      <c r="AC24" s="363"/>
      <c r="AD24" s="363"/>
      <c r="AE24" s="363"/>
      <c r="AF24" s="363"/>
      <c r="AG24" s="364"/>
      <c r="AI24" s="219" t="str">
        <f>C24</f>
        <v>②</v>
      </c>
      <c r="AJ24" s="218" t="str">
        <f t="shared" ref="AJ24" ca="1" si="12">L24</f>
        <v/>
      </c>
      <c r="AK24" s="218" t="e">
        <f t="shared" ref="AK24" ca="1" si="13">O24-L24</f>
        <v>#VALUE!</v>
      </c>
      <c r="AL24" s="218" t="e">
        <f t="shared" ref="AL24" ca="1" si="14">Q24-O24</f>
        <v>#VALUE!</v>
      </c>
    </row>
    <row r="25" spans="2:38" ht="24" hidden="1" customHeight="1" thickBot="1">
      <c r="B25" s="166"/>
      <c r="C25" s="192" t="s">
        <v>92</v>
      </c>
      <c r="D25" s="193"/>
      <c r="E25" s="358"/>
      <c r="F25" s="358"/>
      <c r="G25" s="358"/>
      <c r="H25" s="193"/>
      <c r="I25" s="232">
        <f t="shared" ca="1" si="11"/>
        <v>1</v>
      </c>
      <c r="J25" s="233" t="str">
        <f ca="1">Q25</f>
        <v/>
      </c>
      <c r="K25" s="175" cm="1">
        <f t="array" aca="1" ref="K25" ca="1">INDIRECT(K$22&amp;"!"&amp;$U25)</f>
        <v>0</v>
      </c>
      <c r="L25" s="163" t="str">
        <f t="shared" ca="1" si="7"/>
        <v/>
      </c>
      <c r="M25" s="162" cm="1">
        <f t="array" aca="1" ref="M25" ca="1">INDIRECT(M$22&amp;"!"&amp;$U25)</f>
        <v>1</v>
      </c>
      <c r="N25" s="172"/>
      <c r="O25" s="163" t="str">
        <f t="shared" ca="1" si="8"/>
        <v/>
      </c>
      <c r="P25" s="162" cm="1">
        <f t="array" aca="1" ref="P25" ca="1">INDIRECT(P$22&amp;"!"&amp;$U25)</f>
        <v>0</v>
      </c>
      <c r="Q25" s="163" t="str">
        <f t="shared" ca="1" si="9"/>
        <v/>
      </c>
      <c r="R25" s="160" t="s">
        <v>98</v>
      </c>
      <c r="S25" s="161">
        <f t="shared" ca="1" si="10"/>
        <v>1</v>
      </c>
      <c r="T25" s="176" t="s">
        <v>93</v>
      </c>
      <c r="U25" s="221" t="s">
        <v>97</v>
      </c>
      <c r="V25" s="225" t="str">
        <f>D9</f>
        <v>R3.9</v>
      </c>
      <c r="W25" s="214" cm="1">
        <f t="array" aca="1" ref="W25" ca="1">INDIRECT($V25&amp;"!"&amp;W$16)</f>
        <v>0</v>
      </c>
      <c r="X25" s="215" cm="1">
        <f t="array" aca="1" ref="X25" ca="1">INDIRECT($V25&amp;"!"&amp;X$16)</f>
        <v>0</v>
      </c>
      <c r="Y25" s="216" cm="1">
        <f t="array" aca="1" ref="Y25" ca="1">INDIRECT($V25&amp;"!"&amp;Y$16)</f>
        <v>0</v>
      </c>
      <c r="Z25" s="217" cm="1">
        <f t="array" aca="1" ref="Z25" ca="1">INDIRECT($V25&amp;"!"&amp;Z$16)</f>
        <v>0</v>
      </c>
      <c r="AB25" s="365" cm="1">
        <f t="array" aca="1" ref="AB25" ca="1">INDIRECT($V25&amp;"!"&amp;AB$16)</f>
        <v>0</v>
      </c>
      <c r="AC25" s="366"/>
      <c r="AD25" s="366"/>
      <c r="AE25" s="366"/>
      <c r="AF25" s="366"/>
      <c r="AG25" s="367"/>
      <c r="AI25" s="219" t="str">
        <f>C23</f>
        <v>①</v>
      </c>
      <c r="AJ25" s="218" t="str">
        <f ca="1">L23</f>
        <v/>
      </c>
      <c r="AK25" s="218" t="e">
        <f ca="1">O23-L23</f>
        <v>#VALUE!</v>
      </c>
      <c r="AL25" s="218" t="e">
        <f ca="1">Q23-O23</f>
        <v>#VALUE!</v>
      </c>
    </row>
    <row r="26" spans="2:38" ht="24" hidden="1" customHeight="1">
      <c r="B26" s="164"/>
      <c r="C26" s="187"/>
      <c r="D26" s="188"/>
      <c r="E26" s="188"/>
      <c r="F26" s="188"/>
      <c r="G26" s="188"/>
      <c r="H26" s="188"/>
      <c r="I26" s="234"/>
      <c r="J26" s="235"/>
      <c r="K26" s="182" t="str">
        <f>D10</f>
        <v>R3.10</v>
      </c>
      <c r="L26" s="170"/>
      <c r="M26" s="183" t="str">
        <f>D11</f>
        <v>R3.11</v>
      </c>
      <c r="N26" s="184"/>
      <c r="O26" s="170"/>
      <c r="P26" s="183" t="str">
        <f>D12</f>
        <v>R3.12</v>
      </c>
      <c r="Q26" s="170"/>
      <c r="R26" s="185"/>
      <c r="S26" s="185"/>
      <c r="T26" s="186"/>
      <c r="U26" s="96"/>
      <c r="V26" s="155"/>
      <c r="W26" s="155"/>
      <c r="X26" s="204"/>
      <c r="Y26" s="201"/>
      <c r="Z26" s="202"/>
      <c r="AJ26" s="219" t="str">
        <f>K26</f>
        <v>R3.10</v>
      </c>
      <c r="AK26" s="219" t="str">
        <f>M26</f>
        <v>R3.11</v>
      </c>
      <c r="AL26" s="219" t="str">
        <f>P26</f>
        <v>R3.12</v>
      </c>
    </row>
    <row r="27" spans="2:38" ht="24" hidden="1" customHeight="1">
      <c r="B27" s="165" t="s">
        <v>49</v>
      </c>
      <c r="C27" s="189" t="s">
        <v>90</v>
      </c>
      <c r="D27" s="190"/>
      <c r="E27" s="369"/>
      <c r="F27" s="369"/>
      <c r="G27" s="369"/>
      <c r="H27" s="190"/>
      <c r="I27" s="228">
        <f ca="1">S27</f>
        <v>0</v>
      </c>
      <c r="J27" s="236" t="str">
        <f ca="1">Q27</f>
        <v/>
      </c>
      <c r="K27" s="177" cm="1">
        <f t="array" aca="1" ref="K27" ca="1">INDIRECT(K$26&amp;"!"&amp;$U27)</f>
        <v>0</v>
      </c>
      <c r="L27" s="169" t="str">
        <f t="shared" ref="L27:L29" ca="1" si="15">IFERROR(SUM(K27)/$H27,"")</f>
        <v/>
      </c>
      <c r="M27" s="168" cm="1">
        <f t="array" aca="1" ref="M27" ca="1">INDIRECT(M$26&amp;"!"&amp;$U27)</f>
        <v>0</v>
      </c>
      <c r="N27" s="178"/>
      <c r="O27" s="169" t="str">
        <f t="shared" ref="O27:O29" ca="1" si="16">IFERROR(SUM(K27,M27)/$H27,"")</f>
        <v/>
      </c>
      <c r="P27" s="168" cm="1">
        <f t="array" aca="1" ref="P27" ca="1">INDIRECT(P$26&amp;"!"&amp;$U27)</f>
        <v>0</v>
      </c>
      <c r="Q27" s="169" t="str">
        <f t="shared" ref="Q27:Q29" ca="1" si="17">IFERROR(SUM(K27,M27,P27)/$H27,"")</f>
        <v/>
      </c>
      <c r="R27" s="179" t="s">
        <v>98</v>
      </c>
      <c r="S27" s="180">
        <f t="shared" ref="S27:S29" ca="1" si="18">SUM(K27,M27,P27)</f>
        <v>0</v>
      </c>
      <c r="T27" s="181" t="s">
        <v>93</v>
      </c>
      <c r="U27" s="221" t="s">
        <v>95</v>
      </c>
      <c r="V27" s="223" t="str">
        <f>D10</f>
        <v>R3.10</v>
      </c>
      <c r="W27" s="206" cm="1">
        <f t="array" aca="1" ref="W27" ca="1">INDIRECT($V27&amp;"!"&amp;W$16)</f>
        <v>0</v>
      </c>
      <c r="X27" s="207" cm="1">
        <f t="array" aca="1" ref="X27" ca="1">INDIRECT($V27&amp;"!"&amp;X$16)</f>
        <v>0</v>
      </c>
      <c r="Y27" s="208" cm="1">
        <f t="array" aca="1" ref="Y27" ca="1">INDIRECT($V27&amp;"!"&amp;Y$16)</f>
        <v>0</v>
      </c>
      <c r="Z27" s="209" cm="1">
        <f t="array" aca="1" ref="Z27" ca="1">INDIRECT($V27&amp;"!"&amp;Z$16)</f>
        <v>0</v>
      </c>
      <c r="AB27" s="359" cm="1">
        <f t="array" aca="1" ref="AB27" ca="1">INDIRECT($V27&amp;"!"&amp;AB$16)</f>
        <v>0</v>
      </c>
      <c r="AC27" s="360"/>
      <c r="AD27" s="360"/>
      <c r="AE27" s="360"/>
      <c r="AF27" s="360"/>
      <c r="AG27" s="361"/>
      <c r="AI27" s="219" t="str">
        <f>C29</f>
        <v>③</v>
      </c>
      <c r="AJ27" s="218" t="str">
        <f ca="1">L29</f>
        <v/>
      </c>
      <c r="AK27" s="218" t="e">
        <f ca="1">O29-L29</f>
        <v>#VALUE!</v>
      </c>
      <c r="AL27" s="218" t="e">
        <f ca="1">Q29-O29</f>
        <v>#VALUE!</v>
      </c>
    </row>
    <row r="28" spans="2:38" ht="24" hidden="1" customHeight="1">
      <c r="B28" s="158"/>
      <c r="C28" s="191" t="s">
        <v>91</v>
      </c>
      <c r="D28" s="152"/>
      <c r="E28" s="368"/>
      <c r="F28" s="368"/>
      <c r="G28" s="368"/>
      <c r="H28" s="152"/>
      <c r="I28" s="230">
        <f t="shared" ref="I28:I29" ca="1" si="19">S28</f>
        <v>9</v>
      </c>
      <c r="J28" s="231" t="str">
        <f ca="1">Q28</f>
        <v/>
      </c>
      <c r="K28" s="174" cm="1">
        <f t="array" aca="1" ref="K28" ca="1">INDIRECT(K$26&amp;"!"&amp;$U28)</f>
        <v>3</v>
      </c>
      <c r="L28" s="154" t="str">
        <f t="shared" ca="1" si="15"/>
        <v/>
      </c>
      <c r="M28" s="153" cm="1">
        <f t="array" aca="1" ref="M28" ca="1">INDIRECT(M$26&amp;"!"&amp;$U28)</f>
        <v>2</v>
      </c>
      <c r="N28" s="171"/>
      <c r="O28" s="154" t="str">
        <f t="shared" ca="1" si="16"/>
        <v/>
      </c>
      <c r="P28" s="153" cm="1">
        <f t="array" aca="1" ref="P28" ca="1">INDIRECT(P$26&amp;"!"&amp;$U28)</f>
        <v>4</v>
      </c>
      <c r="Q28" s="154" t="str">
        <f t="shared" ca="1" si="17"/>
        <v/>
      </c>
      <c r="R28" s="151" t="s">
        <v>98</v>
      </c>
      <c r="S28" s="150">
        <f t="shared" ca="1" si="18"/>
        <v>9</v>
      </c>
      <c r="T28" s="173" t="s">
        <v>93</v>
      </c>
      <c r="U28" s="221" t="s">
        <v>96</v>
      </c>
      <c r="V28" s="224" t="str">
        <f>D11</f>
        <v>R3.11</v>
      </c>
      <c r="W28" s="210" cm="1">
        <f t="array" aca="1" ref="W28" ca="1">INDIRECT($V28&amp;"!"&amp;W$16)</f>
        <v>0</v>
      </c>
      <c r="X28" s="211" cm="1">
        <f t="array" aca="1" ref="X28" ca="1">INDIRECT($V28&amp;"!"&amp;X$16)</f>
        <v>0</v>
      </c>
      <c r="Y28" s="212" cm="1">
        <f t="array" aca="1" ref="Y28" ca="1">INDIRECT($V28&amp;"!"&amp;Y$16)</f>
        <v>0</v>
      </c>
      <c r="Z28" s="213" cm="1">
        <f t="array" aca="1" ref="Z28" ca="1">INDIRECT($V28&amp;"!"&amp;Z$16)</f>
        <v>0</v>
      </c>
      <c r="AB28" s="362" cm="1">
        <f t="array" aca="1" ref="AB28" ca="1">INDIRECT($V28&amp;"!"&amp;AB$16)</f>
        <v>0</v>
      </c>
      <c r="AC28" s="363"/>
      <c r="AD28" s="363"/>
      <c r="AE28" s="363"/>
      <c r="AF28" s="363"/>
      <c r="AG28" s="364"/>
      <c r="AI28" s="219" t="str">
        <f>C28</f>
        <v>②</v>
      </c>
      <c r="AJ28" s="218" t="str">
        <f t="shared" ref="AJ28" ca="1" si="20">L28</f>
        <v/>
      </c>
      <c r="AK28" s="218" t="e">
        <f t="shared" ref="AK28" ca="1" si="21">O28-L28</f>
        <v>#VALUE!</v>
      </c>
      <c r="AL28" s="218" t="e">
        <f t="shared" ref="AL28" ca="1" si="22">Q28-O28</f>
        <v>#VALUE!</v>
      </c>
    </row>
    <row r="29" spans="2:38" ht="24" hidden="1" customHeight="1" thickBot="1">
      <c r="B29" s="167"/>
      <c r="C29" s="192" t="s">
        <v>92</v>
      </c>
      <c r="D29" s="193"/>
      <c r="E29" s="358"/>
      <c r="F29" s="358"/>
      <c r="G29" s="358"/>
      <c r="H29" s="193"/>
      <c r="I29" s="232">
        <f t="shared" ca="1" si="19"/>
        <v>4</v>
      </c>
      <c r="J29" s="233" t="str">
        <f ca="1">Q29</f>
        <v/>
      </c>
      <c r="K29" s="175" cm="1">
        <f t="array" aca="1" ref="K29" ca="1">INDIRECT(K$26&amp;"!"&amp;$U29)</f>
        <v>0</v>
      </c>
      <c r="L29" s="163" t="str">
        <f t="shared" ca="1" si="15"/>
        <v/>
      </c>
      <c r="M29" s="162" cm="1">
        <f t="array" aca="1" ref="M29" ca="1">INDIRECT(M$26&amp;"!"&amp;$U29)</f>
        <v>2</v>
      </c>
      <c r="N29" s="172"/>
      <c r="O29" s="163" t="str">
        <f t="shared" ca="1" si="16"/>
        <v/>
      </c>
      <c r="P29" s="162" cm="1">
        <f t="array" aca="1" ref="P29" ca="1">INDIRECT(P$26&amp;"!"&amp;$U29)</f>
        <v>2</v>
      </c>
      <c r="Q29" s="163" t="str">
        <f t="shared" ca="1" si="17"/>
        <v/>
      </c>
      <c r="R29" s="160" t="s">
        <v>98</v>
      </c>
      <c r="S29" s="161">
        <f t="shared" ca="1" si="18"/>
        <v>4</v>
      </c>
      <c r="T29" s="176" t="s">
        <v>93</v>
      </c>
      <c r="U29" s="221" t="s">
        <v>97</v>
      </c>
      <c r="V29" s="225" t="str">
        <f>D12</f>
        <v>R3.12</v>
      </c>
      <c r="W29" s="214" cm="1">
        <f t="array" aca="1" ref="W29" ca="1">INDIRECT($V29&amp;"!"&amp;W$16)</f>
        <v>0</v>
      </c>
      <c r="X29" s="215" cm="1">
        <f t="array" aca="1" ref="X29" ca="1">INDIRECT($V29&amp;"!"&amp;X$16)</f>
        <v>0</v>
      </c>
      <c r="Y29" s="216" cm="1">
        <f t="array" aca="1" ref="Y29" ca="1">INDIRECT($V29&amp;"!"&amp;Y$16)</f>
        <v>0</v>
      </c>
      <c r="Z29" s="217" cm="1">
        <f t="array" aca="1" ref="Z29" ca="1">INDIRECT($V29&amp;"!"&amp;Z$16)</f>
        <v>0</v>
      </c>
      <c r="AB29" s="365" cm="1">
        <f t="array" aca="1" ref="AB29" ca="1">INDIRECT($V29&amp;"!"&amp;AB$16)</f>
        <v>0</v>
      </c>
      <c r="AC29" s="366"/>
      <c r="AD29" s="366"/>
      <c r="AE29" s="366"/>
      <c r="AF29" s="366"/>
      <c r="AG29" s="367"/>
      <c r="AI29" s="219" t="str">
        <f>C27</f>
        <v>①</v>
      </c>
      <c r="AJ29" s="218" t="str">
        <f ca="1">L27</f>
        <v/>
      </c>
      <c r="AK29" s="218" t="e">
        <f ca="1">O27-L27</f>
        <v>#VALUE!</v>
      </c>
      <c r="AL29" s="218" t="e">
        <f ca="1">Q27-O27</f>
        <v>#VALUE!</v>
      </c>
    </row>
    <row r="30" spans="2:38" ht="24" hidden="1" customHeight="1">
      <c r="B30" s="164"/>
      <c r="C30" s="187"/>
      <c r="D30" s="188"/>
      <c r="E30" s="188"/>
      <c r="F30" s="188"/>
      <c r="G30" s="188"/>
      <c r="H30" s="188"/>
      <c r="I30" s="234"/>
      <c r="J30" s="235"/>
      <c r="K30" s="182" t="str">
        <f>D13</f>
        <v>R4.1</v>
      </c>
      <c r="L30" s="170"/>
      <c r="M30" s="183" t="str">
        <f>D14</f>
        <v>R4.2</v>
      </c>
      <c r="N30" s="184"/>
      <c r="O30" s="170"/>
      <c r="P30" s="183" t="str">
        <f>D15</f>
        <v>R4.3</v>
      </c>
      <c r="Q30" s="170"/>
      <c r="R30" s="185"/>
      <c r="S30" s="185"/>
      <c r="T30" s="186"/>
      <c r="U30" s="96"/>
      <c r="V30" s="155"/>
      <c r="W30" s="155"/>
      <c r="X30" s="204"/>
      <c r="Y30" s="201"/>
      <c r="Z30" s="202"/>
      <c r="AJ30" s="219" t="str">
        <f>K30</f>
        <v>R4.1</v>
      </c>
      <c r="AK30" s="219" t="str">
        <f>M30</f>
        <v>R4.2</v>
      </c>
      <c r="AL30" s="219" t="str">
        <f>P30</f>
        <v>R4.3</v>
      </c>
    </row>
    <row r="31" spans="2:38" ht="24" hidden="1" customHeight="1">
      <c r="B31" s="165" t="s">
        <v>50</v>
      </c>
      <c r="C31" s="189" t="s">
        <v>90</v>
      </c>
      <c r="D31" s="190"/>
      <c r="E31" s="369"/>
      <c r="F31" s="369"/>
      <c r="G31" s="369"/>
      <c r="H31" s="190"/>
      <c r="I31" s="228">
        <f ca="1">S31</f>
        <v>0</v>
      </c>
      <c r="J31" s="236" t="str">
        <f ca="1">Q31</f>
        <v/>
      </c>
      <c r="K31" s="177" cm="1">
        <f t="array" aca="1" ref="K31" ca="1">INDIRECT(K$30&amp;"!"&amp;$U31)</f>
        <v>0</v>
      </c>
      <c r="L31" s="169" t="str">
        <f t="shared" ref="L31:L33" ca="1" si="23">IFERROR(SUM(K31)/$H31,"")</f>
        <v/>
      </c>
      <c r="M31" s="168" cm="1">
        <f t="array" aca="1" ref="M31" ca="1">INDIRECT(M$30&amp;"!"&amp;$U31)</f>
        <v>0</v>
      </c>
      <c r="N31" s="178"/>
      <c r="O31" s="169" t="str">
        <f t="shared" ref="O31:O33" ca="1" si="24">IFERROR(SUM(K31,M31)/$H31,"")</f>
        <v/>
      </c>
      <c r="P31" s="168" cm="1">
        <f t="array" aca="1" ref="P31" ca="1">INDIRECT(P$30&amp;"!"&amp;$U31)</f>
        <v>0</v>
      </c>
      <c r="Q31" s="169" t="str">
        <f t="shared" ref="Q31:Q33" ca="1" si="25">IFERROR(SUM(K31,M31,P31)/$H31,"")</f>
        <v/>
      </c>
      <c r="R31" s="179" t="s">
        <v>98</v>
      </c>
      <c r="S31" s="180">
        <f t="shared" ref="S31:S33" ca="1" si="26">SUM(K31,M31,P31)</f>
        <v>0</v>
      </c>
      <c r="T31" s="181" t="s">
        <v>93</v>
      </c>
      <c r="U31" s="221" t="s">
        <v>95</v>
      </c>
      <c r="V31" s="223" t="str">
        <f>D13</f>
        <v>R4.1</v>
      </c>
      <c r="W31" s="206" cm="1">
        <f t="array" aca="1" ref="W31" ca="1">INDIRECT($V31&amp;"!"&amp;W$16)</f>
        <v>0</v>
      </c>
      <c r="X31" s="207" cm="1">
        <f t="array" aca="1" ref="X31" ca="1">INDIRECT($V31&amp;"!"&amp;X$16)</f>
        <v>0</v>
      </c>
      <c r="Y31" s="208" cm="1">
        <f t="array" aca="1" ref="Y31" ca="1">INDIRECT($V31&amp;"!"&amp;Y$16)</f>
        <v>0</v>
      </c>
      <c r="Z31" s="209" cm="1">
        <f t="array" aca="1" ref="Z31" ca="1">INDIRECT($V31&amp;"!"&amp;Z$16)</f>
        <v>0</v>
      </c>
      <c r="AB31" s="359" cm="1">
        <f t="array" aca="1" ref="AB31" ca="1">INDIRECT($V31&amp;"!"&amp;AB$16)</f>
        <v>2</v>
      </c>
      <c r="AC31" s="360"/>
      <c r="AD31" s="360"/>
      <c r="AE31" s="360"/>
      <c r="AF31" s="360"/>
      <c r="AG31" s="361"/>
      <c r="AI31" s="219" t="str">
        <f>C33</f>
        <v>③</v>
      </c>
      <c r="AJ31" s="218" t="str">
        <f ca="1">L33</f>
        <v/>
      </c>
      <c r="AK31" s="218" t="e">
        <f ca="1">O33-L33</f>
        <v>#VALUE!</v>
      </c>
      <c r="AL31" s="218" t="e">
        <f ca="1">Q33-O33</f>
        <v>#VALUE!</v>
      </c>
    </row>
    <row r="32" spans="2:38" ht="24" hidden="1" customHeight="1">
      <c r="B32" s="158"/>
      <c r="C32" s="191" t="s">
        <v>91</v>
      </c>
      <c r="D32" s="152"/>
      <c r="E32" s="368"/>
      <c r="F32" s="368"/>
      <c r="G32" s="368"/>
      <c r="H32" s="152"/>
      <c r="I32" s="230">
        <f t="shared" ref="I32:I33" ca="1" si="27">S32</f>
        <v>0</v>
      </c>
      <c r="J32" s="231" t="str">
        <f ca="1">Q32</f>
        <v/>
      </c>
      <c r="K32" s="174" cm="1">
        <f t="array" aca="1" ref="K32" ca="1">INDIRECT(K$30&amp;"!"&amp;$U32)</f>
        <v>0</v>
      </c>
      <c r="L32" s="154" t="str">
        <f t="shared" ca="1" si="23"/>
        <v/>
      </c>
      <c r="M32" s="153" cm="1">
        <f t="array" aca="1" ref="M32" ca="1">INDIRECT(M$30&amp;"!"&amp;$U32)</f>
        <v>0</v>
      </c>
      <c r="N32" s="171"/>
      <c r="O32" s="154" t="str">
        <f t="shared" ca="1" si="24"/>
        <v/>
      </c>
      <c r="P32" s="153" cm="1">
        <f t="array" aca="1" ref="P32" ca="1">INDIRECT(P$30&amp;"!"&amp;$U32)</f>
        <v>0</v>
      </c>
      <c r="Q32" s="154" t="str">
        <f t="shared" ca="1" si="25"/>
        <v/>
      </c>
      <c r="R32" s="151" t="s">
        <v>98</v>
      </c>
      <c r="S32" s="150">
        <f t="shared" ca="1" si="26"/>
        <v>0</v>
      </c>
      <c r="T32" s="173" t="s">
        <v>93</v>
      </c>
      <c r="U32" s="221" t="s">
        <v>96</v>
      </c>
      <c r="V32" s="224" t="str">
        <f>D14</f>
        <v>R4.2</v>
      </c>
      <c r="W32" s="210" cm="1">
        <f t="array" aca="1" ref="W32" ca="1">INDIRECT($V32&amp;"!"&amp;W$16)</f>
        <v>0</v>
      </c>
      <c r="X32" s="211" cm="1">
        <f t="array" aca="1" ref="X32" ca="1">INDIRECT($V32&amp;"!"&amp;X$16)</f>
        <v>0</v>
      </c>
      <c r="Y32" s="212" cm="1">
        <f t="array" aca="1" ref="Y32" ca="1">INDIRECT($V32&amp;"!"&amp;Y$16)</f>
        <v>0</v>
      </c>
      <c r="Z32" s="213" cm="1">
        <f t="array" aca="1" ref="Z32" ca="1">INDIRECT($V32&amp;"!"&amp;Z$16)</f>
        <v>0</v>
      </c>
      <c r="AB32" s="362" cm="1">
        <f t="array" aca="1" ref="AB32" ca="1">INDIRECT($V32&amp;"!"&amp;AB$16)</f>
        <v>0</v>
      </c>
      <c r="AC32" s="363"/>
      <c r="AD32" s="363"/>
      <c r="AE32" s="363"/>
      <c r="AF32" s="363"/>
      <c r="AG32" s="364"/>
      <c r="AI32" s="219" t="str">
        <f>C32</f>
        <v>②</v>
      </c>
      <c r="AJ32" s="218" t="str">
        <f t="shared" ref="AJ32" ca="1" si="28">L32</f>
        <v/>
      </c>
      <c r="AK32" s="218" t="e">
        <f t="shared" ref="AK32" ca="1" si="29">O32-L32</f>
        <v>#VALUE!</v>
      </c>
      <c r="AL32" s="218" t="e">
        <f t="shared" ref="AL32" ca="1" si="30">Q32-O32</f>
        <v>#VALUE!</v>
      </c>
    </row>
    <row r="33" spans="2:38" ht="24" hidden="1" customHeight="1" thickBot="1">
      <c r="B33" s="166"/>
      <c r="C33" s="192" t="s">
        <v>92</v>
      </c>
      <c r="D33" s="193"/>
      <c r="E33" s="358"/>
      <c r="F33" s="358"/>
      <c r="G33" s="358"/>
      <c r="H33" s="193"/>
      <c r="I33" s="232">
        <f t="shared" ca="1" si="27"/>
        <v>0</v>
      </c>
      <c r="J33" s="233" t="str">
        <f ca="1">Q33</f>
        <v/>
      </c>
      <c r="K33" s="175" cm="1">
        <f t="array" aca="1" ref="K33" ca="1">INDIRECT(K$30&amp;"!"&amp;$U33)</f>
        <v>0</v>
      </c>
      <c r="L33" s="163" t="str">
        <f t="shared" ca="1" si="23"/>
        <v/>
      </c>
      <c r="M33" s="162" cm="1">
        <f t="array" aca="1" ref="M33" ca="1">INDIRECT(M$30&amp;"!"&amp;$U33)</f>
        <v>0</v>
      </c>
      <c r="N33" s="172"/>
      <c r="O33" s="163" t="str">
        <f t="shared" ca="1" si="24"/>
        <v/>
      </c>
      <c r="P33" s="162" cm="1">
        <f t="array" aca="1" ref="P33" ca="1">INDIRECT(P$30&amp;"!"&amp;$U33)</f>
        <v>0</v>
      </c>
      <c r="Q33" s="163" t="str">
        <f t="shared" ca="1" si="25"/>
        <v/>
      </c>
      <c r="R33" s="160" t="s">
        <v>98</v>
      </c>
      <c r="S33" s="161">
        <f t="shared" ca="1" si="26"/>
        <v>0</v>
      </c>
      <c r="T33" s="176" t="s">
        <v>93</v>
      </c>
      <c r="U33" s="221" t="s">
        <v>97</v>
      </c>
      <c r="V33" s="225" t="str">
        <f>D15</f>
        <v>R4.3</v>
      </c>
      <c r="W33" s="214" cm="1">
        <f t="array" aca="1" ref="W33" ca="1">INDIRECT($V33&amp;"!"&amp;W$16)</f>
        <v>0</v>
      </c>
      <c r="X33" s="215" cm="1">
        <f t="array" aca="1" ref="X33" ca="1">INDIRECT($V33&amp;"!"&amp;X$16)</f>
        <v>0</v>
      </c>
      <c r="Y33" s="216" cm="1">
        <f t="array" aca="1" ref="Y33" ca="1">INDIRECT($V33&amp;"!"&amp;Y$16)</f>
        <v>0</v>
      </c>
      <c r="Z33" s="217" cm="1">
        <f t="array" aca="1" ref="Z33" ca="1">INDIRECT($V33&amp;"!"&amp;Z$16)</f>
        <v>0</v>
      </c>
      <c r="AB33" s="365" cm="1">
        <f t="array" aca="1" ref="AB33" ca="1">INDIRECT($V33&amp;"!"&amp;AB$16)</f>
        <v>0</v>
      </c>
      <c r="AC33" s="366"/>
      <c r="AD33" s="366"/>
      <c r="AE33" s="366"/>
      <c r="AF33" s="366"/>
      <c r="AG33" s="367"/>
      <c r="AI33" s="219" t="str">
        <f>C31</f>
        <v>①</v>
      </c>
      <c r="AJ33" s="218" t="str">
        <f ca="1">L31</f>
        <v/>
      </c>
      <c r="AK33" s="218" t="e">
        <f ca="1">O31-L31</f>
        <v>#VALUE!</v>
      </c>
      <c r="AL33" s="218" t="e">
        <f ca="1">Q31-O31</f>
        <v>#VALUE!</v>
      </c>
    </row>
    <row r="34" spans="2:38" ht="24" hidden="1" customHeight="1">
      <c r="C34" s="194" t="s">
        <v>100</v>
      </c>
      <c r="D34" s="195"/>
      <c r="E34" s="196"/>
      <c r="F34" s="196"/>
      <c r="G34" s="196"/>
      <c r="H34" s="197" t="s">
        <v>102</v>
      </c>
      <c r="K34" s="89" t="s">
        <v>101</v>
      </c>
      <c r="AB34" s="89" t="s">
        <v>113</v>
      </c>
    </row>
    <row r="35" spans="2:38" ht="24" hidden="1" customHeight="1">
      <c r="C35" s="357" t="s">
        <v>115</v>
      </c>
      <c r="D35" s="357"/>
      <c r="E35" s="357"/>
      <c r="F35" s="357"/>
      <c r="G35" s="357"/>
      <c r="H35" s="238" t="s">
        <v>116</v>
      </c>
    </row>
  </sheetData>
  <sheetProtection selectLockedCells="1"/>
  <mergeCells count="39">
    <mergeCell ref="H2:H3"/>
    <mergeCell ref="M2:M3"/>
    <mergeCell ref="L2:L3"/>
    <mergeCell ref="K2:K3"/>
    <mergeCell ref="J2:J3"/>
    <mergeCell ref="I2:I3"/>
    <mergeCell ref="E19:G19"/>
    <mergeCell ref="E20:G20"/>
    <mergeCell ref="E21:G21"/>
    <mergeCell ref="C13:C15"/>
    <mergeCell ref="B2:B3"/>
    <mergeCell ref="F2:F3"/>
    <mergeCell ref="G2:G3"/>
    <mergeCell ref="C2:C3"/>
    <mergeCell ref="C4:C6"/>
    <mergeCell ref="C7:C9"/>
    <mergeCell ref="C10:C12"/>
    <mergeCell ref="E31:G31"/>
    <mergeCell ref="E32:G32"/>
    <mergeCell ref="E23:G23"/>
    <mergeCell ref="E24:G24"/>
    <mergeCell ref="E25:G25"/>
    <mergeCell ref="E27:G27"/>
    <mergeCell ref="C35:G35"/>
    <mergeCell ref="E33:G33"/>
    <mergeCell ref="AB19:AG19"/>
    <mergeCell ref="AB20:AG20"/>
    <mergeCell ref="AB21:AG21"/>
    <mergeCell ref="AB23:AG23"/>
    <mergeCell ref="AB24:AG24"/>
    <mergeCell ref="AB25:AG25"/>
    <mergeCell ref="AB27:AG27"/>
    <mergeCell ref="AB28:AG28"/>
    <mergeCell ref="AB29:AG29"/>
    <mergeCell ref="AB31:AG31"/>
    <mergeCell ref="AB32:AG32"/>
    <mergeCell ref="AB33:AG33"/>
    <mergeCell ref="E28:G28"/>
    <mergeCell ref="E29:G29"/>
  </mergeCells>
  <phoneticPr fontId="2"/>
  <conditionalFormatting sqref="E4:E15 G4:Z15">
    <cfRule type="expression" dxfId="1" priority="2">
      <formula>$L4&lt;100%</formula>
    </cfRule>
  </conditionalFormatting>
  <conditionalFormatting sqref="C4:C15">
    <cfRule type="cellIs" dxfId="0" priority="1" operator="lessThan">
      <formula>1</formula>
    </cfRule>
  </conditionalFormatting>
  <dataValidations disablePrompts="1" count="1">
    <dataValidation imeMode="off" allowBlank="1" showInputMessage="1" showErrorMessage="1" sqref="F4:F15" xr:uid="{0E77C97E-0B4D-4934-AA35-3A85D4771CD9}"/>
  </dataValidations>
  <pageMargins left="0.31496062992125984" right="0.19685039370078741" top="0.35433070866141736" bottom="0.15748031496062992" header="0.31496062992125984" footer="0.31496062992125984"/>
  <pageSetup paperSize="9" scale="72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85D9B-B72D-4839-9D24-E4CA379F4A7C}">
  <dimension ref="A1:M17"/>
  <sheetViews>
    <sheetView workbookViewId="0">
      <selection activeCell="A17" sqref="A17:XFD17"/>
    </sheetView>
  </sheetViews>
  <sheetFormatPr defaultColWidth="8.83203125" defaultRowHeight="20.25" customHeight="1"/>
  <cols>
    <col min="1" max="1" width="10.5" customWidth="1"/>
  </cols>
  <sheetData>
    <row r="1" spans="1:13" ht="20.25" customHeight="1">
      <c r="B1" t="s">
        <v>119</v>
      </c>
      <c r="C1" t="s">
        <v>120</v>
      </c>
      <c r="D1" t="s">
        <v>121</v>
      </c>
      <c r="E1" t="s">
        <v>122</v>
      </c>
      <c r="F1" t="s">
        <v>123</v>
      </c>
      <c r="G1" t="s">
        <v>124</v>
      </c>
      <c r="H1" t="s">
        <v>125</v>
      </c>
      <c r="I1" t="s">
        <v>126</v>
      </c>
      <c r="J1" t="s">
        <v>127</v>
      </c>
      <c r="K1" t="s">
        <v>128</v>
      </c>
      <c r="L1" t="s">
        <v>129</v>
      </c>
      <c r="M1" t="s">
        <v>130</v>
      </c>
    </row>
    <row r="2" spans="1:13" ht="20.25" hidden="1" customHeight="1"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  <c r="J2">
        <v>10</v>
      </c>
      <c r="K2">
        <v>11</v>
      </c>
      <c r="L2">
        <v>12</v>
      </c>
      <c r="M2">
        <v>13</v>
      </c>
    </row>
    <row r="3" spans="1:13" ht="20.25" customHeight="1">
      <c r="A3" t="s">
        <v>131</v>
      </c>
      <c r="B3">
        <v>44</v>
      </c>
      <c r="C3">
        <f>B3</f>
        <v>44</v>
      </c>
      <c r="D3">
        <f t="shared" ref="D3:M3" si="0">C3</f>
        <v>44</v>
      </c>
      <c r="E3">
        <f t="shared" si="0"/>
        <v>44</v>
      </c>
      <c r="F3">
        <f t="shared" si="0"/>
        <v>44</v>
      </c>
      <c r="G3">
        <f t="shared" si="0"/>
        <v>44</v>
      </c>
      <c r="H3">
        <f t="shared" si="0"/>
        <v>44</v>
      </c>
      <c r="I3">
        <f t="shared" si="0"/>
        <v>44</v>
      </c>
      <c r="J3">
        <f t="shared" si="0"/>
        <v>44</v>
      </c>
      <c r="K3">
        <f t="shared" si="0"/>
        <v>44</v>
      </c>
      <c r="L3">
        <f t="shared" si="0"/>
        <v>44</v>
      </c>
      <c r="M3">
        <f t="shared" si="0"/>
        <v>44</v>
      </c>
    </row>
    <row r="4" spans="1:13" ht="20.25" customHeight="1">
      <c r="A4" t="s">
        <v>132</v>
      </c>
      <c r="B4">
        <v>25</v>
      </c>
      <c r="C4">
        <f t="shared" ref="C4:M13" si="1">B4</f>
        <v>25</v>
      </c>
      <c r="D4">
        <f t="shared" si="1"/>
        <v>25</v>
      </c>
      <c r="E4">
        <f t="shared" si="1"/>
        <v>25</v>
      </c>
      <c r="F4">
        <f t="shared" si="1"/>
        <v>25</v>
      </c>
      <c r="G4">
        <f t="shared" si="1"/>
        <v>25</v>
      </c>
      <c r="H4">
        <f t="shared" si="1"/>
        <v>25</v>
      </c>
      <c r="I4">
        <f t="shared" si="1"/>
        <v>25</v>
      </c>
      <c r="J4">
        <f t="shared" si="1"/>
        <v>25</v>
      </c>
      <c r="K4">
        <f t="shared" si="1"/>
        <v>25</v>
      </c>
      <c r="L4">
        <f t="shared" si="1"/>
        <v>25</v>
      </c>
      <c r="M4">
        <f t="shared" si="1"/>
        <v>25</v>
      </c>
    </row>
    <row r="5" spans="1:13" ht="20.25" customHeight="1">
      <c r="A5" t="s">
        <v>133</v>
      </c>
      <c r="B5">
        <v>10</v>
      </c>
      <c r="C5">
        <f t="shared" si="1"/>
        <v>10</v>
      </c>
      <c r="D5">
        <v>15</v>
      </c>
      <c r="E5">
        <f t="shared" si="1"/>
        <v>15</v>
      </c>
      <c r="F5">
        <f t="shared" si="1"/>
        <v>15</v>
      </c>
      <c r="G5">
        <f t="shared" si="1"/>
        <v>15</v>
      </c>
      <c r="H5">
        <f t="shared" si="1"/>
        <v>15</v>
      </c>
      <c r="I5">
        <f t="shared" si="1"/>
        <v>15</v>
      </c>
      <c r="J5">
        <f t="shared" si="1"/>
        <v>15</v>
      </c>
      <c r="K5">
        <f t="shared" si="1"/>
        <v>15</v>
      </c>
      <c r="L5">
        <f t="shared" si="1"/>
        <v>15</v>
      </c>
      <c r="M5">
        <f t="shared" si="1"/>
        <v>15</v>
      </c>
    </row>
    <row r="6" spans="1:13" ht="20.25" customHeight="1">
      <c r="A6" t="s">
        <v>134</v>
      </c>
      <c r="B6">
        <v>6</v>
      </c>
      <c r="C6">
        <f t="shared" si="1"/>
        <v>6</v>
      </c>
      <c r="D6">
        <v>9</v>
      </c>
      <c r="E6">
        <f t="shared" si="1"/>
        <v>9</v>
      </c>
      <c r="F6">
        <f t="shared" si="1"/>
        <v>9</v>
      </c>
      <c r="G6">
        <f t="shared" si="1"/>
        <v>9</v>
      </c>
      <c r="H6">
        <f t="shared" si="1"/>
        <v>9</v>
      </c>
      <c r="I6">
        <f t="shared" si="1"/>
        <v>9</v>
      </c>
      <c r="J6">
        <f t="shared" si="1"/>
        <v>9</v>
      </c>
      <c r="K6">
        <f t="shared" si="1"/>
        <v>9</v>
      </c>
      <c r="L6">
        <f t="shared" si="1"/>
        <v>9</v>
      </c>
      <c r="M6">
        <f t="shared" si="1"/>
        <v>9</v>
      </c>
    </row>
    <row r="7" spans="1:13" ht="20.25" customHeight="1">
      <c r="A7" t="s">
        <v>135</v>
      </c>
      <c r="B7">
        <v>22</v>
      </c>
      <c r="C7">
        <f t="shared" si="1"/>
        <v>22</v>
      </c>
      <c r="D7">
        <v>44</v>
      </c>
      <c r="E7">
        <f t="shared" si="1"/>
        <v>44</v>
      </c>
      <c r="F7">
        <f t="shared" si="1"/>
        <v>44</v>
      </c>
      <c r="G7">
        <f t="shared" si="1"/>
        <v>44</v>
      </c>
      <c r="H7">
        <f t="shared" si="1"/>
        <v>44</v>
      </c>
      <c r="I7">
        <f t="shared" si="1"/>
        <v>44</v>
      </c>
      <c r="J7">
        <f t="shared" si="1"/>
        <v>44</v>
      </c>
      <c r="K7">
        <f t="shared" si="1"/>
        <v>44</v>
      </c>
      <c r="L7">
        <f t="shared" si="1"/>
        <v>44</v>
      </c>
      <c r="M7">
        <f t="shared" si="1"/>
        <v>44</v>
      </c>
    </row>
    <row r="8" spans="1:13" ht="20.25" customHeight="1">
      <c r="A8" t="s">
        <v>136</v>
      </c>
      <c r="B8">
        <v>10</v>
      </c>
      <c r="C8">
        <f t="shared" si="1"/>
        <v>10</v>
      </c>
      <c r="D8">
        <v>15</v>
      </c>
      <c r="E8">
        <f t="shared" si="1"/>
        <v>15</v>
      </c>
      <c r="F8">
        <f t="shared" si="1"/>
        <v>15</v>
      </c>
      <c r="G8">
        <f t="shared" si="1"/>
        <v>15</v>
      </c>
      <c r="H8">
        <f t="shared" si="1"/>
        <v>15</v>
      </c>
      <c r="I8">
        <f t="shared" si="1"/>
        <v>15</v>
      </c>
      <c r="J8">
        <f t="shared" si="1"/>
        <v>15</v>
      </c>
      <c r="K8">
        <f t="shared" si="1"/>
        <v>15</v>
      </c>
      <c r="L8">
        <f t="shared" si="1"/>
        <v>15</v>
      </c>
      <c r="M8">
        <f t="shared" si="1"/>
        <v>15</v>
      </c>
    </row>
    <row r="9" spans="1:13" ht="20.25" customHeight="1">
      <c r="A9" t="s">
        <v>137</v>
      </c>
      <c r="B9">
        <v>0</v>
      </c>
      <c r="C9">
        <f t="shared" si="1"/>
        <v>0</v>
      </c>
      <c r="D9">
        <v>6</v>
      </c>
      <c r="E9">
        <f t="shared" si="1"/>
        <v>6</v>
      </c>
      <c r="F9">
        <f t="shared" si="1"/>
        <v>6</v>
      </c>
      <c r="G9">
        <f t="shared" si="1"/>
        <v>6</v>
      </c>
      <c r="H9">
        <f t="shared" si="1"/>
        <v>6</v>
      </c>
      <c r="I9">
        <f t="shared" si="1"/>
        <v>6</v>
      </c>
      <c r="J9">
        <f t="shared" si="1"/>
        <v>6</v>
      </c>
      <c r="K9">
        <f t="shared" si="1"/>
        <v>6</v>
      </c>
      <c r="L9">
        <f t="shared" si="1"/>
        <v>6</v>
      </c>
      <c r="M9">
        <f t="shared" si="1"/>
        <v>6</v>
      </c>
    </row>
    <row r="10" spans="1:13" ht="20.25" customHeight="1">
      <c r="A10" t="s">
        <v>138</v>
      </c>
      <c r="B10">
        <v>15</v>
      </c>
      <c r="C10">
        <f t="shared" si="1"/>
        <v>15</v>
      </c>
      <c r="D10">
        <f t="shared" si="1"/>
        <v>15</v>
      </c>
      <c r="E10">
        <f t="shared" si="1"/>
        <v>15</v>
      </c>
      <c r="F10">
        <f t="shared" si="1"/>
        <v>15</v>
      </c>
      <c r="G10">
        <v>22</v>
      </c>
      <c r="H10">
        <f t="shared" si="1"/>
        <v>22</v>
      </c>
      <c r="I10">
        <f t="shared" si="1"/>
        <v>22</v>
      </c>
      <c r="J10">
        <f t="shared" si="1"/>
        <v>22</v>
      </c>
      <c r="K10">
        <f t="shared" si="1"/>
        <v>22</v>
      </c>
      <c r="L10">
        <f t="shared" si="1"/>
        <v>22</v>
      </c>
      <c r="M10">
        <f t="shared" si="1"/>
        <v>22</v>
      </c>
    </row>
    <row r="11" spans="1:13" ht="20.25" customHeight="1">
      <c r="A11" t="s">
        <v>139</v>
      </c>
      <c r="B11">
        <v>15</v>
      </c>
      <c r="C11">
        <f t="shared" si="1"/>
        <v>15</v>
      </c>
      <c r="D11">
        <f t="shared" si="1"/>
        <v>15</v>
      </c>
      <c r="E11">
        <f t="shared" si="1"/>
        <v>15</v>
      </c>
      <c r="F11">
        <f t="shared" si="1"/>
        <v>15</v>
      </c>
      <c r="G11">
        <f t="shared" si="1"/>
        <v>15</v>
      </c>
      <c r="H11">
        <v>44</v>
      </c>
      <c r="I11">
        <f t="shared" si="1"/>
        <v>44</v>
      </c>
      <c r="J11">
        <f t="shared" si="1"/>
        <v>44</v>
      </c>
      <c r="K11">
        <f t="shared" si="1"/>
        <v>44</v>
      </c>
      <c r="L11">
        <f t="shared" si="1"/>
        <v>44</v>
      </c>
      <c r="M11">
        <f t="shared" si="1"/>
        <v>44</v>
      </c>
    </row>
    <row r="12" spans="1:13" ht="20.25" customHeight="1">
      <c r="A12" t="s">
        <v>140</v>
      </c>
      <c r="B12">
        <v>0</v>
      </c>
      <c r="C12">
        <f t="shared" si="1"/>
        <v>0</v>
      </c>
      <c r="D12">
        <v>6</v>
      </c>
      <c r="E12">
        <f t="shared" si="1"/>
        <v>6</v>
      </c>
      <c r="F12">
        <f t="shared" si="1"/>
        <v>6</v>
      </c>
      <c r="G12">
        <f t="shared" si="1"/>
        <v>6</v>
      </c>
      <c r="H12">
        <f t="shared" si="1"/>
        <v>6</v>
      </c>
      <c r="I12">
        <f t="shared" si="1"/>
        <v>6</v>
      </c>
      <c r="J12">
        <f t="shared" si="1"/>
        <v>6</v>
      </c>
      <c r="K12">
        <f t="shared" si="1"/>
        <v>6</v>
      </c>
      <c r="L12">
        <f t="shared" si="1"/>
        <v>6</v>
      </c>
      <c r="M12">
        <f t="shared" si="1"/>
        <v>6</v>
      </c>
    </row>
    <row r="13" spans="1:13" ht="20.25" customHeight="1">
      <c r="A13" t="s">
        <v>141</v>
      </c>
      <c r="B13">
        <v>0</v>
      </c>
      <c r="C13">
        <f t="shared" si="1"/>
        <v>0</v>
      </c>
      <c r="D13">
        <f t="shared" si="1"/>
        <v>0</v>
      </c>
      <c r="E13">
        <f t="shared" si="1"/>
        <v>0</v>
      </c>
      <c r="F13">
        <f t="shared" si="1"/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 spans="1:13" ht="20.25" customHeight="1">
      <c r="A14" t="s">
        <v>149</v>
      </c>
    </row>
    <row r="15" spans="1:13" ht="20.25" customHeight="1">
      <c r="A15" t="s">
        <v>157</v>
      </c>
    </row>
    <row r="16" spans="1:13" ht="20.25" customHeight="1">
      <c r="A16" t="s">
        <v>159</v>
      </c>
    </row>
    <row r="17" spans="2:13" ht="20.25" customHeight="1">
      <c r="B17">
        <f>SUM(B3:B13)</f>
        <v>147</v>
      </c>
      <c r="C17">
        <f t="shared" ref="C17:M17" si="2">SUM(C3:C13)</f>
        <v>147</v>
      </c>
      <c r="D17">
        <f t="shared" si="2"/>
        <v>194</v>
      </c>
      <c r="E17">
        <f t="shared" si="2"/>
        <v>194</v>
      </c>
      <c r="F17">
        <f t="shared" si="2"/>
        <v>194</v>
      </c>
      <c r="G17">
        <f t="shared" si="2"/>
        <v>201</v>
      </c>
      <c r="H17">
        <f t="shared" si="2"/>
        <v>230</v>
      </c>
      <c r="I17">
        <f t="shared" si="2"/>
        <v>230</v>
      </c>
      <c r="J17">
        <f t="shared" si="2"/>
        <v>230</v>
      </c>
      <c r="K17">
        <f t="shared" si="2"/>
        <v>230</v>
      </c>
      <c r="L17">
        <f t="shared" si="2"/>
        <v>230</v>
      </c>
      <c r="M17">
        <f t="shared" si="2"/>
        <v>230</v>
      </c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CE158"/>
  <sheetViews>
    <sheetView topLeftCell="AJ32" zoomScale="130" workbookViewId="0">
      <selection activeCell="A40" sqref="A40:XFD40"/>
    </sheetView>
  </sheetViews>
  <sheetFormatPr defaultColWidth="13" defaultRowHeight="14"/>
  <cols>
    <col min="1" max="18" width="3.58203125" style="14" customWidth="1"/>
    <col min="19" max="20" width="3.58203125" style="249" customWidth="1"/>
    <col min="21" max="36" width="3.58203125" style="24" customWidth="1"/>
    <col min="37" max="54" width="3.58203125" style="14" customWidth="1"/>
    <col min="55" max="55" width="3.58203125" style="24" customWidth="1"/>
    <col min="56" max="59" width="3.58203125" style="14" customWidth="1"/>
    <col min="60" max="60" width="4.83203125" style="14" customWidth="1"/>
    <col min="61" max="83" width="5" style="14" customWidth="1"/>
    <col min="84" max="16384" width="13" style="14"/>
  </cols>
  <sheetData>
    <row r="1" spans="1:82" ht="12" customHeight="1">
      <c r="A1" s="522">
        <f ca="1">EOMONTH(A4,-1)+1</f>
        <v>44287</v>
      </c>
      <c r="B1" s="523"/>
      <c r="C1" s="1" t="s">
        <v>0</v>
      </c>
      <c r="D1" s="524">
        <f ca="1">J1/C31</f>
        <v>5.6538461538461542</v>
      </c>
      <c r="E1" s="524"/>
      <c r="F1" s="38" t="s">
        <v>40</v>
      </c>
      <c r="G1" s="39"/>
      <c r="H1" s="40"/>
      <c r="I1" s="35"/>
      <c r="J1" s="525">
        <f ca="1">VLOOKUP(A1,支援効果集計!$E$4:$F$15,2,FALSE)</f>
        <v>147</v>
      </c>
      <c r="K1" s="525"/>
      <c r="L1" s="526"/>
      <c r="M1" s="36" t="s">
        <v>39</v>
      </c>
      <c r="N1" s="37"/>
      <c r="O1" s="37"/>
      <c r="P1" s="41"/>
      <c r="Q1" s="34"/>
      <c r="R1" s="42"/>
      <c r="S1" s="240"/>
      <c r="T1" s="240"/>
      <c r="U1" s="240"/>
      <c r="V1" s="240"/>
      <c r="W1" s="239"/>
      <c r="X1" s="239"/>
      <c r="Y1" s="242"/>
      <c r="Z1" s="239"/>
      <c r="AA1" s="247"/>
      <c r="AB1" s="247"/>
      <c r="AC1" s="247"/>
      <c r="AD1" s="247"/>
      <c r="AE1" s="239"/>
      <c r="AF1" s="148"/>
      <c r="AG1" s="240"/>
      <c r="AH1" s="148"/>
      <c r="AI1" s="240"/>
      <c r="AJ1" s="148"/>
      <c r="AK1" s="46"/>
      <c r="AL1" s="45"/>
      <c r="AM1" s="46"/>
      <c r="AN1" s="45"/>
      <c r="AO1" s="46"/>
      <c r="AP1" s="45"/>
      <c r="AQ1" s="46"/>
      <c r="BI1" s="11"/>
      <c r="BJ1" s="519" t="s">
        <v>29</v>
      </c>
      <c r="BK1" s="520"/>
      <c r="BL1" s="12"/>
      <c r="BM1" s="11"/>
      <c r="BN1" s="11"/>
      <c r="BO1" s="11"/>
      <c r="BP1" s="11"/>
      <c r="BQ1" s="11"/>
      <c r="BR1" s="11"/>
      <c r="BS1" s="11"/>
      <c r="BT1" s="13"/>
      <c r="BU1" s="519" t="s">
        <v>30</v>
      </c>
      <c r="BV1" s="520"/>
      <c r="BW1" s="11"/>
      <c r="BX1" s="11"/>
      <c r="BY1" s="11"/>
      <c r="BZ1" s="11"/>
      <c r="CA1" s="11"/>
      <c r="CB1" s="11"/>
      <c r="CC1" s="11"/>
      <c r="CD1" s="11"/>
    </row>
    <row r="2" spans="1:82" ht="12" customHeight="1" thickBot="1">
      <c r="A2" s="541" t="s">
        <v>1</v>
      </c>
      <c r="B2" s="542"/>
      <c r="C2" s="533" t="s">
        <v>2</v>
      </c>
      <c r="D2" s="533"/>
      <c r="E2" s="547" t="s">
        <v>142</v>
      </c>
      <c r="F2" s="548" t="s">
        <v>117</v>
      </c>
      <c r="G2" s="532" t="s">
        <v>3</v>
      </c>
      <c r="H2" s="533"/>
      <c r="I2" s="533" t="s">
        <v>4</v>
      </c>
      <c r="J2" s="533"/>
      <c r="K2" s="533" t="s">
        <v>5</v>
      </c>
      <c r="L2" s="533"/>
      <c r="M2" s="533" t="s">
        <v>6</v>
      </c>
      <c r="N2" s="533"/>
      <c r="O2" s="533" t="s">
        <v>7</v>
      </c>
      <c r="P2" s="533"/>
      <c r="Q2" s="533" t="s">
        <v>9</v>
      </c>
      <c r="R2" s="534"/>
      <c r="S2" s="140"/>
      <c r="T2" s="145"/>
      <c r="U2" s="140"/>
      <c r="V2" s="248"/>
      <c r="W2" s="244"/>
      <c r="X2" s="244"/>
      <c r="Y2" s="244"/>
      <c r="Z2" s="244"/>
      <c r="AA2" s="244"/>
      <c r="AB2" s="248"/>
      <c r="AC2" s="248"/>
      <c r="AD2" s="248"/>
      <c r="AE2" s="248"/>
      <c r="AF2" s="248"/>
      <c r="AG2" s="248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BI2" s="11"/>
      <c r="BJ2" s="521"/>
      <c r="BK2" s="521"/>
      <c r="BL2" s="15"/>
      <c r="BM2" s="11"/>
      <c r="BN2" s="11"/>
      <c r="BO2" s="11"/>
      <c r="BP2" s="11"/>
      <c r="BQ2" s="11"/>
      <c r="BR2" s="11"/>
      <c r="BS2" s="11"/>
      <c r="BT2" s="13"/>
      <c r="BU2" s="521"/>
      <c r="BV2" s="521"/>
      <c r="BW2" s="16"/>
      <c r="BX2" s="11"/>
      <c r="BY2" s="11"/>
      <c r="BZ2" s="11"/>
      <c r="CA2" s="11"/>
      <c r="CB2" s="11"/>
      <c r="CC2" s="11"/>
      <c r="CD2" s="11"/>
    </row>
    <row r="3" spans="1:82" ht="12" customHeight="1">
      <c r="A3" s="541"/>
      <c r="B3" s="542"/>
      <c r="C3" s="533"/>
      <c r="D3" s="533"/>
      <c r="E3" s="547"/>
      <c r="F3" s="548"/>
      <c r="G3" s="532"/>
      <c r="H3" s="533"/>
      <c r="I3" s="533"/>
      <c r="J3" s="533"/>
      <c r="K3" s="533"/>
      <c r="L3" s="533"/>
      <c r="M3" s="533"/>
      <c r="N3" s="533"/>
      <c r="O3" s="533"/>
      <c r="P3" s="533"/>
      <c r="Q3" s="533"/>
      <c r="R3" s="534"/>
      <c r="S3" s="140"/>
      <c r="T3" s="140"/>
      <c r="U3" s="140"/>
      <c r="V3" s="244"/>
      <c r="W3" s="244"/>
      <c r="X3" s="244"/>
      <c r="Y3" s="244"/>
      <c r="Z3" s="244"/>
      <c r="AA3" s="244"/>
      <c r="AB3" s="248"/>
      <c r="AC3" s="248"/>
      <c r="AD3" s="248"/>
      <c r="AE3" s="248"/>
      <c r="AF3" s="248"/>
      <c r="AG3" s="248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BI3" s="5"/>
      <c r="BJ3" s="406" t="s">
        <v>11</v>
      </c>
      <c r="BK3" s="405"/>
      <c r="BL3" s="405">
        <f ca="1">BM14*BM22</f>
        <v>147</v>
      </c>
      <c r="BM3" s="485"/>
      <c r="BN3" s="474" t="s">
        <v>12</v>
      </c>
      <c r="BO3" s="475"/>
      <c r="BP3" s="476" t="s">
        <v>13</v>
      </c>
      <c r="BQ3" s="475"/>
      <c r="BR3" s="476" t="s">
        <v>14</v>
      </c>
      <c r="BS3" s="477"/>
      <c r="BT3" s="17"/>
      <c r="BU3" s="406" t="s">
        <v>11</v>
      </c>
      <c r="BV3" s="405"/>
      <c r="BW3" s="405">
        <f ca="1">BX14*BX22</f>
        <v>147</v>
      </c>
      <c r="BX3" s="485"/>
      <c r="BY3" s="474" t="s">
        <v>12</v>
      </c>
      <c r="BZ3" s="475"/>
      <c r="CA3" s="476" t="s">
        <v>13</v>
      </c>
      <c r="CB3" s="475"/>
      <c r="CC3" s="476" t="s">
        <v>14</v>
      </c>
      <c r="CD3" s="477"/>
    </row>
    <row r="4" spans="1:82" ht="12" customHeight="1">
      <c r="A4" s="535" cm="1">
        <f t="array" aca="1" ref="A4" ca="1">INDIRECT("'期'!"&amp;$A$32&amp;ROW())</f>
        <v>44287</v>
      </c>
      <c r="B4" s="536"/>
      <c r="C4" s="529">
        <f ca="1">IF(A4="","",1)</f>
        <v>1</v>
      </c>
      <c r="D4" s="537"/>
      <c r="E4" s="312">
        <f ca="1">IF(C4="","",$D$1)</f>
        <v>5.6538461538461542</v>
      </c>
      <c r="F4" s="253">
        <f ca="1">IF(A4="","",HLOOKUP(A4,$D$34:$BE$50,$A$50,FALSE))</f>
        <v>0</v>
      </c>
      <c r="G4" s="538">
        <f ca="1">IFERROR(O4/M4,"")</f>
        <v>0</v>
      </c>
      <c r="H4" s="539"/>
      <c r="I4" s="540">
        <f t="shared" ref="I4:I30" ca="1" si="0">IFERROR(M4/C4,"")</f>
        <v>5.6538461538461542</v>
      </c>
      <c r="J4" s="540"/>
      <c r="K4" s="489">
        <f ca="1">IFERROR(O4/C4,"")</f>
        <v>0</v>
      </c>
      <c r="L4" s="489"/>
      <c r="M4" s="527">
        <f ca="1">IF(C4="","",SUM(E$4:E4))</f>
        <v>5.6538461538461542</v>
      </c>
      <c r="N4" s="528"/>
      <c r="O4" s="529">
        <f ca="1">IF(C4="","",SUM(F$4:F4))</f>
        <v>0</v>
      </c>
      <c r="P4" s="529"/>
      <c r="Q4" s="530">
        <f ca="1">IFERROR($J$1-O4,"")</f>
        <v>147</v>
      </c>
      <c r="R4" s="531"/>
      <c r="S4" s="139"/>
      <c r="T4" s="273"/>
      <c r="U4" s="243"/>
      <c r="V4" s="146"/>
      <c r="W4" s="146"/>
      <c r="X4" s="146"/>
      <c r="Y4" s="146"/>
      <c r="Z4" s="27"/>
      <c r="AA4" s="27"/>
      <c r="AB4" s="244"/>
      <c r="AC4" s="244"/>
      <c r="AD4" s="244"/>
      <c r="AE4" s="244"/>
      <c r="AF4" s="244"/>
      <c r="AG4" s="244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BI4" s="6"/>
      <c r="BJ4" s="399"/>
      <c r="BK4" s="397"/>
      <c r="BL4" s="397"/>
      <c r="BM4" s="486"/>
      <c r="BN4" s="470"/>
      <c r="BO4" s="471"/>
      <c r="BP4" s="460"/>
      <c r="BQ4" s="471"/>
      <c r="BR4" s="460"/>
      <c r="BS4" s="478"/>
      <c r="BT4" s="18"/>
      <c r="BU4" s="399"/>
      <c r="BV4" s="397"/>
      <c r="BW4" s="397"/>
      <c r="BX4" s="486"/>
      <c r="BY4" s="470"/>
      <c r="BZ4" s="471"/>
      <c r="CA4" s="460"/>
      <c r="CB4" s="471"/>
      <c r="CC4" s="460"/>
      <c r="CD4" s="478"/>
    </row>
    <row r="5" spans="1:82" ht="12" customHeight="1">
      <c r="A5" s="490" cm="1">
        <f t="array" aca="1" ref="A5" ca="1">INDIRECT("'期'!"&amp;$A$32&amp;ROW())</f>
        <v>44288</v>
      </c>
      <c r="B5" s="491"/>
      <c r="C5" s="483">
        <f ca="1">IF(A5="","",C4+1)</f>
        <v>2</v>
      </c>
      <c r="D5" s="484"/>
      <c r="E5" s="313">
        <f t="shared" ref="E5:E30" ca="1" si="1">IF(C5="","",$D$1)</f>
        <v>5.6538461538461542</v>
      </c>
      <c r="F5" s="254">
        <f t="shared" ref="F5:F30" ca="1" si="2">IF(A5="","",HLOOKUP(A5,$D$34:$BE$50,$A$50,FALSE))</f>
        <v>6</v>
      </c>
      <c r="G5" s="492">
        <f t="shared" ref="G5:G30" ca="1" si="3">IFERROR(O5/M5,"")</f>
        <v>0.53061224489795911</v>
      </c>
      <c r="H5" s="493"/>
      <c r="I5" s="489">
        <f t="shared" ca="1" si="0"/>
        <v>5.6538461538461542</v>
      </c>
      <c r="J5" s="489"/>
      <c r="K5" s="489">
        <f t="shared" ref="K5:K30" ca="1" si="4">IFERROR(O5/C5,"")</f>
        <v>3</v>
      </c>
      <c r="L5" s="489"/>
      <c r="M5" s="501">
        <f ca="1">IF(C5="","",SUM(E$4:E5))</f>
        <v>11.307692307692308</v>
      </c>
      <c r="N5" s="502"/>
      <c r="O5" s="499">
        <f ca="1">IF(C5="","",SUM(F$4:F5))</f>
        <v>6</v>
      </c>
      <c r="P5" s="500"/>
      <c r="Q5" s="483">
        <f t="shared" ref="Q5:Q30" ca="1" si="5">IFERROR($J$1-O5,"")</f>
        <v>141</v>
      </c>
      <c r="R5" s="484"/>
      <c r="S5" s="139"/>
      <c r="T5" s="273"/>
      <c r="U5" s="243"/>
      <c r="V5" s="146"/>
      <c r="W5" s="146"/>
      <c r="X5" s="146"/>
      <c r="Y5" s="146"/>
      <c r="Z5" s="27"/>
      <c r="AA5" s="27"/>
      <c r="AB5" s="146"/>
      <c r="AC5" s="146"/>
      <c r="AD5" s="146"/>
      <c r="AE5" s="146"/>
      <c r="AF5" s="146"/>
      <c r="AG5" s="146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BI5" s="6"/>
      <c r="BJ5" s="399" t="s">
        <v>15</v>
      </c>
      <c r="BK5" s="397"/>
      <c r="BL5" s="436">
        <f ca="1">SUM(F4:F9)</f>
        <v>20</v>
      </c>
      <c r="BM5" s="437"/>
      <c r="BN5" s="399" t="s">
        <v>34</v>
      </c>
      <c r="BO5" s="426">
        <f ca="1">AVERAGE(F4:F9)*2</f>
        <v>6.666666666666667</v>
      </c>
      <c r="BP5" s="397" t="s">
        <v>34</v>
      </c>
      <c r="BQ5" s="448">
        <f ca="1">AVERAGE(G4:H9)</f>
        <v>0.40631141345427052</v>
      </c>
      <c r="BR5" s="397" t="s">
        <v>34</v>
      </c>
      <c r="BS5" s="424">
        <f ca="1">SUM(S4:S9)/BL5</f>
        <v>0</v>
      </c>
      <c r="BT5" s="18"/>
      <c r="BU5" s="399" t="s">
        <v>15</v>
      </c>
      <c r="BV5" s="397"/>
      <c r="BW5" s="436">
        <f ca="1">SUM(F10:F15)</f>
        <v>27</v>
      </c>
      <c r="BX5" s="437"/>
      <c r="BY5" s="399" t="s">
        <v>34</v>
      </c>
      <c r="BZ5" s="462">
        <f ca="1">BO5</f>
        <v>6.666666666666667</v>
      </c>
      <c r="CA5" s="397" t="s">
        <v>34</v>
      </c>
      <c r="CB5" s="430">
        <f ca="1">BQ5</f>
        <v>0.40631141345427052</v>
      </c>
      <c r="CC5" s="397" t="s">
        <v>34</v>
      </c>
      <c r="CD5" s="432">
        <f ca="1">BS5</f>
        <v>0</v>
      </c>
    </row>
    <row r="6" spans="1:82" ht="12" customHeight="1">
      <c r="A6" s="490" cm="1">
        <f t="array" aca="1" ref="A6" ca="1">INDIRECT("'期'!"&amp;$A$32&amp;ROW())</f>
        <v>44289</v>
      </c>
      <c r="B6" s="491"/>
      <c r="C6" s="483">
        <f t="shared" ref="C6:C30" ca="1" si="6">IF(A6="","",C5+1)</f>
        <v>3</v>
      </c>
      <c r="D6" s="484"/>
      <c r="E6" s="313">
        <f t="shared" ca="1" si="1"/>
        <v>5.6538461538461542</v>
      </c>
      <c r="F6" s="254">
        <f t="shared" ca="1" si="2"/>
        <v>0</v>
      </c>
      <c r="G6" s="492">
        <f t="shared" ca="1" si="3"/>
        <v>0.3537414965986394</v>
      </c>
      <c r="H6" s="493"/>
      <c r="I6" s="489">
        <f t="shared" ca="1" si="0"/>
        <v>5.6538461538461542</v>
      </c>
      <c r="J6" s="489"/>
      <c r="K6" s="489">
        <f t="shared" ca="1" si="4"/>
        <v>2</v>
      </c>
      <c r="L6" s="489"/>
      <c r="M6" s="501">
        <f ca="1">IF(C6="","",SUM(E$4:E6))</f>
        <v>16.961538461538463</v>
      </c>
      <c r="N6" s="502"/>
      <c r="O6" s="499">
        <f ca="1">IF(C6="","",SUM(F$4:F6))</f>
        <v>6</v>
      </c>
      <c r="P6" s="500"/>
      <c r="Q6" s="483">
        <f t="shared" ca="1" si="5"/>
        <v>141</v>
      </c>
      <c r="R6" s="484"/>
      <c r="S6" s="139"/>
      <c r="T6" s="273"/>
      <c r="U6" s="243"/>
      <c r="V6" s="146"/>
      <c r="W6" s="146"/>
      <c r="X6" s="146"/>
      <c r="Y6" s="146"/>
      <c r="Z6" s="27"/>
      <c r="AA6" s="27"/>
      <c r="AB6" s="146"/>
      <c r="AC6" s="146"/>
      <c r="AD6" s="146"/>
      <c r="AE6" s="146"/>
      <c r="AF6" s="146"/>
      <c r="AG6" s="146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BI6" s="6"/>
      <c r="BJ6" s="399"/>
      <c r="BK6" s="397"/>
      <c r="BL6" s="438"/>
      <c r="BM6" s="439"/>
      <c r="BN6" s="399"/>
      <c r="BO6" s="426"/>
      <c r="BP6" s="397"/>
      <c r="BQ6" s="449"/>
      <c r="BR6" s="397"/>
      <c r="BS6" s="424"/>
      <c r="BT6" s="18"/>
      <c r="BU6" s="399"/>
      <c r="BV6" s="397"/>
      <c r="BW6" s="438"/>
      <c r="BX6" s="439"/>
      <c r="BY6" s="399"/>
      <c r="BZ6" s="462"/>
      <c r="CA6" s="397"/>
      <c r="CB6" s="430"/>
      <c r="CC6" s="397"/>
      <c r="CD6" s="432"/>
    </row>
    <row r="7" spans="1:82" ht="12" customHeight="1">
      <c r="A7" s="490" cm="1">
        <f t="array" aca="1" ref="A7" ca="1">INDIRECT("'期'!"&amp;$A$32&amp;ROW())</f>
        <v>44291</v>
      </c>
      <c r="B7" s="491"/>
      <c r="C7" s="483">
        <f t="shared" ca="1" si="6"/>
        <v>4</v>
      </c>
      <c r="D7" s="484"/>
      <c r="E7" s="313">
        <f t="shared" ca="1" si="1"/>
        <v>5.6538461538461542</v>
      </c>
      <c r="F7" s="254">
        <f t="shared" ca="1" si="2"/>
        <v>3</v>
      </c>
      <c r="G7" s="492">
        <f t="shared" ca="1" si="3"/>
        <v>0.39795918367346939</v>
      </c>
      <c r="H7" s="493"/>
      <c r="I7" s="489">
        <f t="shared" ca="1" si="0"/>
        <v>5.6538461538461542</v>
      </c>
      <c r="J7" s="489"/>
      <c r="K7" s="489">
        <f t="shared" ca="1" si="4"/>
        <v>2.25</v>
      </c>
      <c r="L7" s="489"/>
      <c r="M7" s="501">
        <f ca="1">IF(C7="","",SUM(E$4:E7))</f>
        <v>22.615384615384617</v>
      </c>
      <c r="N7" s="502"/>
      <c r="O7" s="499">
        <f ca="1">IF(C7="","",SUM(F$4:F7))</f>
        <v>9</v>
      </c>
      <c r="P7" s="500"/>
      <c r="Q7" s="483">
        <f t="shared" ca="1" si="5"/>
        <v>138</v>
      </c>
      <c r="R7" s="484"/>
      <c r="S7" s="139"/>
      <c r="T7" s="273"/>
      <c r="U7" s="243"/>
      <c r="V7" s="146"/>
      <c r="W7" s="146"/>
      <c r="X7" s="146"/>
      <c r="Y7" s="146"/>
      <c r="Z7" s="27"/>
      <c r="AA7" s="27"/>
      <c r="AB7" s="146"/>
      <c r="AC7" s="146"/>
      <c r="AD7" s="146"/>
      <c r="AE7" s="146"/>
      <c r="AF7" s="146"/>
      <c r="AG7" s="146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BI7" s="6"/>
      <c r="BJ7" s="399" t="s">
        <v>16</v>
      </c>
      <c r="BK7" s="397"/>
      <c r="BL7" s="458">
        <f ca="1">BL3-BL5</f>
        <v>127</v>
      </c>
      <c r="BM7" s="459"/>
      <c r="BN7" s="399" t="s">
        <v>35</v>
      </c>
      <c r="BO7" s="462">
        <f ca="1">BZ7</f>
        <v>9</v>
      </c>
      <c r="BP7" s="397" t="s">
        <v>35</v>
      </c>
      <c r="BQ7" s="463">
        <f ca="1">CB7</f>
        <v>0.6288099655446594</v>
      </c>
      <c r="BR7" s="397" t="s">
        <v>35</v>
      </c>
      <c r="BS7" s="432">
        <f ca="1">CD7</f>
        <v>0</v>
      </c>
      <c r="BT7" s="18"/>
      <c r="BU7" s="399" t="s">
        <v>16</v>
      </c>
      <c r="BV7" s="397"/>
      <c r="BW7" s="458">
        <f ca="1">BW3-BW5</f>
        <v>120</v>
      </c>
      <c r="BX7" s="459"/>
      <c r="BY7" s="399" t="s">
        <v>35</v>
      </c>
      <c r="BZ7" s="426">
        <f ca="1">AVERAGE(F10:F15)*2</f>
        <v>9</v>
      </c>
      <c r="CA7" s="397" t="s">
        <v>35</v>
      </c>
      <c r="CB7" s="518">
        <f ca="1">AVERAGE(G10:H15)</f>
        <v>0.6288099655446594</v>
      </c>
      <c r="CC7" s="397" t="s">
        <v>35</v>
      </c>
      <c r="CD7" s="424">
        <f ca="1">SUM(S10:S15)/BW5</f>
        <v>0</v>
      </c>
    </row>
    <row r="8" spans="1:82" ht="12" customHeight="1">
      <c r="A8" s="490" cm="1">
        <f t="array" aca="1" ref="A8" ca="1">INDIRECT("'期'!"&amp;$A$32&amp;ROW())</f>
        <v>44292</v>
      </c>
      <c r="B8" s="491"/>
      <c r="C8" s="483">
        <f t="shared" ca="1" si="6"/>
        <v>5</v>
      </c>
      <c r="D8" s="484"/>
      <c r="E8" s="313">
        <f t="shared" ca="1" si="1"/>
        <v>5.6538461538461542</v>
      </c>
      <c r="F8" s="254">
        <f t="shared" ca="1" si="2"/>
        <v>7</v>
      </c>
      <c r="G8" s="492">
        <f t="shared" ca="1" si="3"/>
        <v>0.56598639455782307</v>
      </c>
      <c r="H8" s="493"/>
      <c r="I8" s="489">
        <f t="shared" ca="1" si="0"/>
        <v>5.6538461538461542</v>
      </c>
      <c r="J8" s="489"/>
      <c r="K8" s="489">
        <f t="shared" ca="1" si="4"/>
        <v>3.2</v>
      </c>
      <c r="L8" s="489"/>
      <c r="M8" s="501">
        <f ca="1">IF(C8="","",SUM(E$4:E8))</f>
        <v>28.26923076923077</v>
      </c>
      <c r="N8" s="502"/>
      <c r="O8" s="499">
        <f ca="1">IF(C8="","",SUM(F$4:F8))</f>
        <v>16</v>
      </c>
      <c r="P8" s="500"/>
      <c r="Q8" s="483">
        <f t="shared" ca="1" si="5"/>
        <v>131</v>
      </c>
      <c r="R8" s="484"/>
      <c r="S8" s="139"/>
      <c r="T8" s="273"/>
      <c r="U8" s="243"/>
      <c r="V8" s="146"/>
      <c r="W8" s="146"/>
      <c r="X8" s="146"/>
      <c r="Y8" s="146"/>
      <c r="Z8" s="27"/>
      <c r="AA8" s="27"/>
      <c r="AB8" s="146"/>
      <c r="AC8" s="146"/>
      <c r="AD8" s="146"/>
      <c r="AE8" s="146"/>
      <c r="AF8" s="146"/>
      <c r="AG8" s="146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BI8" s="6"/>
      <c r="BJ8" s="399"/>
      <c r="BK8" s="397"/>
      <c r="BL8" s="516"/>
      <c r="BM8" s="517"/>
      <c r="BN8" s="399"/>
      <c r="BO8" s="462"/>
      <c r="BP8" s="397"/>
      <c r="BQ8" s="463"/>
      <c r="BR8" s="397"/>
      <c r="BS8" s="432"/>
      <c r="BT8" s="18"/>
      <c r="BU8" s="399"/>
      <c r="BV8" s="397"/>
      <c r="BW8" s="516"/>
      <c r="BX8" s="517"/>
      <c r="BY8" s="399"/>
      <c r="BZ8" s="426"/>
      <c r="CA8" s="397"/>
      <c r="CB8" s="518"/>
      <c r="CC8" s="397"/>
      <c r="CD8" s="424"/>
    </row>
    <row r="9" spans="1:82" ht="12" customHeight="1">
      <c r="A9" s="490" cm="1">
        <f t="array" aca="1" ref="A9" ca="1">INDIRECT("'期'!"&amp;$A$32&amp;ROW())</f>
        <v>44293</v>
      </c>
      <c r="B9" s="491"/>
      <c r="C9" s="483">
        <f t="shared" ca="1" si="6"/>
        <v>6</v>
      </c>
      <c r="D9" s="484"/>
      <c r="E9" s="313">
        <f t="shared" ca="1" si="1"/>
        <v>5.6538461538461542</v>
      </c>
      <c r="F9" s="254">
        <f t="shared" ca="1" si="2"/>
        <v>4</v>
      </c>
      <c r="G9" s="492">
        <f t="shared" ca="1" si="3"/>
        <v>0.58956916099773238</v>
      </c>
      <c r="H9" s="493"/>
      <c r="I9" s="489">
        <f t="shared" ca="1" si="0"/>
        <v>5.6538461538461542</v>
      </c>
      <c r="J9" s="489"/>
      <c r="K9" s="489">
        <f t="shared" ca="1" si="4"/>
        <v>3.3333333333333335</v>
      </c>
      <c r="L9" s="489"/>
      <c r="M9" s="501">
        <f ca="1">IF(C9="","",SUM(E$4:E9))</f>
        <v>33.923076923076927</v>
      </c>
      <c r="N9" s="502"/>
      <c r="O9" s="499">
        <f ca="1">IF(C9="","",SUM(F$4:F9))</f>
        <v>20</v>
      </c>
      <c r="P9" s="500"/>
      <c r="Q9" s="483">
        <f t="shared" ca="1" si="5"/>
        <v>127</v>
      </c>
      <c r="R9" s="484"/>
      <c r="S9" s="139"/>
      <c r="T9" s="273"/>
      <c r="U9" s="243"/>
      <c r="V9" s="146"/>
      <c r="W9" s="146"/>
      <c r="X9" s="146"/>
      <c r="Y9" s="146"/>
      <c r="Z9" s="27"/>
      <c r="AA9" s="27"/>
      <c r="AB9" s="146"/>
      <c r="AC9" s="146"/>
      <c r="AD9" s="146"/>
      <c r="AE9" s="146"/>
      <c r="AF9" s="146"/>
      <c r="AG9" s="146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BI9" s="6"/>
      <c r="BJ9" s="399"/>
      <c r="BK9" s="397"/>
      <c r="BL9" s="460"/>
      <c r="BM9" s="461"/>
      <c r="BN9" s="399"/>
      <c r="BO9" s="462"/>
      <c r="BP9" s="397"/>
      <c r="BQ9" s="463"/>
      <c r="BR9" s="397"/>
      <c r="BS9" s="432"/>
      <c r="BT9" s="17"/>
      <c r="BU9" s="399"/>
      <c r="BV9" s="397"/>
      <c r="BW9" s="460"/>
      <c r="BX9" s="461"/>
      <c r="BY9" s="399"/>
      <c r="BZ9" s="426"/>
      <c r="CA9" s="397"/>
      <c r="CB9" s="518"/>
      <c r="CC9" s="397"/>
      <c r="CD9" s="424"/>
    </row>
    <row r="10" spans="1:82" ht="12" customHeight="1">
      <c r="A10" s="490" cm="1">
        <f t="array" aca="1" ref="A10" ca="1">INDIRECT("'期'!"&amp;$A$32&amp;ROW())</f>
        <v>44294</v>
      </c>
      <c r="B10" s="491"/>
      <c r="C10" s="483">
        <f t="shared" ca="1" si="6"/>
        <v>7</v>
      </c>
      <c r="D10" s="484"/>
      <c r="E10" s="313">
        <f t="shared" ca="1" si="1"/>
        <v>5.6538461538461542</v>
      </c>
      <c r="F10" s="254">
        <f t="shared" ca="1" si="2"/>
        <v>3</v>
      </c>
      <c r="G10" s="492">
        <f t="shared" ca="1" si="3"/>
        <v>0.5811467444120505</v>
      </c>
      <c r="H10" s="493"/>
      <c r="I10" s="489">
        <f t="shared" ca="1" si="0"/>
        <v>5.6538461538461542</v>
      </c>
      <c r="J10" s="489"/>
      <c r="K10" s="489">
        <f t="shared" ca="1" si="4"/>
        <v>3.2857142857142856</v>
      </c>
      <c r="L10" s="489"/>
      <c r="M10" s="501">
        <f ca="1">IF(C10="","",SUM(E$4:E10))</f>
        <v>39.57692307692308</v>
      </c>
      <c r="N10" s="502"/>
      <c r="O10" s="499">
        <f ca="1">IF(C10="","",SUM(F$4:F10))</f>
        <v>23</v>
      </c>
      <c r="P10" s="500"/>
      <c r="Q10" s="483">
        <f t="shared" ca="1" si="5"/>
        <v>124</v>
      </c>
      <c r="R10" s="484"/>
      <c r="S10" s="139"/>
      <c r="T10" s="273"/>
      <c r="U10" s="243"/>
      <c r="V10" s="146"/>
      <c r="W10" s="146"/>
      <c r="X10" s="146"/>
      <c r="Y10" s="146"/>
      <c r="Z10" s="27"/>
      <c r="AA10" s="27"/>
      <c r="AB10" s="146"/>
      <c r="AC10" s="146"/>
      <c r="AD10" s="146"/>
      <c r="AE10" s="146"/>
      <c r="AF10" s="146"/>
      <c r="AG10" s="146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BI10" s="6"/>
      <c r="BJ10" s="399" t="s">
        <v>17</v>
      </c>
      <c r="BK10" s="397"/>
      <c r="BL10" s="436">
        <f ca="1">C31</f>
        <v>26</v>
      </c>
      <c r="BM10" s="437"/>
      <c r="BN10" s="399" t="s">
        <v>36</v>
      </c>
      <c r="BO10" s="462">
        <f ca="1">BO36</f>
        <v>17</v>
      </c>
      <c r="BP10" s="397" t="s">
        <v>36</v>
      </c>
      <c r="BQ10" s="463">
        <f ca="1">BQ36</f>
        <v>0.79889934809902774</v>
      </c>
      <c r="BR10" s="397" t="s">
        <v>36</v>
      </c>
      <c r="BS10" s="432">
        <f ca="1">BS36</f>
        <v>0</v>
      </c>
      <c r="BT10" s="18"/>
      <c r="BU10" s="399" t="s">
        <v>17</v>
      </c>
      <c r="BV10" s="397"/>
      <c r="BW10" s="436">
        <f ca="1">C31-6</f>
        <v>20</v>
      </c>
      <c r="BX10" s="437"/>
      <c r="BY10" s="399" t="s">
        <v>36</v>
      </c>
      <c r="BZ10" s="462">
        <f ca="1">BO36</f>
        <v>17</v>
      </c>
      <c r="CA10" s="397" t="s">
        <v>36</v>
      </c>
      <c r="CB10" s="463">
        <f ca="1">BQ36</f>
        <v>0.79889934809902774</v>
      </c>
      <c r="CC10" s="397" t="s">
        <v>36</v>
      </c>
      <c r="CD10" s="432">
        <f ca="1">BS36</f>
        <v>0</v>
      </c>
    </row>
    <row r="11" spans="1:82" ht="12" customHeight="1">
      <c r="A11" s="490" cm="1">
        <f t="array" aca="1" ref="A11" ca="1">INDIRECT("'期'!"&amp;$A$32&amp;ROW())</f>
        <v>44295</v>
      </c>
      <c r="B11" s="491"/>
      <c r="C11" s="483">
        <f t="shared" ca="1" si="6"/>
        <v>8</v>
      </c>
      <c r="D11" s="484"/>
      <c r="E11" s="313">
        <f t="shared" ca="1" si="1"/>
        <v>5.6538461538461542</v>
      </c>
      <c r="F11" s="254">
        <f t="shared" ca="1" si="2"/>
        <v>7</v>
      </c>
      <c r="G11" s="492">
        <f t="shared" ca="1" si="3"/>
        <v>0.66326530612244894</v>
      </c>
      <c r="H11" s="493"/>
      <c r="I11" s="489">
        <f t="shared" ca="1" si="0"/>
        <v>5.6538461538461542</v>
      </c>
      <c r="J11" s="489"/>
      <c r="K11" s="489">
        <f t="shared" ca="1" si="4"/>
        <v>3.75</v>
      </c>
      <c r="L11" s="489"/>
      <c r="M11" s="501">
        <f ca="1">IF(C11="","",SUM(E$4:E11))</f>
        <v>45.230769230769234</v>
      </c>
      <c r="N11" s="502"/>
      <c r="O11" s="499">
        <f ca="1">IF(C11="","",SUM(F$4:F11))</f>
        <v>30</v>
      </c>
      <c r="P11" s="500"/>
      <c r="Q11" s="483">
        <f t="shared" ca="1" si="5"/>
        <v>117</v>
      </c>
      <c r="R11" s="484"/>
      <c r="S11" s="139"/>
      <c r="T11" s="273"/>
      <c r="U11" s="243"/>
      <c r="V11" s="146"/>
      <c r="W11" s="146"/>
      <c r="X11" s="146"/>
      <c r="Y11" s="146"/>
      <c r="Z11" s="27"/>
      <c r="AA11" s="27"/>
      <c r="AB11" s="146"/>
      <c r="AC11" s="146"/>
      <c r="AD11" s="146"/>
      <c r="AE11" s="146"/>
      <c r="AF11" s="146"/>
      <c r="AG11" s="146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BI11" s="6"/>
      <c r="BJ11" s="399"/>
      <c r="BK11" s="397"/>
      <c r="BL11" s="438"/>
      <c r="BM11" s="439"/>
      <c r="BN11" s="399"/>
      <c r="BO11" s="462"/>
      <c r="BP11" s="397"/>
      <c r="BQ11" s="463"/>
      <c r="BR11" s="397"/>
      <c r="BS11" s="432"/>
      <c r="BT11" s="18"/>
      <c r="BU11" s="399"/>
      <c r="BV11" s="397"/>
      <c r="BW11" s="438"/>
      <c r="BX11" s="439"/>
      <c r="BY11" s="399"/>
      <c r="BZ11" s="462"/>
      <c r="CA11" s="397"/>
      <c r="CB11" s="463"/>
      <c r="CC11" s="397"/>
      <c r="CD11" s="432"/>
    </row>
    <row r="12" spans="1:82" ht="12" customHeight="1">
      <c r="A12" s="490" cm="1">
        <f t="array" aca="1" ref="A12" ca="1">INDIRECT("'期'!"&amp;$A$32&amp;ROW())</f>
        <v>44296</v>
      </c>
      <c r="B12" s="491"/>
      <c r="C12" s="483">
        <f t="shared" ca="1" si="6"/>
        <v>9</v>
      </c>
      <c r="D12" s="484"/>
      <c r="E12" s="313">
        <f t="shared" ca="1" si="1"/>
        <v>5.6538461538461542</v>
      </c>
      <c r="F12" s="254">
        <f t="shared" ca="1" si="2"/>
        <v>0</v>
      </c>
      <c r="G12" s="492">
        <f t="shared" ca="1" si="3"/>
        <v>0.58956916099773238</v>
      </c>
      <c r="H12" s="493"/>
      <c r="I12" s="489">
        <f t="shared" ca="1" si="0"/>
        <v>5.6538461538461542</v>
      </c>
      <c r="J12" s="489"/>
      <c r="K12" s="489">
        <f t="shared" ca="1" si="4"/>
        <v>3.3333333333333335</v>
      </c>
      <c r="L12" s="489"/>
      <c r="M12" s="501">
        <f ca="1">IF(C12="","",SUM(E$4:E12))</f>
        <v>50.884615384615387</v>
      </c>
      <c r="N12" s="502"/>
      <c r="O12" s="499">
        <f ca="1">IF(C12="","",SUM(F$4:F12))</f>
        <v>30</v>
      </c>
      <c r="P12" s="500"/>
      <c r="Q12" s="483">
        <f t="shared" ca="1" si="5"/>
        <v>117</v>
      </c>
      <c r="R12" s="484"/>
      <c r="S12" s="139"/>
      <c r="T12" s="273"/>
      <c r="U12" s="243"/>
      <c r="V12" s="146"/>
      <c r="W12" s="146"/>
      <c r="X12" s="146"/>
      <c r="Y12" s="146"/>
      <c r="Z12" s="27"/>
      <c r="AA12" s="27"/>
      <c r="AB12" s="146"/>
      <c r="AC12" s="146"/>
      <c r="AD12" s="146"/>
      <c r="AE12" s="146"/>
      <c r="AF12" s="146"/>
      <c r="AG12" s="146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BI12" s="6"/>
      <c r="BJ12" s="411" t="s">
        <v>33</v>
      </c>
      <c r="BK12" s="397"/>
      <c r="BL12" s="407">
        <f ca="1">BL7/BL10</f>
        <v>4.884615384615385</v>
      </c>
      <c r="BM12" s="419"/>
      <c r="BN12" s="399" t="s">
        <v>37</v>
      </c>
      <c r="BO12" s="430">
        <f ca="1">BZ38</f>
        <v>13.142857142857142</v>
      </c>
      <c r="BP12" s="397" t="s">
        <v>37</v>
      </c>
      <c r="BQ12" s="463">
        <f ca="1">CB38</f>
        <v>1.0057727472439491</v>
      </c>
      <c r="BR12" s="397" t="s">
        <v>37</v>
      </c>
      <c r="BS12" s="432">
        <f ca="1">CD38</f>
        <v>0</v>
      </c>
      <c r="BT12" s="18"/>
      <c r="BU12" s="411" t="s">
        <v>33</v>
      </c>
      <c r="BV12" s="397"/>
      <c r="BW12" s="407">
        <f ca="1">BW7/BW10</f>
        <v>6</v>
      </c>
      <c r="BX12" s="419"/>
      <c r="BY12" s="399" t="s">
        <v>37</v>
      </c>
      <c r="BZ12" s="430">
        <f ca="1">BZ38</f>
        <v>13.142857142857142</v>
      </c>
      <c r="CA12" s="397" t="s">
        <v>37</v>
      </c>
      <c r="CB12" s="463">
        <f ca="1">CB38</f>
        <v>1.0057727472439491</v>
      </c>
      <c r="CC12" s="397" t="s">
        <v>37</v>
      </c>
      <c r="CD12" s="432">
        <f ca="1">CD38</f>
        <v>0</v>
      </c>
    </row>
    <row r="13" spans="1:82" ht="12" customHeight="1" thickBot="1">
      <c r="A13" s="490" cm="1">
        <f t="array" aca="1" ref="A13" ca="1">INDIRECT("'期'!"&amp;$A$32&amp;ROW())</f>
        <v>44298</v>
      </c>
      <c r="B13" s="491"/>
      <c r="C13" s="483">
        <f t="shared" ca="1" si="6"/>
        <v>10</v>
      </c>
      <c r="D13" s="484"/>
      <c r="E13" s="313">
        <f t="shared" ca="1" si="1"/>
        <v>5.6538461538461542</v>
      </c>
      <c r="F13" s="254">
        <f t="shared" ca="1" si="2"/>
        <v>5</v>
      </c>
      <c r="G13" s="492">
        <f t="shared" ca="1" si="3"/>
        <v>0.61904761904761907</v>
      </c>
      <c r="H13" s="493"/>
      <c r="I13" s="489">
        <f t="shared" ca="1" si="0"/>
        <v>5.6538461538461542</v>
      </c>
      <c r="J13" s="489"/>
      <c r="K13" s="513">
        <f t="shared" ca="1" si="4"/>
        <v>3.5</v>
      </c>
      <c r="L13" s="513"/>
      <c r="M13" s="501">
        <f ca="1">IF(C13="","",SUM(E$4:E13))</f>
        <v>56.53846153846154</v>
      </c>
      <c r="N13" s="502"/>
      <c r="O13" s="499">
        <f ca="1">IF(C13="","",SUM(F$4:F13))</f>
        <v>35</v>
      </c>
      <c r="P13" s="500"/>
      <c r="Q13" s="483">
        <f t="shared" ca="1" si="5"/>
        <v>112</v>
      </c>
      <c r="R13" s="484"/>
      <c r="S13" s="139"/>
      <c r="T13" s="273"/>
      <c r="U13" s="243"/>
      <c r="V13" s="146"/>
      <c r="W13" s="146"/>
      <c r="X13" s="146"/>
      <c r="Y13" s="146"/>
      <c r="Z13" s="27"/>
      <c r="AA13" s="27"/>
      <c r="AB13" s="146"/>
      <c r="AC13" s="146"/>
      <c r="AD13" s="146"/>
      <c r="AE13" s="146"/>
      <c r="AF13" s="146"/>
      <c r="AG13" s="146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BI13" s="6"/>
      <c r="BJ13" s="412"/>
      <c r="BK13" s="413"/>
      <c r="BL13" s="409"/>
      <c r="BM13" s="420"/>
      <c r="BN13" s="400"/>
      <c r="BO13" s="431"/>
      <c r="BP13" s="398"/>
      <c r="BQ13" s="515"/>
      <c r="BR13" s="398"/>
      <c r="BS13" s="433"/>
      <c r="BT13" s="18"/>
      <c r="BU13" s="412"/>
      <c r="BV13" s="413"/>
      <c r="BW13" s="409"/>
      <c r="BX13" s="420"/>
      <c r="BY13" s="400"/>
      <c r="BZ13" s="431"/>
      <c r="CA13" s="398"/>
      <c r="CB13" s="515"/>
      <c r="CC13" s="398"/>
      <c r="CD13" s="433"/>
    </row>
    <row r="14" spans="1:82" ht="12" customHeight="1">
      <c r="A14" s="490" cm="1">
        <f t="array" aca="1" ref="A14" ca="1">INDIRECT("'期'!"&amp;$A$32&amp;ROW())</f>
        <v>44299</v>
      </c>
      <c r="B14" s="491"/>
      <c r="C14" s="483">
        <f t="shared" ca="1" si="6"/>
        <v>11</v>
      </c>
      <c r="D14" s="484"/>
      <c r="E14" s="313">
        <f t="shared" ca="1" si="1"/>
        <v>5.6538461538461542</v>
      </c>
      <c r="F14" s="254">
        <f t="shared" ca="1" si="2"/>
        <v>4</v>
      </c>
      <c r="G14" s="492">
        <f t="shared" ca="1" si="3"/>
        <v>0.62708719851576988</v>
      </c>
      <c r="H14" s="493"/>
      <c r="I14" s="489">
        <f t="shared" ca="1" si="0"/>
        <v>5.6538461538461542</v>
      </c>
      <c r="J14" s="489"/>
      <c r="K14" s="489">
        <f t="shared" ca="1" si="4"/>
        <v>3.5454545454545454</v>
      </c>
      <c r="L14" s="489"/>
      <c r="M14" s="501">
        <f ca="1">IF(C14="","",SUM(E$4:E14))</f>
        <v>62.192307692307693</v>
      </c>
      <c r="N14" s="502"/>
      <c r="O14" s="499">
        <f ca="1">IF(C14="","",SUM(F$4:F14))</f>
        <v>39</v>
      </c>
      <c r="P14" s="500"/>
      <c r="Q14" s="483">
        <f t="shared" ca="1" si="5"/>
        <v>108</v>
      </c>
      <c r="R14" s="484"/>
      <c r="S14" s="139"/>
      <c r="T14" s="273"/>
      <c r="U14" s="243"/>
      <c r="V14" s="146"/>
      <c r="W14" s="146"/>
      <c r="X14" s="146"/>
      <c r="Y14" s="146"/>
      <c r="Z14" s="27"/>
      <c r="AA14" s="27"/>
      <c r="AB14" s="146"/>
      <c r="AC14" s="146"/>
      <c r="AD14" s="146"/>
      <c r="AE14" s="146"/>
      <c r="AF14" s="146"/>
      <c r="AG14" s="146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BI14" s="6"/>
      <c r="BJ14" s="406" t="s">
        <v>18</v>
      </c>
      <c r="BK14" s="405"/>
      <c r="BL14" s="405"/>
      <c r="BM14" s="512">
        <f ca="1">D1</f>
        <v>5.6538461538461542</v>
      </c>
      <c r="BN14" s="414"/>
      <c r="BO14" s="514" t="s">
        <v>45</v>
      </c>
      <c r="BP14" s="414"/>
      <c r="BQ14" s="414"/>
      <c r="BR14" s="415">
        <v>1.66</v>
      </c>
      <c r="BS14" s="416"/>
      <c r="BT14" s="17"/>
      <c r="BU14" s="406" t="s">
        <v>18</v>
      </c>
      <c r="BV14" s="405"/>
      <c r="BW14" s="405"/>
      <c r="BX14" s="405">
        <f ca="1">BM14</f>
        <v>5.6538461538461542</v>
      </c>
      <c r="BY14" s="414"/>
      <c r="BZ14" s="414" t="s">
        <v>19</v>
      </c>
      <c r="CA14" s="414"/>
      <c r="CB14" s="414"/>
      <c r="CC14" s="415">
        <v>1.66</v>
      </c>
      <c r="CD14" s="416"/>
    </row>
    <row r="15" spans="1:82" ht="12" customHeight="1">
      <c r="A15" s="490" cm="1">
        <f t="array" aca="1" ref="A15" ca="1">INDIRECT("'期'!"&amp;$A$32&amp;ROW())</f>
        <v>44300</v>
      </c>
      <c r="B15" s="491"/>
      <c r="C15" s="483">
        <f t="shared" ca="1" si="6"/>
        <v>12</v>
      </c>
      <c r="D15" s="484"/>
      <c r="E15" s="313">
        <f t="shared" ca="1" si="1"/>
        <v>5.6538461538461542</v>
      </c>
      <c r="F15" s="254">
        <f t="shared" ca="1" si="2"/>
        <v>8</v>
      </c>
      <c r="G15" s="492">
        <f t="shared" ca="1" si="3"/>
        <v>0.69274376417233552</v>
      </c>
      <c r="H15" s="493"/>
      <c r="I15" s="489">
        <f t="shared" ca="1" si="0"/>
        <v>5.6538461538461542</v>
      </c>
      <c r="J15" s="489"/>
      <c r="K15" s="489">
        <f t="shared" ca="1" si="4"/>
        <v>3.9166666666666665</v>
      </c>
      <c r="L15" s="489"/>
      <c r="M15" s="501">
        <f ca="1">IF(C15="","",SUM(E$4:E15))</f>
        <v>67.846153846153854</v>
      </c>
      <c r="N15" s="502"/>
      <c r="O15" s="499">
        <f ca="1">IF(C15="","",SUM(F$4:F15))</f>
        <v>47</v>
      </c>
      <c r="P15" s="500"/>
      <c r="Q15" s="483">
        <f t="shared" ca="1" si="5"/>
        <v>100</v>
      </c>
      <c r="R15" s="484"/>
      <c r="S15" s="139"/>
      <c r="T15" s="273"/>
      <c r="U15" s="243"/>
      <c r="V15" s="146"/>
      <c r="W15" s="146"/>
      <c r="X15" s="146"/>
      <c r="Y15" s="146"/>
      <c r="Z15" s="27"/>
      <c r="AA15" s="27"/>
      <c r="AB15" s="13"/>
      <c r="AC15" s="13"/>
      <c r="AD15" s="13"/>
      <c r="AE15" s="13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BI15" s="6"/>
      <c r="BJ15" s="399"/>
      <c r="BK15" s="397"/>
      <c r="BL15" s="397"/>
      <c r="BM15" s="397"/>
      <c r="BN15" s="397"/>
      <c r="BO15" s="397"/>
      <c r="BP15" s="397"/>
      <c r="BQ15" s="397"/>
      <c r="BR15" s="417"/>
      <c r="BS15" s="418"/>
      <c r="BT15" s="17"/>
      <c r="BU15" s="399"/>
      <c r="BV15" s="397"/>
      <c r="BW15" s="397"/>
      <c r="BX15" s="397"/>
      <c r="BY15" s="397"/>
      <c r="BZ15" s="397"/>
      <c r="CA15" s="397"/>
      <c r="CB15" s="397"/>
      <c r="CC15" s="417"/>
      <c r="CD15" s="418"/>
    </row>
    <row r="16" spans="1:82" ht="12" customHeight="1">
      <c r="A16" s="490" cm="1">
        <f t="array" aca="1" ref="A16" ca="1">INDIRECT("'期'!"&amp;$A$32&amp;ROW())</f>
        <v>44301</v>
      </c>
      <c r="B16" s="491"/>
      <c r="C16" s="483">
        <f t="shared" ca="1" si="6"/>
        <v>13</v>
      </c>
      <c r="D16" s="484"/>
      <c r="E16" s="313">
        <f t="shared" ca="1" si="1"/>
        <v>5.6538461538461542</v>
      </c>
      <c r="F16" s="254">
        <f t="shared" ca="1" si="2"/>
        <v>8</v>
      </c>
      <c r="G16" s="492">
        <f t="shared" ca="1" si="3"/>
        <v>0.74829931972789099</v>
      </c>
      <c r="H16" s="493"/>
      <c r="I16" s="489">
        <f t="shared" ca="1" si="0"/>
        <v>5.6538461538461551</v>
      </c>
      <c r="J16" s="489"/>
      <c r="K16" s="489">
        <f t="shared" ca="1" si="4"/>
        <v>4.2307692307692308</v>
      </c>
      <c r="L16" s="489"/>
      <c r="M16" s="501">
        <f ca="1">IF(C16="","",SUM(E$4:E16))</f>
        <v>73.500000000000014</v>
      </c>
      <c r="N16" s="502"/>
      <c r="O16" s="499">
        <f ca="1">IF(C16="","",SUM(F$4:F16))</f>
        <v>55</v>
      </c>
      <c r="P16" s="500"/>
      <c r="Q16" s="483">
        <f t="shared" ca="1" si="5"/>
        <v>92</v>
      </c>
      <c r="R16" s="484"/>
      <c r="S16" s="139"/>
      <c r="T16" s="273"/>
      <c r="U16" s="243"/>
      <c r="V16" s="146"/>
      <c r="W16" s="146"/>
      <c r="X16" s="146"/>
      <c r="Y16" s="146"/>
      <c r="Z16" s="27"/>
      <c r="AA16" s="27"/>
      <c r="AB16" s="13"/>
      <c r="AC16" s="13"/>
      <c r="AD16" s="13"/>
      <c r="AE16" s="13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BI16" s="6"/>
      <c r="BJ16" s="399" t="s">
        <v>20</v>
      </c>
      <c r="BK16" s="397"/>
      <c r="BL16" s="397"/>
      <c r="BM16" s="423">
        <v>10</v>
      </c>
      <c r="BN16" s="423"/>
      <c r="BO16" s="511" t="s">
        <v>44</v>
      </c>
      <c r="BP16" s="397"/>
      <c r="BQ16" s="397"/>
      <c r="BR16" s="421" t="e">
        <f ca="1">BL5/12/AVERAGE(T4:U9)</f>
        <v>#DIV/0!</v>
      </c>
      <c r="BS16" s="422"/>
      <c r="BT16" s="19"/>
      <c r="BU16" s="399" t="s">
        <v>20</v>
      </c>
      <c r="BV16" s="397"/>
      <c r="BW16" s="397"/>
      <c r="BX16" s="423">
        <v>10.199999999999999</v>
      </c>
      <c r="BY16" s="423"/>
      <c r="BZ16" s="397" t="s">
        <v>21</v>
      </c>
      <c r="CA16" s="397"/>
      <c r="CB16" s="397"/>
      <c r="CC16" s="421" t="e">
        <f ca="1">BL5/12/AVERAGE(T9:U15)</f>
        <v>#DIV/0!</v>
      </c>
      <c r="CD16" s="422"/>
    </row>
    <row r="17" spans="1:82" ht="12" customHeight="1">
      <c r="A17" s="490" cm="1">
        <f t="array" aca="1" ref="A17" ca="1">INDIRECT("'期'!"&amp;$A$32&amp;ROW())</f>
        <v>44302</v>
      </c>
      <c r="B17" s="491"/>
      <c r="C17" s="483">
        <f t="shared" ca="1" si="6"/>
        <v>14</v>
      </c>
      <c r="D17" s="484"/>
      <c r="E17" s="313">
        <f t="shared" ca="1" si="1"/>
        <v>5.6538461538461542</v>
      </c>
      <c r="F17" s="254">
        <f t="shared" ca="1" si="2"/>
        <v>5</v>
      </c>
      <c r="G17" s="492">
        <f t="shared" ca="1" si="3"/>
        <v>0.75801749271137009</v>
      </c>
      <c r="H17" s="493"/>
      <c r="I17" s="489">
        <f t="shared" ca="1" si="0"/>
        <v>5.6538461538461551</v>
      </c>
      <c r="J17" s="489"/>
      <c r="K17" s="489">
        <f ca="1">IFERROR(O17/C17,"")</f>
        <v>4.2857142857142856</v>
      </c>
      <c r="L17" s="489"/>
      <c r="M17" s="501">
        <f ca="1">IF(C17="","",SUM(E$4:E17))</f>
        <v>79.153846153846175</v>
      </c>
      <c r="N17" s="502"/>
      <c r="O17" s="499">
        <f ca="1">IF(C17="","",SUM(F$4:F17))</f>
        <v>60</v>
      </c>
      <c r="P17" s="500"/>
      <c r="Q17" s="483">
        <f t="shared" ca="1" si="5"/>
        <v>87</v>
      </c>
      <c r="R17" s="484"/>
      <c r="S17" s="139"/>
      <c r="T17" s="273"/>
      <c r="U17" s="243"/>
      <c r="V17" s="146"/>
      <c r="W17" s="146"/>
      <c r="X17" s="146"/>
      <c r="Y17" s="146"/>
      <c r="Z17" s="27"/>
      <c r="AA17" s="27"/>
      <c r="AB17" s="13"/>
      <c r="AC17" s="13"/>
      <c r="AD17" s="13"/>
      <c r="AE17" s="13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BI17" s="6"/>
      <c r="BJ17" s="399"/>
      <c r="BK17" s="397"/>
      <c r="BL17" s="397"/>
      <c r="BM17" s="423"/>
      <c r="BN17" s="423"/>
      <c r="BO17" s="397"/>
      <c r="BP17" s="397"/>
      <c r="BQ17" s="397"/>
      <c r="BR17" s="421"/>
      <c r="BS17" s="422"/>
      <c r="BT17" s="19"/>
      <c r="BU17" s="399"/>
      <c r="BV17" s="397"/>
      <c r="BW17" s="397"/>
      <c r="BX17" s="423"/>
      <c r="BY17" s="423"/>
      <c r="BZ17" s="397"/>
      <c r="CA17" s="397"/>
      <c r="CB17" s="397"/>
      <c r="CC17" s="421"/>
      <c r="CD17" s="422"/>
    </row>
    <row r="18" spans="1:82" ht="12" customHeight="1">
      <c r="A18" s="490" cm="1">
        <f t="array" aca="1" ref="A18" ca="1">INDIRECT("'期'!"&amp;$A$32&amp;ROW())</f>
        <v>44303</v>
      </c>
      <c r="B18" s="491"/>
      <c r="C18" s="483">
        <f t="shared" ca="1" si="6"/>
        <v>15</v>
      </c>
      <c r="D18" s="484"/>
      <c r="E18" s="313">
        <f t="shared" ca="1" si="1"/>
        <v>5.6538461538461542</v>
      </c>
      <c r="F18" s="254">
        <f t="shared" ca="1" si="2"/>
        <v>1</v>
      </c>
      <c r="G18" s="492">
        <f t="shared" ca="1" si="3"/>
        <v>0.71927437641723335</v>
      </c>
      <c r="H18" s="493"/>
      <c r="I18" s="489">
        <f t="shared" ca="1" si="0"/>
        <v>5.653846153846156</v>
      </c>
      <c r="J18" s="489"/>
      <c r="K18" s="489">
        <f t="shared" ca="1" si="4"/>
        <v>4.0666666666666664</v>
      </c>
      <c r="L18" s="489"/>
      <c r="M18" s="501">
        <f ca="1">IF(C18="","",SUM(E$4:E18))</f>
        <v>84.807692307692335</v>
      </c>
      <c r="N18" s="502"/>
      <c r="O18" s="499">
        <f ca="1">IF(C18="","",SUM(F$4:F18))</f>
        <v>61</v>
      </c>
      <c r="P18" s="500"/>
      <c r="Q18" s="483">
        <f t="shared" ca="1" si="5"/>
        <v>86</v>
      </c>
      <c r="R18" s="484"/>
      <c r="S18" s="139"/>
      <c r="T18" s="273"/>
      <c r="U18" s="243"/>
      <c r="V18" s="146"/>
      <c r="W18" s="146"/>
      <c r="X18" s="146"/>
      <c r="Y18" s="146"/>
      <c r="Z18" s="27"/>
      <c r="AA18" s="241"/>
      <c r="AB18" s="13"/>
      <c r="AC18" s="13"/>
      <c r="AD18" s="13"/>
      <c r="AE18" s="13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BI18" s="6"/>
      <c r="BJ18" s="399" t="s">
        <v>41</v>
      </c>
      <c r="BK18" s="397"/>
      <c r="BL18" s="397"/>
      <c r="BM18" s="397">
        <f ca="1">BM16-BM14</f>
        <v>4.3461538461538458</v>
      </c>
      <c r="BN18" s="397"/>
      <c r="BO18" s="397" t="s">
        <v>22</v>
      </c>
      <c r="BP18" s="397"/>
      <c r="BQ18" s="397"/>
      <c r="BR18" s="407" t="e">
        <f ca="1">BR16-BR14</f>
        <v>#DIV/0!</v>
      </c>
      <c r="BS18" s="408"/>
      <c r="BT18" s="17"/>
      <c r="BU18" s="399" t="s">
        <v>41</v>
      </c>
      <c r="BV18" s="397"/>
      <c r="BW18" s="397"/>
      <c r="BX18" s="397">
        <f ca="1">BX16-BX14</f>
        <v>4.5461538461538451</v>
      </c>
      <c r="BY18" s="397"/>
      <c r="BZ18" s="397" t="s">
        <v>22</v>
      </c>
      <c r="CA18" s="397"/>
      <c r="CB18" s="397"/>
      <c r="CC18" s="509" t="e">
        <f ca="1">CC16-CC14</f>
        <v>#DIV/0!</v>
      </c>
      <c r="CD18" s="510"/>
    </row>
    <row r="19" spans="1:82" ht="12" customHeight="1">
      <c r="A19" s="490" cm="1">
        <f t="array" aca="1" ref="A19" ca="1">INDIRECT("'期'!"&amp;$A$32&amp;ROW())</f>
        <v>44305</v>
      </c>
      <c r="B19" s="491"/>
      <c r="C19" s="483">
        <f t="shared" ca="1" si="6"/>
        <v>16</v>
      </c>
      <c r="D19" s="484"/>
      <c r="E19" s="313">
        <f t="shared" ca="1" si="1"/>
        <v>5.6538461538461542</v>
      </c>
      <c r="F19" s="254">
        <f t="shared" ca="1" si="2"/>
        <v>7</v>
      </c>
      <c r="G19" s="492">
        <f t="shared" ca="1" si="3"/>
        <v>0.75170068027210857</v>
      </c>
      <c r="H19" s="493"/>
      <c r="I19" s="489">
        <f t="shared" ca="1" si="0"/>
        <v>5.653846153846156</v>
      </c>
      <c r="J19" s="489"/>
      <c r="K19" s="489">
        <f t="shared" ca="1" si="4"/>
        <v>4.25</v>
      </c>
      <c r="L19" s="489"/>
      <c r="M19" s="501">
        <f ca="1">IF(C19="","",SUM(E$4:E19))</f>
        <v>90.461538461538495</v>
      </c>
      <c r="N19" s="502"/>
      <c r="O19" s="499">
        <f ca="1">IF(C19="","",SUM(F$4:F19))</f>
        <v>68</v>
      </c>
      <c r="P19" s="500"/>
      <c r="Q19" s="483">
        <f t="shared" ca="1" si="5"/>
        <v>79</v>
      </c>
      <c r="R19" s="484"/>
      <c r="S19" s="139"/>
      <c r="T19" s="273"/>
      <c r="U19" s="243"/>
      <c r="V19" s="146"/>
      <c r="W19" s="146"/>
      <c r="X19" s="146"/>
      <c r="Y19" s="146"/>
      <c r="Z19" s="27"/>
      <c r="AA19" s="27"/>
      <c r="AB19" s="13"/>
      <c r="AC19" s="13"/>
      <c r="AD19" s="13"/>
      <c r="AE19" s="13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BI19" s="7"/>
      <c r="BJ19" s="399"/>
      <c r="BK19" s="397"/>
      <c r="BL19" s="397"/>
      <c r="BM19" s="397"/>
      <c r="BN19" s="397"/>
      <c r="BO19" s="397"/>
      <c r="BP19" s="397"/>
      <c r="BQ19" s="397"/>
      <c r="BR19" s="407"/>
      <c r="BS19" s="408"/>
      <c r="BT19" s="17"/>
      <c r="BU19" s="399"/>
      <c r="BV19" s="397"/>
      <c r="BW19" s="397"/>
      <c r="BX19" s="397"/>
      <c r="BY19" s="397"/>
      <c r="BZ19" s="397"/>
      <c r="CA19" s="397"/>
      <c r="CB19" s="397"/>
      <c r="CC19" s="397"/>
      <c r="CD19" s="510"/>
    </row>
    <row r="20" spans="1:82" ht="12" customHeight="1">
      <c r="A20" s="490" cm="1">
        <f t="array" aca="1" ref="A20" ca="1">INDIRECT("'期'!"&amp;$A$32&amp;ROW())</f>
        <v>44306</v>
      </c>
      <c r="B20" s="491"/>
      <c r="C20" s="483">
        <f t="shared" ca="1" si="6"/>
        <v>17</v>
      </c>
      <c r="D20" s="484"/>
      <c r="E20" s="313">
        <f t="shared" ca="1" si="1"/>
        <v>5.6538461538461542</v>
      </c>
      <c r="F20" s="254">
        <f t="shared" ca="1" si="2"/>
        <v>14</v>
      </c>
      <c r="G20" s="492">
        <f t="shared" ca="1" si="3"/>
        <v>0.85314125650260064</v>
      </c>
      <c r="H20" s="493"/>
      <c r="I20" s="489">
        <f t="shared" ca="1" si="0"/>
        <v>5.653846153846156</v>
      </c>
      <c r="J20" s="489"/>
      <c r="K20" s="489">
        <f t="shared" ca="1" si="4"/>
        <v>4.8235294117647056</v>
      </c>
      <c r="L20" s="489"/>
      <c r="M20" s="501">
        <f ca="1">IF(C20="","",SUM(E$4:E20))</f>
        <v>96.115384615384656</v>
      </c>
      <c r="N20" s="502"/>
      <c r="O20" s="499">
        <f ca="1">IF(C20="","",SUM(F$4:F20))</f>
        <v>82</v>
      </c>
      <c r="P20" s="500"/>
      <c r="Q20" s="483">
        <f t="shared" ca="1" si="5"/>
        <v>65</v>
      </c>
      <c r="R20" s="484"/>
      <c r="S20" s="139"/>
      <c r="T20" s="273"/>
      <c r="U20" s="243"/>
      <c r="V20" s="146"/>
      <c r="W20" s="146"/>
      <c r="X20" s="146"/>
      <c r="Y20" s="146"/>
      <c r="Z20" s="27"/>
      <c r="AA20" s="27"/>
      <c r="AB20" s="13"/>
      <c r="AC20" s="13"/>
      <c r="AD20" s="13"/>
      <c r="AE20" s="13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BI20" s="8"/>
      <c r="BJ20" s="411" t="s">
        <v>23</v>
      </c>
      <c r="BK20" s="397"/>
      <c r="BL20" s="397"/>
      <c r="BM20" s="397">
        <f ca="1">(BM16*BM22)-BL3</f>
        <v>113</v>
      </c>
      <c r="BN20" s="397"/>
      <c r="BO20" s="397" t="s">
        <v>24</v>
      </c>
      <c r="BP20" s="397"/>
      <c r="BQ20" s="397"/>
      <c r="BR20" s="407" t="e">
        <f ca="1">BL5/AVERAGE(T4:U8)</f>
        <v>#DIV/0!</v>
      </c>
      <c r="BS20" s="408"/>
      <c r="BT20" s="20"/>
      <c r="BU20" s="411" t="s">
        <v>23</v>
      </c>
      <c r="BV20" s="397"/>
      <c r="BW20" s="397"/>
      <c r="BX20" s="397">
        <f ca="1">(BX16*BX22)-BW3</f>
        <v>118.19999999999999</v>
      </c>
      <c r="BY20" s="397"/>
      <c r="BZ20" s="397" t="s">
        <v>24</v>
      </c>
      <c r="CA20" s="397"/>
      <c r="CB20" s="397"/>
      <c r="CC20" s="407" t="e">
        <f ca="1">BW5/CC16</f>
        <v>#DIV/0!</v>
      </c>
      <c r="CD20" s="408"/>
    </row>
    <row r="21" spans="1:82" ht="12" customHeight="1" thickBot="1">
      <c r="A21" s="490" cm="1">
        <f t="array" aca="1" ref="A21" ca="1">INDIRECT("'期'!"&amp;$A$32&amp;ROW())</f>
        <v>44307</v>
      </c>
      <c r="B21" s="491"/>
      <c r="C21" s="483">
        <f t="shared" ca="1" si="6"/>
        <v>18</v>
      </c>
      <c r="D21" s="484"/>
      <c r="E21" s="313">
        <f t="shared" ca="1" si="1"/>
        <v>5.6538461538461542</v>
      </c>
      <c r="F21" s="254">
        <f t="shared" ca="1" si="2"/>
        <v>16</v>
      </c>
      <c r="G21" s="507">
        <f t="shared" ca="1" si="3"/>
        <v>0.96296296296296247</v>
      </c>
      <c r="H21" s="508"/>
      <c r="I21" s="489">
        <f t="shared" ca="1" si="0"/>
        <v>5.6538461538461569</v>
      </c>
      <c r="J21" s="489"/>
      <c r="K21" s="489">
        <f t="shared" ca="1" si="4"/>
        <v>5.4444444444444446</v>
      </c>
      <c r="L21" s="489"/>
      <c r="M21" s="501">
        <f ca="1">IF(C21="","",SUM(E$4:E21))</f>
        <v>101.76923076923082</v>
      </c>
      <c r="N21" s="502"/>
      <c r="O21" s="499">
        <f ca="1">IF(C21="","",SUM(F$4:F21))</f>
        <v>98</v>
      </c>
      <c r="P21" s="500"/>
      <c r="Q21" s="483">
        <f t="shared" ca="1" si="5"/>
        <v>49</v>
      </c>
      <c r="R21" s="484"/>
      <c r="S21" s="139"/>
      <c r="T21" s="273"/>
      <c r="U21" s="243"/>
      <c r="V21" s="146"/>
      <c r="W21" s="146"/>
      <c r="X21" s="146"/>
      <c r="Y21" s="146"/>
      <c r="Z21" s="27"/>
      <c r="AA21" s="27"/>
      <c r="AB21" s="13"/>
      <c r="AC21" s="13"/>
      <c r="AD21" s="13"/>
      <c r="AE21" s="13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BI21" s="9"/>
      <c r="BJ21" s="412"/>
      <c r="BK21" s="413"/>
      <c r="BL21" s="413"/>
      <c r="BM21" s="413"/>
      <c r="BN21" s="413"/>
      <c r="BO21" s="413"/>
      <c r="BP21" s="413"/>
      <c r="BQ21" s="413"/>
      <c r="BR21" s="409"/>
      <c r="BS21" s="410"/>
      <c r="BT21" s="20"/>
      <c r="BU21" s="412"/>
      <c r="BV21" s="413"/>
      <c r="BW21" s="413"/>
      <c r="BX21" s="413"/>
      <c r="BY21" s="413"/>
      <c r="BZ21" s="413"/>
      <c r="CA21" s="413"/>
      <c r="CB21" s="413"/>
      <c r="CC21" s="409"/>
      <c r="CD21" s="410"/>
    </row>
    <row r="22" spans="1:82" ht="12" customHeight="1">
      <c r="A22" s="490" cm="1">
        <f t="array" aca="1" ref="A22" ca="1">INDIRECT("'期'!"&amp;$A$32&amp;ROW())</f>
        <v>44308</v>
      </c>
      <c r="B22" s="491"/>
      <c r="C22" s="483">
        <f t="shared" ca="1" si="6"/>
        <v>19</v>
      </c>
      <c r="D22" s="484"/>
      <c r="E22" s="313">
        <f t="shared" ca="1" si="1"/>
        <v>5.6538461538461542</v>
      </c>
      <c r="F22" s="254">
        <f t="shared" ca="1" si="2"/>
        <v>10</v>
      </c>
      <c r="G22" s="492">
        <f t="shared" ca="1" si="3"/>
        <v>1.0053705692803432</v>
      </c>
      <c r="H22" s="493"/>
      <c r="I22" s="489">
        <f t="shared" ca="1" si="0"/>
        <v>5.6538461538461569</v>
      </c>
      <c r="J22" s="489"/>
      <c r="K22" s="489">
        <f t="shared" ca="1" si="4"/>
        <v>5.6842105263157894</v>
      </c>
      <c r="L22" s="489"/>
      <c r="M22" s="501">
        <f ca="1">IF(C22="","",SUM(E$4:E22))</f>
        <v>107.42307692307698</v>
      </c>
      <c r="N22" s="502"/>
      <c r="O22" s="499">
        <f ca="1">IF(C22="","",SUM(F$4:F22))</f>
        <v>108</v>
      </c>
      <c r="P22" s="500"/>
      <c r="Q22" s="483">
        <f t="shared" ca="1" si="5"/>
        <v>39</v>
      </c>
      <c r="R22" s="484"/>
      <c r="S22" s="139"/>
      <c r="T22" s="273"/>
      <c r="U22" s="243"/>
      <c r="V22" s="146"/>
      <c r="W22" s="146"/>
      <c r="X22" s="146"/>
      <c r="Y22" s="146"/>
      <c r="Z22" s="27"/>
      <c r="AA22" s="27"/>
      <c r="AB22" s="13"/>
      <c r="AC22" s="13"/>
      <c r="AD22" s="13"/>
      <c r="AE22" s="13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BI22" s="10"/>
      <c r="BJ22" s="406" t="s">
        <v>25</v>
      </c>
      <c r="BK22" s="405"/>
      <c r="BL22" s="405"/>
      <c r="BM22" s="405">
        <f ca="1">C31</f>
        <v>26</v>
      </c>
      <c r="BN22" s="405"/>
      <c r="BO22" s="405" t="s">
        <v>26</v>
      </c>
      <c r="BP22" s="405"/>
      <c r="BQ22" s="405"/>
      <c r="BR22" s="403">
        <f ca="1">BM14*BM22*BM24*1.015</f>
        <v>2141837.7749999999</v>
      </c>
      <c r="BS22" s="404"/>
      <c r="BT22" s="21"/>
      <c r="BU22" s="406" t="s">
        <v>25</v>
      </c>
      <c r="BV22" s="405"/>
      <c r="BW22" s="405"/>
      <c r="BX22" s="405">
        <f ca="1">C31</f>
        <v>26</v>
      </c>
      <c r="BY22" s="405"/>
      <c r="BZ22" s="405" t="s">
        <v>26</v>
      </c>
      <c r="CA22" s="405"/>
      <c r="CB22" s="405"/>
      <c r="CC22" s="403">
        <f ca="1">BX14*BX22*BX24*1.015</f>
        <v>1567100.1149999998</v>
      </c>
      <c r="CD22" s="404"/>
    </row>
    <row r="23" spans="1:82" ht="12" customHeight="1">
      <c r="A23" s="490" cm="1">
        <f t="array" aca="1" ref="A23" ca="1">INDIRECT("'期'!"&amp;$A$32&amp;ROW())</f>
        <v>44309</v>
      </c>
      <c r="B23" s="491"/>
      <c r="C23" s="483">
        <f t="shared" ca="1" si="6"/>
        <v>20</v>
      </c>
      <c r="D23" s="484"/>
      <c r="E23" s="313">
        <f t="shared" ca="1" si="1"/>
        <v>5.6538461538461542</v>
      </c>
      <c r="F23" s="254">
        <f t="shared" ca="1" si="2"/>
        <v>5</v>
      </c>
      <c r="G23" s="492">
        <f t="shared" ca="1" si="3"/>
        <v>0.99931972789115597</v>
      </c>
      <c r="H23" s="493"/>
      <c r="I23" s="489">
        <f t="shared" ca="1" si="0"/>
        <v>5.6538461538461569</v>
      </c>
      <c r="J23" s="489"/>
      <c r="K23" s="489">
        <f t="shared" ca="1" si="4"/>
        <v>5.65</v>
      </c>
      <c r="L23" s="489"/>
      <c r="M23" s="501">
        <f ca="1">IF(C23="","",SUM(E$4:E23))</f>
        <v>113.07692307692314</v>
      </c>
      <c r="N23" s="502"/>
      <c r="O23" s="499">
        <f ca="1">IF(C23="","",SUM(F$4:F23))</f>
        <v>113</v>
      </c>
      <c r="P23" s="500"/>
      <c r="Q23" s="483">
        <f t="shared" ca="1" si="5"/>
        <v>34</v>
      </c>
      <c r="R23" s="484"/>
      <c r="S23" s="139"/>
      <c r="T23" s="273"/>
      <c r="U23" s="243"/>
      <c r="V23" s="146"/>
      <c r="W23" s="146"/>
      <c r="X23" s="146"/>
      <c r="Y23" s="146"/>
      <c r="Z23" s="27"/>
      <c r="AA23" s="27"/>
      <c r="AB23" s="13"/>
      <c r="AC23" s="13"/>
      <c r="AD23" s="13"/>
      <c r="AE23" s="13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BI23" s="10"/>
      <c r="BJ23" s="399"/>
      <c r="BK23" s="397"/>
      <c r="BL23" s="397"/>
      <c r="BM23" s="397"/>
      <c r="BN23" s="397"/>
      <c r="BO23" s="397"/>
      <c r="BP23" s="397"/>
      <c r="BQ23" s="397"/>
      <c r="BR23" s="401"/>
      <c r="BS23" s="402"/>
      <c r="BT23" s="21"/>
      <c r="BU23" s="399"/>
      <c r="BV23" s="397"/>
      <c r="BW23" s="397"/>
      <c r="BX23" s="397"/>
      <c r="BY23" s="397"/>
      <c r="BZ23" s="397"/>
      <c r="CA23" s="397"/>
      <c r="CB23" s="397"/>
      <c r="CC23" s="401"/>
      <c r="CD23" s="402"/>
    </row>
    <row r="24" spans="1:82" ht="12" customHeight="1">
      <c r="A24" s="490" cm="1">
        <f t="array" aca="1" ref="A24" ca="1">INDIRECT("'期'!"&amp;$A$32&amp;ROW())</f>
        <v>44310</v>
      </c>
      <c r="B24" s="491"/>
      <c r="C24" s="483">
        <f t="shared" ca="1" si="6"/>
        <v>21</v>
      </c>
      <c r="D24" s="484"/>
      <c r="E24" s="313">
        <f t="shared" ca="1" si="1"/>
        <v>5.6538461538461542</v>
      </c>
      <c r="F24" s="254">
        <f t="shared" ca="1" si="2"/>
        <v>1</v>
      </c>
      <c r="G24" s="492">
        <f t="shared" ca="1" si="3"/>
        <v>0.9601554907677351</v>
      </c>
      <c r="H24" s="493"/>
      <c r="I24" s="489">
        <f t="shared" ca="1" si="0"/>
        <v>5.6538461538461569</v>
      </c>
      <c r="J24" s="489"/>
      <c r="K24" s="489">
        <f t="shared" ca="1" si="4"/>
        <v>5.4285714285714288</v>
      </c>
      <c r="L24" s="489"/>
      <c r="M24" s="501">
        <f ca="1">IF(C24="","",SUM(E$4:E24))</f>
        <v>118.7307692307693</v>
      </c>
      <c r="N24" s="502"/>
      <c r="O24" s="499">
        <f ca="1">IF(C24="","",SUM(F$4:F24))</f>
        <v>114</v>
      </c>
      <c r="P24" s="500"/>
      <c r="Q24" s="483">
        <f t="shared" ca="1" si="5"/>
        <v>33</v>
      </c>
      <c r="R24" s="484"/>
      <c r="S24" s="139"/>
      <c r="T24" s="273"/>
      <c r="U24" s="243"/>
      <c r="V24" s="146"/>
      <c r="W24" s="146"/>
      <c r="X24" s="146"/>
      <c r="Y24" s="146"/>
      <c r="Z24" s="27"/>
      <c r="AA24" s="27"/>
      <c r="AB24" s="13"/>
      <c r="AC24" s="13"/>
      <c r="AD24" s="13"/>
      <c r="AE24" s="13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BI24" s="10"/>
      <c r="BJ24" s="399" t="s">
        <v>27</v>
      </c>
      <c r="BK24" s="397"/>
      <c r="BL24" s="397"/>
      <c r="BM24" s="395">
        <v>14355</v>
      </c>
      <c r="BN24" s="395"/>
      <c r="BO24" s="397" t="s">
        <v>43</v>
      </c>
      <c r="BP24" s="397"/>
      <c r="BQ24" s="397"/>
      <c r="BR24" s="401">
        <f ca="1">BM16*BM22*BM26</f>
        <v>3732300</v>
      </c>
      <c r="BS24" s="402"/>
      <c r="BT24" s="21"/>
      <c r="BU24" s="399" t="s">
        <v>27</v>
      </c>
      <c r="BV24" s="397"/>
      <c r="BW24" s="397"/>
      <c r="BX24" s="395">
        <v>10503</v>
      </c>
      <c r="BY24" s="395"/>
      <c r="BZ24" s="397" t="s">
        <v>43</v>
      </c>
      <c r="CA24" s="397"/>
      <c r="CB24" s="397"/>
      <c r="CC24" s="401">
        <f ca="1">BX16*BX22*BX26</f>
        <v>3806946</v>
      </c>
      <c r="CD24" s="402"/>
    </row>
    <row r="25" spans="1:82" ht="12" customHeight="1">
      <c r="A25" s="490" cm="1">
        <f t="array" aca="1" ref="A25" ca="1">INDIRECT("'期'!"&amp;$A$32&amp;ROW())</f>
        <v>44312</v>
      </c>
      <c r="B25" s="491"/>
      <c r="C25" s="483">
        <f t="shared" ca="1" si="6"/>
        <v>22</v>
      </c>
      <c r="D25" s="484"/>
      <c r="E25" s="313">
        <f t="shared" ca="1" si="1"/>
        <v>5.6538461538461542</v>
      </c>
      <c r="F25" s="254">
        <f t="shared" ca="1" si="2"/>
        <v>7</v>
      </c>
      <c r="G25" s="492">
        <f t="shared" ca="1" si="3"/>
        <v>0.97278911564625792</v>
      </c>
      <c r="H25" s="493"/>
      <c r="I25" s="489">
        <f t="shared" ca="1" si="0"/>
        <v>5.6538461538461569</v>
      </c>
      <c r="J25" s="489"/>
      <c r="K25" s="489">
        <f t="shared" ca="1" si="4"/>
        <v>5.5</v>
      </c>
      <c r="L25" s="489"/>
      <c r="M25" s="501">
        <f ca="1">IF(C25="","",SUM(E$4:E25))</f>
        <v>124.38461538461546</v>
      </c>
      <c r="N25" s="502"/>
      <c r="O25" s="499">
        <f ca="1">IF(C25="","",SUM(F$4:F25))</f>
        <v>121</v>
      </c>
      <c r="P25" s="500"/>
      <c r="Q25" s="483">
        <f t="shared" ca="1" si="5"/>
        <v>26</v>
      </c>
      <c r="R25" s="484"/>
      <c r="S25" s="139"/>
      <c r="T25" s="273"/>
      <c r="U25" s="243"/>
      <c r="V25" s="146"/>
      <c r="W25" s="146"/>
      <c r="X25" s="146"/>
      <c r="Y25" s="146"/>
      <c r="Z25" s="27"/>
      <c r="AA25" s="27"/>
      <c r="AB25" s="13"/>
      <c r="AC25" s="13"/>
      <c r="AD25" s="13"/>
      <c r="AE25" s="13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BI25" s="10"/>
      <c r="BJ25" s="399"/>
      <c r="BK25" s="397"/>
      <c r="BL25" s="397"/>
      <c r="BM25" s="395"/>
      <c r="BN25" s="395"/>
      <c r="BO25" s="397"/>
      <c r="BP25" s="397"/>
      <c r="BQ25" s="397"/>
      <c r="BR25" s="401"/>
      <c r="BS25" s="402"/>
      <c r="BT25" s="21"/>
      <c r="BU25" s="399"/>
      <c r="BV25" s="397"/>
      <c r="BW25" s="397"/>
      <c r="BX25" s="395"/>
      <c r="BY25" s="395"/>
      <c r="BZ25" s="397"/>
      <c r="CA25" s="397"/>
      <c r="CB25" s="397"/>
      <c r="CC25" s="401"/>
      <c r="CD25" s="402"/>
    </row>
    <row r="26" spans="1:82" ht="12" customHeight="1">
      <c r="A26" s="490" cm="1">
        <f t="array" aca="1" ref="A26" ca="1">INDIRECT("'期'!"&amp;$A$32&amp;ROW())</f>
        <v>44313</v>
      </c>
      <c r="B26" s="491"/>
      <c r="C26" s="483">
        <f t="shared" ca="1" si="6"/>
        <v>23</v>
      </c>
      <c r="D26" s="484"/>
      <c r="E26" s="313">
        <f t="shared" ca="1" si="1"/>
        <v>5.6538461538461542</v>
      </c>
      <c r="F26" s="254">
        <f t="shared" ca="1" si="2"/>
        <v>12</v>
      </c>
      <c r="G26" s="492">
        <f t="shared" ca="1" si="3"/>
        <v>1.0227743271221528</v>
      </c>
      <c r="H26" s="493"/>
      <c r="I26" s="489">
        <f t="shared" ca="1" si="0"/>
        <v>5.6538461538461569</v>
      </c>
      <c r="J26" s="489"/>
      <c r="K26" s="489">
        <f t="shared" ca="1" si="4"/>
        <v>5.7826086956521738</v>
      </c>
      <c r="L26" s="489"/>
      <c r="M26" s="501">
        <f ca="1">IF(C26="","",SUM(E$4:E26))</f>
        <v>130.0384615384616</v>
      </c>
      <c r="N26" s="502"/>
      <c r="O26" s="499">
        <f ca="1">IF(C26="","",SUM(F$4:F26))</f>
        <v>133</v>
      </c>
      <c r="P26" s="500"/>
      <c r="Q26" s="483">
        <f t="shared" ca="1" si="5"/>
        <v>14</v>
      </c>
      <c r="R26" s="484"/>
      <c r="S26" s="139"/>
      <c r="T26" s="273"/>
      <c r="U26" s="243"/>
      <c r="V26" s="146"/>
      <c r="W26" s="146"/>
      <c r="X26" s="146"/>
      <c r="Y26" s="146"/>
      <c r="Z26" s="27"/>
      <c r="AA26" s="27"/>
      <c r="AB26" s="13"/>
      <c r="AC26" s="13"/>
      <c r="AD26" s="13"/>
      <c r="AE26" s="13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BI26" s="10"/>
      <c r="BJ26" s="399" t="s">
        <v>28</v>
      </c>
      <c r="BK26" s="397"/>
      <c r="BL26" s="397"/>
      <c r="BM26" s="505">
        <v>14355</v>
      </c>
      <c r="BN26" s="505"/>
      <c r="BO26" s="397" t="s">
        <v>42</v>
      </c>
      <c r="BP26" s="397"/>
      <c r="BQ26" s="397"/>
      <c r="BR26" s="391">
        <f ca="1">BR24-BR22</f>
        <v>1590462.2250000001</v>
      </c>
      <c r="BS26" s="392"/>
      <c r="BT26" s="21"/>
      <c r="BU26" s="399" t="s">
        <v>28</v>
      </c>
      <c r="BV26" s="397"/>
      <c r="BW26" s="397"/>
      <c r="BX26" s="395">
        <f>BM26</f>
        <v>14355</v>
      </c>
      <c r="BY26" s="395"/>
      <c r="BZ26" s="397" t="s">
        <v>42</v>
      </c>
      <c r="CA26" s="397"/>
      <c r="CB26" s="397"/>
      <c r="CC26" s="391">
        <f ca="1">CC24-CC22</f>
        <v>2239845.8850000002</v>
      </c>
      <c r="CD26" s="392"/>
    </row>
    <row r="27" spans="1:82" ht="12" customHeight="1" thickBot="1">
      <c r="A27" s="490" cm="1">
        <f t="array" aca="1" ref="A27" ca="1">INDIRECT("'期'!"&amp;$A$32&amp;ROW())</f>
        <v>44314</v>
      </c>
      <c r="B27" s="491"/>
      <c r="C27" s="483">
        <f t="shared" ca="1" si="6"/>
        <v>24</v>
      </c>
      <c r="D27" s="484"/>
      <c r="E27" s="313">
        <f t="shared" ca="1" si="1"/>
        <v>5.6538461538461542</v>
      </c>
      <c r="F27" s="254">
        <f t="shared" ca="1" si="2"/>
        <v>11</v>
      </c>
      <c r="G27" s="492">
        <f t="shared" ca="1" si="3"/>
        <v>1.0612244897959178</v>
      </c>
      <c r="H27" s="493"/>
      <c r="I27" s="489">
        <f t="shared" ca="1" si="0"/>
        <v>5.6538461538461569</v>
      </c>
      <c r="J27" s="489"/>
      <c r="K27" s="489">
        <f t="shared" ca="1" si="4"/>
        <v>6</v>
      </c>
      <c r="L27" s="489"/>
      <c r="M27" s="501">
        <f ca="1">IF(C27="","",SUM(E$4:E27))</f>
        <v>135.69230769230776</v>
      </c>
      <c r="N27" s="502"/>
      <c r="O27" s="499">
        <f ca="1">IF(C27="","",SUM(F$4:F27))</f>
        <v>144</v>
      </c>
      <c r="P27" s="500"/>
      <c r="Q27" s="483">
        <f t="shared" ca="1" si="5"/>
        <v>3</v>
      </c>
      <c r="R27" s="484"/>
      <c r="S27" s="139"/>
      <c r="T27" s="139"/>
      <c r="U27" s="243"/>
      <c r="V27" s="146"/>
      <c r="W27" s="146"/>
      <c r="X27" s="146"/>
      <c r="Y27" s="146"/>
      <c r="Z27" s="27"/>
      <c r="AA27" s="27"/>
      <c r="AB27" s="13"/>
      <c r="AC27" s="13"/>
      <c r="AD27" s="13"/>
      <c r="AE27" s="13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BI27" s="10"/>
      <c r="BJ27" s="400"/>
      <c r="BK27" s="398"/>
      <c r="BL27" s="398"/>
      <c r="BM27" s="506"/>
      <c r="BN27" s="506"/>
      <c r="BO27" s="398"/>
      <c r="BP27" s="398"/>
      <c r="BQ27" s="398"/>
      <c r="BR27" s="393"/>
      <c r="BS27" s="394"/>
      <c r="BT27" s="21"/>
      <c r="BU27" s="400"/>
      <c r="BV27" s="398"/>
      <c r="BW27" s="398"/>
      <c r="BX27" s="396"/>
      <c r="BY27" s="396"/>
      <c r="BZ27" s="398"/>
      <c r="CA27" s="398"/>
      <c r="CB27" s="398"/>
      <c r="CC27" s="393"/>
      <c r="CD27" s="394"/>
    </row>
    <row r="28" spans="1:82" ht="12" customHeight="1">
      <c r="A28" s="490" cm="1">
        <f t="array" aca="1" ref="A28" ca="1">INDIRECT("'期'!"&amp;$A$32&amp;ROW())</f>
        <v>44315</v>
      </c>
      <c r="B28" s="491"/>
      <c r="C28" s="483">
        <f t="shared" ca="1" si="6"/>
        <v>25</v>
      </c>
      <c r="D28" s="484"/>
      <c r="E28" s="313">
        <f t="shared" ca="1" si="1"/>
        <v>5.6538461538461542</v>
      </c>
      <c r="F28" s="254">
        <f t="shared" ca="1" si="2"/>
        <v>0</v>
      </c>
      <c r="G28" s="492">
        <f t="shared" ca="1" si="3"/>
        <v>1.018775510204081</v>
      </c>
      <c r="H28" s="493"/>
      <c r="I28" s="489">
        <f t="shared" ca="1" si="0"/>
        <v>5.6538461538461569</v>
      </c>
      <c r="J28" s="489"/>
      <c r="K28" s="489">
        <f t="shared" ca="1" si="4"/>
        <v>5.76</v>
      </c>
      <c r="L28" s="489"/>
      <c r="M28" s="501">
        <f ca="1">IF(C28="","",SUM(E$4:E28))</f>
        <v>141.34615384615392</v>
      </c>
      <c r="N28" s="502"/>
      <c r="O28" s="499">
        <f ca="1">IF(C28="","",SUM(F$4:F28))</f>
        <v>144</v>
      </c>
      <c r="P28" s="500"/>
      <c r="Q28" s="483">
        <f t="shared" ca="1" si="5"/>
        <v>3</v>
      </c>
      <c r="R28" s="484"/>
      <c r="S28" s="139"/>
      <c r="T28" s="274"/>
      <c r="U28" s="245"/>
      <c r="V28" s="146"/>
      <c r="W28" s="146"/>
      <c r="X28" s="146"/>
      <c r="Y28" s="146"/>
      <c r="Z28" s="27"/>
      <c r="AA28" s="27"/>
      <c r="AB28" s="13"/>
      <c r="AC28" s="13"/>
      <c r="AD28" s="13"/>
      <c r="AE28" s="13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BI28" s="10"/>
      <c r="BJ28" s="487" t="s">
        <v>32</v>
      </c>
      <c r="BK28" s="487"/>
      <c r="BL28" s="22"/>
      <c r="BM28" s="23"/>
      <c r="BN28" s="23"/>
      <c r="BO28" s="17"/>
      <c r="BP28" s="17"/>
      <c r="BQ28" s="17"/>
      <c r="BR28" s="21"/>
      <c r="BS28" s="21"/>
      <c r="BT28" s="21"/>
      <c r="BU28" s="487" t="s">
        <v>31</v>
      </c>
      <c r="BV28" s="487"/>
      <c r="BW28" s="22"/>
      <c r="BX28" s="23"/>
      <c r="BY28" s="23"/>
      <c r="BZ28" s="17"/>
      <c r="CA28" s="17"/>
      <c r="CB28" s="17"/>
      <c r="CC28" s="21"/>
      <c r="CD28" s="21"/>
    </row>
    <row r="29" spans="1:82" ht="12" customHeight="1" thickBot="1">
      <c r="A29" s="490" cm="1">
        <f t="array" aca="1" ref="A29" ca="1">INDIRECT("'期'!"&amp;$A$32&amp;ROW())</f>
        <v>44316</v>
      </c>
      <c r="B29" s="491"/>
      <c r="C29" s="483">
        <f t="shared" ca="1" si="6"/>
        <v>26</v>
      </c>
      <c r="D29" s="484"/>
      <c r="E29" s="313">
        <f t="shared" ca="1" si="1"/>
        <v>5.6538461538461542</v>
      </c>
      <c r="F29" s="254">
        <f t="shared" ca="1" si="2"/>
        <v>7</v>
      </c>
      <c r="G29" s="492">
        <f t="shared" ca="1" si="3"/>
        <v>1.0272108843537409</v>
      </c>
      <c r="H29" s="493"/>
      <c r="I29" s="489">
        <f t="shared" ca="1" si="0"/>
        <v>5.6538461538461569</v>
      </c>
      <c r="J29" s="489"/>
      <c r="K29" s="489">
        <f t="shared" ca="1" si="4"/>
        <v>5.8076923076923075</v>
      </c>
      <c r="L29" s="489"/>
      <c r="M29" s="501">
        <f ca="1">IF(C29="","",SUM(E$4:E29))</f>
        <v>147.00000000000009</v>
      </c>
      <c r="N29" s="502"/>
      <c r="O29" s="499">
        <f ca="1">IF(C29="","",SUM(F$4:F29))</f>
        <v>151</v>
      </c>
      <c r="P29" s="500"/>
      <c r="Q29" s="483">
        <f t="shared" ca="1" si="5"/>
        <v>-4</v>
      </c>
      <c r="R29" s="484"/>
      <c r="S29" s="139"/>
      <c r="T29" s="274"/>
      <c r="U29" s="245"/>
      <c r="V29" s="146"/>
      <c r="W29" s="146"/>
      <c r="X29" s="146"/>
      <c r="Y29" s="146"/>
      <c r="Z29" s="27"/>
      <c r="AA29" s="27"/>
      <c r="AB29" s="13"/>
      <c r="AC29" s="13"/>
      <c r="AD29" s="13"/>
      <c r="AE29" s="13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BI29" s="10"/>
      <c r="BJ29" s="488"/>
      <c r="BK29" s="488"/>
      <c r="BL29" s="25"/>
      <c r="BM29" s="23"/>
      <c r="BN29" s="23"/>
      <c r="BO29" s="17"/>
      <c r="BP29" s="17"/>
      <c r="BQ29" s="17"/>
      <c r="BR29" s="21"/>
      <c r="BS29" s="21"/>
      <c r="BT29" s="21"/>
      <c r="BU29" s="488"/>
      <c r="BV29" s="488"/>
      <c r="BW29" s="25"/>
      <c r="BX29" s="23"/>
      <c r="BY29" s="23"/>
      <c r="BZ29" s="17"/>
      <c r="CA29" s="17"/>
      <c r="CB29" s="17"/>
      <c r="CC29" s="21"/>
      <c r="CD29" s="21"/>
    </row>
    <row r="30" spans="1:82" ht="12" customHeight="1">
      <c r="A30" s="494" t="str" cm="1">
        <f t="array" aca="1" ref="A30" ca="1">INDIRECT("'期'!"&amp;$A$32&amp;ROW())</f>
        <v/>
      </c>
      <c r="B30" s="495"/>
      <c r="C30" s="496" t="str">
        <f t="shared" ca="1" si="6"/>
        <v/>
      </c>
      <c r="D30" s="497"/>
      <c r="E30" s="314" t="str">
        <f t="shared" ca="1" si="1"/>
        <v/>
      </c>
      <c r="F30" s="255" t="str">
        <f t="shared" ca="1" si="2"/>
        <v/>
      </c>
      <c r="G30" s="452" t="str">
        <f t="shared" ca="1" si="3"/>
        <v/>
      </c>
      <c r="H30" s="453"/>
      <c r="I30" s="498" t="str">
        <f t="shared" ca="1" si="0"/>
        <v/>
      </c>
      <c r="J30" s="498"/>
      <c r="K30" s="498" t="str">
        <f t="shared" ca="1" si="4"/>
        <v/>
      </c>
      <c r="L30" s="498"/>
      <c r="M30" s="501" t="str">
        <f ca="1">IF(C30="","",SUM(E$4:E30))</f>
        <v/>
      </c>
      <c r="N30" s="502"/>
      <c r="O30" s="503" t="str">
        <f ca="1">IF(C30="","",SUM(F$4:F30))</f>
        <v/>
      </c>
      <c r="P30" s="504"/>
      <c r="Q30" s="496" t="str">
        <f t="shared" ca="1" si="5"/>
        <v/>
      </c>
      <c r="R30" s="497"/>
      <c r="S30" s="139"/>
      <c r="T30" s="274"/>
      <c r="U30" s="245"/>
      <c r="V30" s="146"/>
      <c r="W30" s="146"/>
      <c r="X30" s="146"/>
      <c r="Y30" s="146"/>
      <c r="Z30" s="27"/>
      <c r="AA30" s="27"/>
      <c r="AB30" s="13"/>
      <c r="AC30" s="13"/>
      <c r="AD30" s="13"/>
      <c r="AE30" s="13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BI30" s="10"/>
      <c r="BJ30" s="406" t="s">
        <v>11</v>
      </c>
      <c r="BK30" s="405"/>
      <c r="BL30" s="405">
        <f ca="1">BM40*BM48</f>
        <v>147</v>
      </c>
      <c r="BM30" s="485"/>
      <c r="BN30" s="474" t="s">
        <v>12</v>
      </c>
      <c r="BO30" s="475"/>
      <c r="BP30" s="476" t="s">
        <v>13</v>
      </c>
      <c r="BQ30" s="475"/>
      <c r="BR30" s="476" t="s">
        <v>14</v>
      </c>
      <c r="BS30" s="477"/>
      <c r="BT30" s="17"/>
      <c r="BU30" s="406" t="s">
        <v>11</v>
      </c>
      <c r="BV30" s="405"/>
      <c r="BW30" s="405">
        <f ca="1">BX40*BX48</f>
        <v>147</v>
      </c>
      <c r="BX30" s="485"/>
      <c r="BY30" s="474" t="s">
        <v>12</v>
      </c>
      <c r="BZ30" s="475"/>
      <c r="CA30" s="476" t="s">
        <v>13</v>
      </c>
      <c r="CB30" s="475"/>
      <c r="CC30" s="476" t="s">
        <v>14</v>
      </c>
      <c r="CD30" s="477"/>
    </row>
    <row r="31" spans="1:82" ht="12" customHeight="1">
      <c r="A31" s="450" t="s">
        <v>8</v>
      </c>
      <c r="B31" s="450"/>
      <c r="C31" s="451">
        <f ca="1">MAX(C4:D30)</f>
        <v>26</v>
      </c>
      <c r="D31" s="451"/>
      <c r="E31" s="315">
        <f ca="1">SUM(E4:E30)</f>
        <v>147.00000000000009</v>
      </c>
      <c r="F31" s="315">
        <f ca="1">SUM(F4:F30)</f>
        <v>151</v>
      </c>
      <c r="G31" s="452">
        <f ca="1">IFERROR(F31/E31,0)</f>
        <v>1.0272108843537409</v>
      </c>
      <c r="H31" s="453"/>
      <c r="I31" s="454">
        <f ca="1">E31-F31</f>
        <v>-3.9999999999999147</v>
      </c>
      <c r="J31" s="455"/>
      <c r="K31" s="456">
        <f ca="1">F31/C31</f>
        <v>5.8076923076923075</v>
      </c>
      <c r="L31" s="457"/>
      <c r="M31" s="3" t="s">
        <v>10</v>
      </c>
      <c r="N31" s="3"/>
      <c r="O31" s="3"/>
      <c r="P31" s="3"/>
      <c r="Q31" s="3"/>
      <c r="R31" s="3"/>
      <c r="S31" s="139"/>
      <c r="T31" s="274"/>
      <c r="U31" s="246"/>
      <c r="V31" s="139"/>
      <c r="W31" s="139"/>
      <c r="X31" s="240"/>
      <c r="Y31" s="240"/>
      <c r="Z31" s="13"/>
      <c r="AA31" s="13"/>
      <c r="AB31" s="13"/>
      <c r="AC31" s="13"/>
      <c r="AD31" s="13"/>
      <c r="AE31" s="13"/>
      <c r="AF31" s="138"/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BI31" s="10"/>
      <c r="BJ31" s="399"/>
      <c r="BK31" s="397"/>
      <c r="BL31" s="397"/>
      <c r="BM31" s="486"/>
      <c r="BN31" s="470"/>
      <c r="BO31" s="471"/>
      <c r="BP31" s="460"/>
      <c r="BQ31" s="471"/>
      <c r="BR31" s="460"/>
      <c r="BS31" s="478"/>
      <c r="BT31" s="18"/>
      <c r="BU31" s="399"/>
      <c r="BV31" s="397"/>
      <c r="BW31" s="397"/>
      <c r="BX31" s="486"/>
      <c r="BY31" s="470"/>
      <c r="BZ31" s="471"/>
      <c r="CA31" s="460"/>
      <c r="CB31" s="471"/>
      <c r="CC31" s="460"/>
      <c r="CD31" s="478"/>
    </row>
    <row r="32" spans="1:82" ht="12" customHeight="1">
      <c r="A32" s="84" t="str">
        <f ca="1">VLOOKUP(B32,支援効果集計!$D$4:$N$15,11,FALSE)</f>
        <v>F</v>
      </c>
      <c r="B32" s="84" t="str">
        <f ca="1">RIGHT(CELL("filename",A1),LEN(CELL("filename",A1))-FIND("]",CELL("filename",A1)))</f>
        <v>R3.4</v>
      </c>
      <c r="S32" s="145"/>
      <c r="T32" s="145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BI32" s="10"/>
      <c r="BJ32" s="468" t="s">
        <v>15</v>
      </c>
      <c r="BK32" s="469"/>
      <c r="BL32" s="436">
        <f ca="1">SUM(F16:F21)</f>
        <v>51</v>
      </c>
      <c r="BM32" s="472"/>
      <c r="BN32" s="412" t="s">
        <v>34</v>
      </c>
      <c r="BO32" s="482">
        <f ca="1">BO5</f>
        <v>6.666666666666667</v>
      </c>
      <c r="BP32" s="413" t="s">
        <v>34</v>
      </c>
      <c r="BQ32" s="464">
        <f ca="1">BQ5</f>
        <v>0.40631141345427052</v>
      </c>
      <c r="BR32" s="413" t="s">
        <v>34</v>
      </c>
      <c r="BS32" s="466">
        <f>AQ31</f>
        <v>0</v>
      </c>
      <c r="BT32" s="18"/>
      <c r="BU32" s="468" t="s">
        <v>15</v>
      </c>
      <c r="BV32" s="469"/>
      <c r="BW32" s="436">
        <f ca="1">SUM(F22:F28)</f>
        <v>46</v>
      </c>
      <c r="BX32" s="472"/>
      <c r="BY32" s="412" t="s">
        <v>34</v>
      </c>
      <c r="BZ32" s="480">
        <f ca="1">BO32</f>
        <v>6.666666666666667</v>
      </c>
      <c r="CA32" s="413" t="s">
        <v>34</v>
      </c>
      <c r="CB32" s="480">
        <f ca="1">BQ32</f>
        <v>0.40631141345427052</v>
      </c>
      <c r="CC32" s="413" t="s">
        <v>34</v>
      </c>
      <c r="CD32" s="466">
        <f>BS32</f>
        <v>0</v>
      </c>
    </row>
    <row r="33" spans="1:83" ht="12" customHeight="1" thickBot="1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30"/>
      <c r="R33" s="30"/>
      <c r="T33" s="250"/>
      <c r="U33" s="139"/>
      <c r="V33" s="149"/>
      <c r="W33" s="27"/>
      <c r="X33" s="27"/>
      <c r="Y33" s="27"/>
      <c r="Z33" s="27"/>
      <c r="AA33" s="27"/>
      <c r="AB33" s="27"/>
      <c r="AC33" s="27"/>
      <c r="AD33" s="27"/>
      <c r="AE33" s="148"/>
      <c r="AF33" s="139"/>
      <c r="AG33" s="149"/>
      <c r="AH33" s="27"/>
      <c r="AI33" s="27"/>
      <c r="AJ33" s="27"/>
      <c r="AK33" s="4"/>
      <c r="AL33" s="4"/>
      <c r="AM33" s="4"/>
      <c r="AN33" s="4"/>
      <c r="AO33" s="4"/>
      <c r="AP33" s="27"/>
      <c r="AQ33" s="27"/>
      <c r="BI33" s="10"/>
      <c r="BJ33" s="470"/>
      <c r="BK33" s="471"/>
      <c r="BL33" s="438"/>
      <c r="BM33" s="473"/>
      <c r="BN33" s="479"/>
      <c r="BO33" s="465"/>
      <c r="BP33" s="414"/>
      <c r="BQ33" s="465"/>
      <c r="BR33" s="414"/>
      <c r="BS33" s="467"/>
      <c r="BT33" s="18"/>
      <c r="BU33" s="470"/>
      <c r="BV33" s="471"/>
      <c r="BW33" s="438"/>
      <c r="BX33" s="473"/>
      <c r="BY33" s="479"/>
      <c r="BZ33" s="465"/>
      <c r="CA33" s="414"/>
      <c r="CB33" s="465"/>
      <c r="CC33" s="414"/>
      <c r="CD33" s="467"/>
    </row>
    <row r="34" spans="1:83" ht="15" customHeight="1">
      <c r="A34" s="261">
        <f ca="1">HLOOKUP(B32,年間予定!$B$1:$M$2,2,FALSE)</f>
        <v>2</v>
      </c>
      <c r="B34" s="262"/>
      <c r="C34" s="271"/>
      <c r="D34" s="269">
        <f ca="1">$A$4</f>
        <v>44287</v>
      </c>
      <c r="E34" s="264"/>
      <c r="F34" s="263">
        <f ca="1">$A$5</f>
        <v>44288</v>
      </c>
      <c r="G34" s="264"/>
      <c r="H34" s="263">
        <f ca="1">$A$6</f>
        <v>44289</v>
      </c>
      <c r="I34" s="264"/>
      <c r="J34" s="263">
        <f ca="1">$A$7</f>
        <v>44291</v>
      </c>
      <c r="K34" s="264"/>
      <c r="L34" s="263">
        <f ca="1">$A$8</f>
        <v>44292</v>
      </c>
      <c r="M34" s="264"/>
      <c r="N34" s="263">
        <f ca="1">$A$9</f>
        <v>44293</v>
      </c>
      <c r="O34" s="264"/>
      <c r="P34" s="263">
        <f ca="1">$A$10</f>
        <v>44294</v>
      </c>
      <c r="Q34" s="264"/>
      <c r="R34" s="263">
        <f ca="1">$A$11</f>
        <v>44295</v>
      </c>
      <c r="S34" s="264"/>
      <c r="T34" s="263">
        <f ca="1">$A$12</f>
        <v>44296</v>
      </c>
      <c r="U34" s="264"/>
      <c r="V34" s="263">
        <f ca="1">$A$13</f>
        <v>44298</v>
      </c>
      <c r="W34" s="264"/>
      <c r="X34" s="263">
        <f ca="1">$A$14</f>
        <v>44299</v>
      </c>
      <c r="Y34" s="264"/>
      <c r="Z34" s="263">
        <f ca="1">$A$15</f>
        <v>44300</v>
      </c>
      <c r="AA34" s="264"/>
      <c r="AB34" s="263">
        <f ca="1">$A$16</f>
        <v>44301</v>
      </c>
      <c r="AC34" s="264"/>
      <c r="AD34" s="263">
        <f ca="1">$A$17</f>
        <v>44302</v>
      </c>
      <c r="AE34" s="264"/>
      <c r="AF34" s="263">
        <f ca="1">$A$18</f>
        <v>44303</v>
      </c>
      <c r="AG34" s="264"/>
      <c r="AH34" s="263">
        <f ca="1">$A$19</f>
        <v>44305</v>
      </c>
      <c r="AI34" s="264"/>
      <c r="AJ34" s="263">
        <f ca="1">$A$20</f>
        <v>44306</v>
      </c>
      <c r="AK34" s="264"/>
      <c r="AL34" s="263">
        <f ca="1">$A$21</f>
        <v>44307</v>
      </c>
      <c r="AM34" s="264"/>
      <c r="AN34" s="263">
        <f ca="1">$A$22</f>
        <v>44308</v>
      </c>
      <c r="AO34" s="264"/>
      <c r="AP34" s="263">
        <f ca="1">$A$23</f>
        <v>44309</v>
      </c>
      <c r="AQ34" s="264"/>
      <c r="AR34" s="263">
        <f ca="1">$A$24</f>
        <v>44310</v>
      </c>
      <c r="AS34" s="264"/>
      <c r="AT34" s="263">
        <f ca="1">$A$25</f>
        <v>44312</v>
      </c>
      <c r="AU34" s="264"/>
      <c r="AV34" s="263">
        <f ca="1">$A$26</f>
        <v>44313</v>
      </c>
      <c r="AW34" s="264"/>
      <c r="AX34" s="263">
        <f ca="1">$A$27</f>
        <v>44314</v>
      </c>
      <c r="AY34" s="264"/>
      <c r="AZ34" s="263">
        <f ca="1">$A$28</f>
        <v>44315</v>
      </c>
      <c r="BA34" s="264"/>
      <c r="BB34" s="263">
        <f ca="1">$A$29</f>
        <v>44316</v>
      </c>
      <c r="BC34" s="264"/>
      <c r="BD34" s="263" t="str">
        <f ca="1">$A$30</f>
        <v/>
      </c>
      <c r="BE34" s="284"/>
      <c r="BF34" s="289" t="s">
        <v>143</v>
      </c>
      <c r="BG34" s="290"/>
      <c r="BH34" s="27"/>
      <c r="BI34" s="10"/>
      <c r="BJ34" s="399" t="s">
        <v>16</v>
      </c>
      <c r="BK34" s="397"/>
      <c r="BL34" s="458">
        <f ca="1">BL30-BL32</f>
        <v>96</v>
      </c>
      <c r="BM34" s="459"/>
      <c r="BN34" s="399" t="s">
        <v>35</v>
      </c>
      <c r="BO34" s="462">
        <f ca="1">BZ7</f>
        <v>9</v>
      </c>
      <c r="BP34" s="397" t="s">
        <v>35</v>
      </c>
      <c r="BQ34" s="463">
        <f ca="1">CB7</f>
        <v>0.6288099655446594</v>
      </c>
      <c r="BR34" s="397" t="s">
        <v>35</v>
      </c>
      <c r="BS34" s="432">
        <f ca="1">CD7</f>
        <v>0</v>
      </c>
      <c r="BT34" s="18"/>
      <c r="BU34" s="399" t="s">
        <v>16</v>
      </c>
      <c r="BV34" s="397"/>
      <c r="BW34" s="458">
        <f ca="1">BW30-BW32</f>
        <v>101</v>
      </c>
      <c r="BX34" s="459"/>
      <c r="BY34" s="399" t="s">
        <v>35</v>
      </c>
      <c r="BZ34" s="462">
        <f ca="1">BZ7</f>
        <v>9</v>
      </c>
      <c r="CA34" s="397" t="s">
        <v>35</v>
      </c>
      <c r="CB34" s="481">
        <f ca="1">CB7</f>
        <v>0.6288099655446594</v>
      </c>
      <c r="CC34" s="397" t="s">
        <v>35</v>
      </c>
      <c r="CD34" s="432">
        <f ca="1">CD7</f>
        <v>0</v>
      </c>
    </row>
    <row r="35" spans="1:83" s="260" customFormat="1" ht="15" customHeight="1">
      <c r="A35" s="267"/>
      <c r="B35" s="268"/>
      <c r="C35" s="272" t="s">
        <v>51</v>
      </c>
      <c r="D35" s="270" t="s">
        <v>117</v>
      </c>
      <c r="E35" s="266" t="s">
        <v>118</v>
      </c>
      <c r="F35" s="265" t="s">
        <v>117</v>
      </c>
      <c r="G35" s="266" t="s">
        <v>118</v>
      </c>
      <c r="H35" s="265" t="s">
        <v>117</v>
      </c>
      <c r="I35" s="266" t="s">
        <v>118</v>
      </c>
      <c r="J35" s="265" t="s">
        <v>117</v>
      </c>
      <c r="K35" s="266" t="s">
        <v>118</v>
      </c>
      <c r="L35" s="265" t="s">
        <v>117</v>
      </c>
      <c r="M35" s="266" t="s">
        <v>118</v>
      </c>
      <c r="N35" s="265" t="s">
        <v>117</v>
      </c>
      <c r="O35" s="266" t="s">
        <v>118</v>
      </c>
      <c r="P35" s="265" t="s">
        <v>117</v>
      </c>
      <c r="Q35" s="266" t="s">
        <v>118</v>
      </c>
      <c r="R35" s="265" t="s">
        <v>117</v>
      </c>
      <c r="S35" s="266" t="s">
        <v>118</v>
      </c>
      <c r="T35" s="265" t="s">
        <v>117</v>
      </c>
      <c r="U35" s="266" t="s">
        <v>118</v>
      </c>
      <c r="V35" s="265" t="s">
        <v>117</v>
      </c>
      <c r="W35" s="266" t="s">
        <v>118</v>
      </c>
      <c r="X35" s="265" t="s">
        <v>117</v>
      </c>
      <c r="Y35" s="266" t="s">
        <v>118</v>
      </c>
      <c r="Z35" s="265" t="s">
        <v>117</v>
      </c>
      <c r="AA35" s="266" t="s">
        <v>118</v>
      </c>
      <c r="AB35" s="265" t="s">
        <v>117</v>
      </c>
      <c r="AC35" s="266" t="s">
        <v>118</v>
      </c>
      <c r="AD35" s="265" t="s">
        <v>117</v>
      </c>
      <c r="AE35" s="266" t="s">
        <v>118</v>
      </c>
      <c r="AF35" s="265" t="s">
        <v>117</v>
      </c>
      <c r="AG35" s="266" t="s">
        <v>118</v>
      </c>
      <c r="AH35" s="265" t="s">
        <v>117</v>
      </c>
      <c r="AI35" s="266" t="s">
        <v>118</v>
      </c>
      <c r="AJ35" s="265" t="s">
        <v>117</v>
      </c>
      <c r="AK35" s="266" t="s">
        <v>118</v>
      </c>
      <c r="AL35" s="265" t="s">
        <v>117</v>
      </c>
      <c r="AM35" s="266" t="s">
        <v>118</v>
      </c>
      <c r="AN35" s="265" t="s">
        <v>117</v>
      </c>
      <c r="AO35" s="266" t="s">
        <v>118</v>
      </c>
      <c r="AP35" s="265" t="s">
        <v>117</v>
      </c>
      <c r="AQ35" s="266" t="s">
        <v>118</v>
      </c>
      <c r="AR35" s="265" t="s">
        <v>117</v>
      </c>
      <c r="AS35" s="266" t="s">
        <v>118</v>
      </c>
      <c r="AT35" s="265" t="s">
        <v>117</v>
      </c>
      <c r="AU35" s="266" t="s">
        <v>118</v>
      </c>
      <c r="AV35" s="265" t="s">
        <v>117</v>
      </c>
      <c r="AW35" s="266" t="s">
        <v>118</v>
      </c>
      <c r="AX35" s="265" t="s">
        <v>117</v>
      </c>
      <c r="AY35" s="266" t="s">
        <v>118</v>
      </c>
      <c r="AZ35" s="265" t="s">
        <v>117</v>
      </c>
      <c r="BA35" s="266" t="s">
        <v>118</v>
      </c>
      <c r="BB35" s="265" t="s">
        <v>117</v>
      </c>
      <c r="BC35" s="266" t="s">
        <v>118</v>
      </c>
      <c r="BD35" s="265" t="s">
        <v>117</v>
      </c>
      <c r="BE35" s="285" t="s">
        <v>118</v>
      </c>
      <c r="BF35" s="291" t="s">
        <v>117</v>
      </c>
      <c r="BG35" s="292" t="s">
        <v>118</v>
      </c>
      <c r="BH35" s="27"/>
      <c r="BI35" s="10"/>
      <c r="BJ35" s="399"/>
      <c r="BK35" s="397"/>
      <c r="BL35" s="460"/>
      <c r="BM35" s="461"/>
      <c r="BN35" s="399"/>
      <c r="BO35" s="462"/>
      <c r="BP35" s="397"/>
      <c r="BQ35" s="463"/>
      <c r="BR35" s="397"/>
      <c r="BS35" s="432"/>
      <c r="BT35" s="17"/>
      <c r="BU35" s="399"/>
      <c r="BV35" s="397"/>
      <c r="BW35" s="460"/>
      <c r="BX35" s="461"/>
      <c r="BY35" s="399"/>
      <c r="BZ35" s="462"/>
      <c r="CA35" s="397"/>
      <c r="CB35" s="481"/>
      <c r="CC35" s="397"/>
      <c r="CD35" s="432"/>
    </row>
    <row r="36" spans="1:83" ht="15" customHeight="1">
      <c r="A36" s="543" t="s">
        <v>131</v>
      </c>
      <c r="B36" s="544"/>
      <c r="C36" s="275">
        <f ca="1">IFERROR(VLOOKUP(A36,年間予定!$A$3:$M$17,$A$34,FALSE),"")</f>
        <v>44</v>
      </c>
      <c r="D36" s="276"/>
      <c r="E36" s="277"/>
      <c r="F36" s="278">
        <v>3</v>
      </c>
      <c r="G36" s="277"/>
      <c r="H36" s="278"/>
      <c r="I36" s="277"/>
      <c r="J36" s="278">
        <v>1</v>
      </c>
      <c r="K36" s="277"/>
      <c r="L36" s="278">
        <v>3</v>
      </c>
      <c r="M36" s="277"/>
      <c r="N36" s="278">
        <v>2</v>
      </c>
      <c r="O36" s="277"/>
      <c r="P36" s="278"/>
      <c r="Q36" s="277"/>
      <c r="R36" s="278">
        <v>1</v>
      </c>
      <c r="S36" s="277"/>
      <c r="T36" s="278"/>
      <c r="U36" s="277"/>
      <c r="V36" s="278">
        <v>4</v>
      </c>
      <c r="W36" s="277"/>
      <c r="X36" s="278">
        <v>1</v>
      </c>
      <c r="Y36" s="277"/>
      <c r="Z36" s="278">
        <v>3</v>
      </c>
      <c r="AA36" s="277"/>
      <c r="AB36" s="278">
        <v>3</v>
      </c>
      <c r="AC36" s="277"/>
      <c r="AD36" s="278">
        <v>2</v>
      </c>
      <c r="AE36" s="277"/>
      <c r="AF36" s="278"/>
      <c r="AG36" s="277"/>
      <c r="AH36" s="278">
        <v>3</v>
      </c>
      <c r="AI36" s="277"/>
      <c r="AJ36" s="278">
        <v>5</v>
      </c>
      <c r="AK36" s="277"/>
      <c r="AL36" s="278">
        <v>8</v>
      </c>
      <c r="AM36" s="277"/>
      <c r="AN36" s="278">
        <v>3</v>
      </c>
      <c r="AO36" s="277"/>
      <c r="AP36" s="278">
        <v>1</v>
      </c>
      <c r="AQ36" s="277"/>
      <c r="AR36" s="278">
        <v>1</v>
      </c>
      <c r="AS36" s="277"/>
      <c r="AT36" s="278">
        <v>2</v>
      </c>
      <c r="AU36" s="277"/>
      <c r="AV36" s="278">
        <v>4</v>
      </c>
      <c r="AW36" s="277"/>
      <c r="AX36" s="278">
        <v>4</v>
      </c>
      <c r="AY36" s="277"/>
      <c r="AZ36" s="278"/>
      <c r="BA36" s="277"/>
      <c r="BB36" s="278">
        <v>1</v>
      </c>
      <c r="BC36" s="277"/>
      <c r="BD36" s="278"/>
      <c r="BE36" s="286"/>
      <c r="BF36" s="293">
        <f>SUMIF($D$35:$BE$35,$BF$35,$D36:$BE36)</f>
        <v>55</v>
      </c>
      <c r="BG36" s="294">
        <f>SUMIF($D$35:$BE$35,$BG$35,$D36:$BE36)</f>
        <v>0</v>
      </c>
      <c r="BI36" s="10"/>
      <c r="BJ36" s="399" t="s">
        <v>17</v>
      </c>
      <c r="BK36" s="397"/>
      <c r="BL36" s="436">
        <f ca="1">C31-12</f>
        <v>14</v>
      </c>
      <c r="BM36" s="437"/>
      <c r="BN36" s="399" t="s">
        <v>36</v>
      </c>
      <c r="BO36" s="426">
        <f ca="1">AVERAGE(F16:F21)*2</f>
        <v>17</v>
      </c>
      <c r="BP36" s="397" t="s">
        <v>36</v>
      </c>
      <c r="BQ36" s="448">
        <f ca="1">AVERAGE(G16:H21)</f>
        <v>0.79889934809902774</v>
      </c>
      <c r="BR36" s="397" t="s">
        <v>36</v>
      </c>
      <c r="BS36" s="424">
        <f ca="1">SUM(S16:S21)/BL32</f>
        <v>0</v>
      </c>
      <c r="BT36" s="18"/>
      <c r="BU36" s="399" t="s">
        <v>17</v>
      </c>
      <c r="BV36" s="397"/>
      <c r="BW36" s="436">
        <f ca="1">C31-18</f>
        <v>8</v>
      </c>
      <c r="BX36" s="437"/>
      <c r="BY36" s="440" t="s">
        <v>38</v>
      </c>
      <c r="BZ36" s="442">
        <f ca="1">BO36</f>
        <v>17</v>
      </c>
      <c r="CA36" s="444" t="s">
        <v>38</v>
      </c>
      <c r="CB36" s="446">
        <f ca="1">BQ36</f>
        <v>0.79889934809902774</v>
      </c>
      <c r="CC36" s="444" t="s">
        <v>38</v>
      </c>
      <c r="CD36" s="434">
        <f ca="1">BS36</f>
        <v>0</v>
      </c>
    </row>
    <row r="37" spans="1:83" ht="15" customHeight="1">
      <c r="A37" s="545" t="s">
        <v>132</v>
      </c>
      <c r="B37" s="546"/>
      <c r="C37" s="279">
        <f ca="1">IFERROR(VLOOKUP(A37,年間予定!$A$3:$M$17,$A$34,FALSE),"")</f>
        <v>25</v>
      </c>
      <c r="D37" s="280"/>
      <c r="E37" s="281"/>
      <c r="F37" s="282">
        <v>1</v>
      </c>
      <c r="G37" s="281"/>
      <c r="H37" s="282"/>
      <c r="I37" s="281"/>
      <c r="J37" s="282">
        <v>1</v>
      </c>
      <c r="K37" s="281"/>
      <c r="L37" s="282">
        <v>1</v>
      </c>
      <c r="M37" s="281"/>
      <c r="N37" s="282">
        <v>2</v>
      </c>
      <c r="O37" s="281"/>
      <c r="P37" s="282"/>
      <c r="Q37" s="281"/>
      <c r="R37" s="282">
        <v>1</v>
      </c>
      <c r="S37" s="281"/>
      <c r="T37" s="282"/>
      <c r="U37" s="281"/>
      <c r="V37" s="282">
        <v>1</v>
      </c>
      <c r="W37" s="281"/>
      <c r="X37" s="282">
        <v>2</v>
      </c>
      <c r="Y37" s="281"/>
      <c r="Z37" s="282">
        <v>2</v>
      </c>
      <c r="AA37" s="281"/>
      <c r="AB37" s="282">
        <v>1</v>
      </c>
      <c r="AC37" s="281"/>
      <c r="AD37" s="282"/>
      <c r="AE37" s="281"/>
      <c r="AF37" s="282">
        <v>1</v>
      </c>
      <c r="AG37" s="281"/>
      <c r="AH37" s="282">
        <v>1</v>
      </c>
      <c r="AI37" s="281"/>
      <c r="AJ37" s="282">
        <v>2</v>
      </c>
      <c r="AK37" s="281"/>
      <c r="AL37" s="282">
        <v>3</v>
      </c>
      <c r="AM37" s="281"/>
      <c r="AN37" s="282">
        <v>2</v>
      </c>
      <c r="AO37" s="281"/>
      <c r="AP37" s="282"/>
      <c r="AQ37" s="281"/>
      <c r="AR37" s="282"/>
      <c r="AS37" s="281"/>
      <c r="AT37" s="282">
        <v>1</v>
      </c>
      <c r="AU37" s="281"/>
      <c r="AV37" s="282">
        <v>2</v>
      </c>
      <c r="AW37" s="281"/>
      <c r="AX37" s="282">
        <v>2</v>
      </c>
      <c r="AY37" s="281"/>
      <c r="AZ37" s="282"/>
      <c r="BA37" s="281"/>
      <c r="BB37" s="282">
        <v>1</v>
      </c>
      <c r="BC37" s="281"/>
      <c r="BD37" s="282"/>
      <c r="BE37" s="287"/>
      <c r="BF37" s="295">
        <f>SUMIF($D$35:$BE$35,$BF$35,$D37:$BE37)</f>
        <v>27</v>
      </c>
      <c r="BG37" s="296">
        <f t="shared" ref="BG37:BG49" si="7">SUMIF($D$35:$BE$35,$BG$35,$D37:$BE37)</f>
        <v>0</v>
      </c>
      <c r="BI37" s="11"/>
      <c r="BJ37" s="399"/>
      <c r="BK37" s="397"/>
      <c r="BL37" s="438"/>
      <c r="BM37" s="439"/>
      <c r="BN37" s="399"/>
      <c r="BO37" s="426"/>
      <c r="BP37" s="397"/>
      <c r="BQ37" s="449"/>
      <c r="BR37" s="397"/>
      <c r="BS37" s="424"/>
      <c r="BT37" s="18"/>
      <c r="BU37" s="399"/>
      <c r="BV37" s="397"/>
      <c r="BW37" s="438"/>
      <c r="BX37" s="439"/>
      <c r="BY37" s="441"/>
      <c r="BZ37" s="443"/>
      <c r="CA37" s="445"/>
      <c r="CB37" s="447"/>
      <c r="CC37" s="445"/>
      <c r="CD37" s="435"/>
    </row>
    <row r="38" spans="1:83" ht="15" customHeight="1">
      <c r="A38" s="543" t="s">
        <v>133</v>
      </c>
      <c r="B38" s="544"/>
      <c r="C38" s="275">
        <f ca="1">IFERROR(VLOOKUP(A38,年間予定!$A$3:$M$17,$A$34,FALSE),"")</f>
        <v>10</v>
      </c>
      <c r="D38" s="276"/>
      <c r="E38" s="277"/>
      <c r="F38" s="278"/>
      <c r="G38" s="277"/>
      <c r="H38" s="278"/>
      <c r="I38" s="277"/>
      <c r="J38" s="278"/>
      <c r="K38" s="277"/>
      <c r="L38" s="278"/>
      <c r="M38" s="277"/>
      <c r="N38" s="278"/>
      <c r="O38" s="277"/>
      <c r="P38" s="278"/>
      <c r="Q38" s="277"/>
      <c r="R38" s="278"/>
      <c r="S38" s="277"/>
      <c r="T38" s="278"/>
      <c r="U38" s="277"/>
      <c r="V38" s="278"/>
      <c r="W38" s="277"/>
      <c r="X38" s="278"/>
      <c r="Y38" s="277"/>
      <c r="Z38" s="278">
        <v>1</v>
      </c>
      <c r="AA38" s="277"/>
      <c r="AB38" s="278"/>
      <c r="AC38" s="277"/>
      <c r="AD38" s="278"/>
      <c r="AE38" s="277"/>
      <c r="AF38" s="278"/>
      <c r="AG38" s="277"/>
      <c r="AH38" s="278">
        <v>1</v>
      </c>
      <c r="AI38" s="277"/>
      <c r="AJ38" s="278"/>
      <c r="AK38" s="277"/>
      <c r="AL38" s="278">
        <v>1</v>
      </c>
      <c r="AM38" s="277"/>
      <c r="AN38" s="278"/>
      <c r="AO38" s="277"/>
      <c r="AP38" s="278"/>
      <c r="AQ38" s="277"/>
      <c r="AR38" s="278"/>
      <c r="AS38" s="277"/>
      <c r="AT38" s="278"/>
      <c r="AU38" s="277"/>
      <c r="AV38" s="278"/>
      <c r="AW38" s="277"/>
      <c r="AX38" s="278"/>
      <c r="AY38" s="277"/>
      <c r="AZ38" s="278"/>
      <c r="BA38" s="277"/>
      <c r="BB38" s="278">
        <v>1</v>
      </c>
      <c r="BC38" s="277"/>
      <c r="BD38" s="278"/>
      <c r="BE38" s="286"/>
      <c r="BF38" s="293">
        <f t="shared" ref="BF38:BF49" si="8">SUMIF($D$35:$BE$35,$BF$35,$D38:$BE38)</f>
        <v>4</v>
      </c>
      <c r="BG38" s="294">
        <f t="shared" si="7"/>
        <v>0</v>
      </c>
      <c r="BH38" s="146"/>
      <c r="BI38" s="26"/>
      <c r="BJ38" s="411" t="s">
        <v>33</v>
      </c>
      <c r="BK38" s="397"/>
      <c r="BL38" s="407">
        <f ca="1">BL34/BL36</f>
        <v>6.8571428571428568</v>
      </c>
      <c r="BM38" s="419"/>
      <c r="BN38" s="399" t="s">
        <v>37</v>
      </c>
      <c r="BO38" s="430">
        <f ca="1">BZ38</f>
        <v>13.142857142857142</v>
      </c>
      <c r="BP38" s="397" t="s">
        <v>37</v>
      </c>
      <c r="BQ38" s="430">
        <f ca="1">CB38</f>
        <v>1.0057727472439491</v>
      </c>
      <c r="BR38" s="397" t="s">
        <v>37</v>
      </c>
      <c r="BS38" s="432">
        <f ca="1">CD38</f>
        <v>0</v>
      </c>
      <c r="BT38" s="18"/>
      <c r="BU38" s="411" t="s">
        <v>33</v>
      </c>
      <c r="BV38" s="397"/>
      <c r="BW38" s="407">
        <f ca="1">BW34/BW36</f>
        <v>12.625</v>
      </c>
      <c r="BX38" s="419"/>
      <c r="BY38" s="399" t="s">
        <v>37</v>
      </c>
      <c r="BZ38" s="426">
        <f ca="1">AVERAGE(F22:F28)*2</f>
        <v>13.142857142857142</v>
      </c>
      <c r="CA38" s="397" t="s">
        <v>37</v>
      </c>
      <c r="CB38" s="428">
        <f ca="1">AVERAGE(G22:H28)</f>
        <v>1.0057727472439491</v>
      </c>
      <c r="CC38" s="397" t="s">
        <v>37</v>
      </c>
      <c r="CD38" s="424">
        <f ca="1">SUM(S22:S28)/BW32</f>
        <v>0</v>
      </c>
    </row>
    <row r="39" spans="1:83" ht="15" customHeight="1" thickBot="1">
      <c r="A39" s="545" t="s">
        <v>134</v>
      </c>
      <c r="B39" s="546"/>
      <c r="C39" s="279">
        <f ca="1">IFERROR(VLOOKUP(A39,年間予定!$A$3:$M$17,$A$34,FALSE),"")</f>
        <v>6</v>
      </c>
      <c r="D39" s="280"/>
      <c r="E39" s="281"/>
      <c r="F39" s="282">
        <v>1</v>
      </c>
      <c r="G39" s="281"/>
      <c r="H39" s="282"/>
      <c r="I39" s="281"/>
      <c r="J39" s="282"/>
      <c r="K39" s="281"/>
      <c r="L39" s="282">
        <v>1</v>
      </c>
      <c r="M39" s="281"/>
      <c r="N39" s="282"/>
      <c r="O39" s="281"/>
      <c r="P39" s="282"/>
      <c r="Q39" s="281"/>
      <c r="R39" s="282">
        <v>1</v>
      </c>
      <c r="S39" s="281"/>
      <c r="T39" s="282"/>
      <c r="U39" s="281"/>
      <c r="V39" s="282"/>
      <c r="W39" s="281"/>
      <c r="X39" s="282"/>
      <c r="Y39" s="281"/>
      <c r="Z39" s="282"/>
      <c r="AA39" s="281"/>
      <c r="AB39" s="282"/>
      <c r="AC39" s="281"/>
      <c r="AD39" s="282"/>
      <c r="AE39" s="281"/>
      <c r="AF39" s="282"/>
      <c r="AG39" s="281"/>
      <c r="AH39" s="282"/>
      <c r="AI39" s="281"/>
      <c r="AJ39" s="282">
        <v>1</v>
      </c>
      <c r="AK39" s="281"/>
      <c r="AL39" s="282">
        <v>1</v>
      </c>
      <c r="AM39" s="281"/>
      <c r="AN39" s="282"/>
      <c r="AO39" s="281"/>
      <c r="AP39" s="282"/>
      <c r="AQ39" s="281"/>
      <c r="AR39" s="282"/>
      <c r="AS39" s="281"/>
      <c r="AT39" s="282"/>
      <c r="AU39" s="281"/>
      <c r="AV39" s="282">
        <v>2</v>
      </c>
      <c r="AW39" s="281"/>
      <c r="AX39" s="282"/>
      <c r="AY39" s="281"/>
      <c r="AZ39" s="282"/>
      <c r="BA39" s="281"/>
      <c r="BB39" s="282">
        <v>1</v>
      </c>
      <c r="BC39" s="281"/>
      <c r="BD39" s="282"/>
      <c r="BE39" s="287"/>
      <c r="BF39" s="295">
        <f t="shared" si="8"/>
        <v>8</v>
      </c>
      <c r="BG39" s="296">
        <f t="shared" si="7"/>
        <v>0</v>
      </c>
      <c r="BH39" s="146"/>
      <c r="BI39" s="26"/>
      <c r="BJ39" s="412"/>
      <c r="BK39" s="413"/>
      <c r="BL39" s="409"/>
      <c r="BM39" s="420"/>
      <c r="BN39" s="400"/>
      <c r="BO39" s="431"/>
      <c r="BP39" s="398"/>
      <c r="BQ39" s="431"/>
      <c r="BR39" s="398"/>
      <c r="BS39" s="433"/>
      <c r="BT39" s="18"/>
      <c r="BU39" s="412"/>
      <c r="BV39" s="413"/>
      <c r="BW39" s="409"/>
      <c r="BX39" s="420"/>
      <c r="BY39" s="400"/>
      <c r="BZ39" s="427"/>
      <c r="CA39" s="398"/>
      <c r="CB39" s="429"/>
      <c r="CC39" s="398"/>
      <c r="CD39" s="425"/>
    </row>
    <row r="40" spans="1:83" ht="15" customHeight="1">
      <c r="A40" s="543" t="s">
        <v>135</v>
      </c>
      <c r="B40" s="544"/>
      <c r="C40" s="275">
        <f ca="1">IFERROR(VLOOKUP(A40,年間予定!$A$3:$M$17,$A$34,FALSE),"")</f>
        <v>22</v>
      </c>
      <c r="D40" s="276"/>
      <c r="E40" s="277"/>
      <c r="F40" s="278">
        <v>1</v>
      </c>
      <c r="G40" s="277"/>
      <c r="H40" s="278"/>
      <c r="I40" s="277"/>
      <c r="J40" s="278">
        <v>1</v>
      </c>
      <c r="K40" s="277"/>
      <c r="L40" s="278">
        <v>2</v>
      </c>
      <c r="M40" s="277"/>
      <c r="N40" s="278"/>
      <c r="O40" s="277"/>
      <c r="P40" s="278"/>
      <c r="Q40" s="277"/>
      <c r="R40" s="278">
        <v>2</v>
      </c>
      <c r="S40" s="277"/>
      <c r="T40" s="278"/>
      <c r="U40" s="277"/>
      <c r="V40" s="278"/>
      <c r="W40" s="277"/>
      <c r="X40" s="278"/>
      <c r="Y40" s="277"/>
      <c r="Z40" s="278">
        <v>1</v>
      </c>
      <c r="AA40" s="277"/>
      <c r="AB40" s="278">
        <v>3</v>
      </c>
      <c r="AC40" s="277"/>
      <c r="AD40" s="278">
        <v>2</v>
      </c>
      <c r="AE40" s="277"/>
      <c r="AF40" s="278"/>
      <c r="AG40" s="277"/>
      <c r="AH40" s="278">
        <v>1</v>
      </c>
      <c r="AI40" s="277"/>
      <c r="AJ40" s="278">
        <v>2</v>
      </c>
      <c r="AK40" s="277"/>
      <c r="AL40" s="278">
        <v>1</v>
      </c>
      <c r="AM40" s="277"/>
      <c r="AN40" s="278">
        <v>2</v>
      </c>
      <c r="AO40" s="277"/>
      <c r="AP40" s="278"/>
      <c r="AQ40" s="277"/>
      <c r="AR40" s="278"/>
      <c r="AS40" s="277"/>
      <c r="AT40" s="278">
        <v>1</v>
      </c>
      <c r="AU40" s="277"/>
      <c r="AV40" s="278"/>
      <c r="AW40" s="277"/>
      <c r="AX40" s="278">
        <v>3</v>
      </c>
      <c r="AY40" s="277"/>
      <c r="AZ40" s="278"/>
      <c r="BA40" s="277"/>
      <c r="BB40" s="278">
        <v>2</v>
      </c>
      <c r="BC40" s="277"/>
      <c r="BD40" s="278"/>
      <c r="BE40" s="286"/>
      <c r="BF40" s="293">
        <f t="shared" si="8"/>
        <v>24</v>
      </c>
      <c r="BG40" s="294">
        <f t="shared" si="7"/>
        <v>0</v>
      </c>
      <c r="BH40" s="146"/>
      <c r="BI40" s="26"/>
      <c r="BJ40" s="406" t="s">
        <v>18</v>
      </c>
      <c r="BK40" s="405"/>
      <c r="BL40" s="405"/>
      <c r="BM40" s="405">
        <f ca="1">BM14</f>
        <v>5.6538461538461542</v>
      </c>
      <c r="BN40" s="414"/>
      <c r="BO40" s="414" t="s">
        <v>19</v>
      </c>
      <c r="BP40" s="414"/>
      <c r="BQ40" s="414"/>
      <c r="BR40" s="415">
        <v>1.66</v>
      </c>
      <c r="BS40" s="416"/>
      <c r="BT40" s="17"/>
      <c r="BU40" s="406" t="s">
        <v>18</v>
      </c>
      <c r="BV40" s="405"/>
      <c r="BW40" s="405"/>
      <c r="BX40" s="405">
        <f ca="1">BM14</f>
        <v>5.6538461538461542</v>
      </c>
      <c r="BY40" s="414"/>
      <c r="BZ40" s="414" t="s">
        <v>19</v>
      </c>
      <c r="CA40" s="414"/>
      <c r="CB40" s="414"/>
      <c r="CC40" s="415">
        <v>1.66</v>
      </c>
      <c r="CD40" s="416"/>
    </row>
    <row r="41" spans="1:83" ht="15" customHeight="1">
      <c r="A41" s="545" t="s">
        <v>136</v>
      </c>
      <c r="B41" s="546"/>
      <c r="C41" s="279">
        <f ca="1">IFERROR(VLOOKUP(A41,年間予定!$A$3:$M$17,$A$34,FALSE),"")</f>
        <v>10</v>
      </c>
      <c r="D41" s="280"/>
      <c r="E41" s="281"/>
      <c r="F41" s="282"/>
      <c r="G41" s="281"/>
      <c r="H41" s="282"/>
      <c r="I41" s="281"/>
      <c r="J41" s="282"/>
      <c r="K41" s="281"/>
      <c r="L41" s="282"/>
      <c r="M41" s="281"/>
      <c r="N41" s="282"/>
      <c r="O41" s="281"/>
      <c r="P41" s="282">
        <v>2</v>
      </c>
      <c r="Q41" s="281"/>
      <c r="R41" s="282">
        <v>2</v>
      </c>
      <c r="S41" s="281"/>
      <c r="T41" s="282"/>
      <c r="U41" s="281"/>
      <c r="V41" s="282"/>
      <c r="W41" s="281"/>
      <c r="X41" s="282"/>
      <c r="Y41" s="281"/>
      <c r="Z41" s="282">
        <v>1</v>
      </c>
      <c r="AA41" s="281"/>
      <c r="AB41" s="282">
        <v>1</v>
      </c>
      <c r="AC41" s="281"/>
      <c r="AD41" s="282">
        <v>1</v>
      </c>
      <c r="AE41" s="281"/>
      <c r="AF41" s="282"/>
      <c r="AG41" s="281"/>
      <c r="AH41" s="282"/>
      <c r="AI41" s="281"/>
      <c r="AJ41" s="282">
        <v>1</v>
      </c>
      <c r="AK41" s="281"/>
      <c r="AL41" s="282">
        <v>2</v>
      </c>
      <c r="AM41" s="281"/>
      <c r="AN41" s="282"/>
      <c r="AO41" s="281"/>
      <c r="AP41" s="282">
        <v>2</v>
      </c>
      <c r="AQ41" s="281"/>
      <c r="AR41" s="282"/>
      <c r="AS41" s="281"/>
      <c r="AT41" s="282">
        <v>1</v>
      </c>
      <c r="AU41" s="281"/>
      <c r="AV41" s="282"/>
      <c r="AW41" s="281"/>
      <c r="AX41" s="282"/>
      <c r="AY41" s="281"/>
      <c r="AZ41" s="282"/>
      <c r="BA41" s="281"/>
      <c r="BB41" s="282"/>
      <c r="BC41" s="281"/>
      <c r="BD41" s="282"/>
      <c r="BE41" s="287"/>
      <c r="BF41" s="295">
        <f t="shared" si="8"/>
        <v>13</v>
      </c>
      <c r="BG41" s="296">
        <f t="shared" si="7"/>
        <v>0</v>
      </c>
      <c r="BH41" s="146"/>
      <c r="BI41" s="26"/>
      <c r="BJ41" s="399"/>
      <c r="BK41" s="397"/>
      <c r="BL41" s="397"/>
      <c r="BM41" s="397"/>
      <c r="BN41" s="397"/>
      <c r="BO41" s="397"/>
      <c r="BP41" s="397"/>
      <c r="BQ41" s="397"/>
      <c r="BR41" s="417"/>
      <c r="BS41" s="418"/>
      <c r="BT41" s="17"/>
      <c r="BU41" s="399"/>
      <c r="BV41" s="397"/>
      <c r="BW41" s="397"/>
      <c r="BX41" s="397"/>
      <c r="BY41" s="397"/>
      <c r="BZ41" s="397"/>
      <c r="CA41" s="397"/>
      <c r="CB41" s="397"/>
      <c r="CC41" s="417"/>
      <c r="CD41" s="418"/>
    </row>
    <row r="42" spans="1:83" ht="15" customHeight="1">
      <c r="A42" s="543" t="s">
        <v>137</v>
      </c>
      <c r="B42" s="544"/>
      <c r="C42" s="275">
        <f ca="1">IFERROR(VLOOKUP(A42,年間予定!$A$3:$M$17,$A$34,FALSE),"")</f>
        <v>0</v>
      </c>
      <c r="D42" s="276"/>
      <c r="E42" s="277"/>
      <c r="F42" s="278"/>
      <c r="G42" s="277"/>
      <c r="H42" s="278"/>
      <c r="I42" s="277"/>
      <c r="J42" s="278"/>
      <c r="K42" s="277"/>
      <c r="L42" s="278"/>
      <c r="M42" s="277"/>
      <c r="N42" s="278"/>
      <c r="O42" s="277"/>
      <c r="P42" s="278"/>
      <c r="Q42" s="277"/>
      <c r="R42" s="278"/>
      <c r="S42" s="277"/>
      <c r="T42" s="278"/>
      <c r="U42" s="277"/>
      <c r="V42" s="278"/>
      <c r="W42" s="277"/>
      <c r="X42" s="278"/>
      <c r="Y42" s="277"/>
      <c r="Z42" s="278"/>
      <c r="AA42" s="277"/>
      <c r="AB42" s="278"/>
      <c r="AC42" s="277"/>
      <c r="AD42" s="278"/>
      <c r="AE42" s="277"/>
      <c r="AF42" s="278"/>
      <c r="AG42" s="277"/>
      <c r="AH42" s="278"/>
      <c r="AI42" s="277"/>
      <c r="AJ42" s="278"/>
      <c r="AK42" s="277"/>
      <c r="AL42" s="278"/>
      <c r="AM42" s="277"/>
      <c r="AN42" s="278"/>
      <c r="AO42" s="277"/>
      <c r="AP42" s="278"/>
      <c r="AQ42" s="277"/>
      <c r="AR42" s="278"/>
      <c r="AS42" s="277"/>
      <c r="AT42" s="278"/>
      <c r="AU42" s="277"/>
      <c r="AV42" s="278"/>
      <c r="AW42" s="277"/>
      <c r="AX42" s="278"/>
      <c r="AY42" s="277"/>
      <c r="AZ42" s="278"/>
      <c r="BA42" s="277"/>
      <c r="BB42" s="278"/>
      <c r="BC42" s="277"/>
      <c r="BD42" s="278"/>
      <c r="BE42" s="286"/>
      <c r="BF42" s="293">
        <f t="shared" si="8"/>
        <v>0</v>
      </c>
      <c r="BG42" s="294">
        <f t="shared" si="7"/>
        <v>0</v>
      </c>
      <c r="BH42" s="146"/>
      <c r="BI42" s="26"/>
      <c r="BJ42" s="399" t="s">
        <v>20</v>
      </c>
      <c r="BK42" s="397"/>
      <c r="BL42" s="397"/>
      <c r="BM42" s="423">
        <v>10</v>
      </c>
      <c r="BN42" s="423"/>
      <c r="BO42" s="397" t="s">
        <v>21</v>
      </c>
      <c r="BP42" s="397"/>
      <c r="BQ42" s="397"/>
      <c r="BR42" s="421" t="e">
        <f ca="1">BL32/12/AVERAGE(T16:U21)</f>
        <v>#DIV/0!</v>
      </c>
      <c r="BS42" s="422"/>
      <c r="BT42" s="19"/>
      <c r="BU42" s="399" t="s">
        <v>20</v>
      </c>
      <c r="BV42" s="397"/>
      <c r="BW42" s="397"/>
      <c r="BX42" s="423">
        <v>10</v>
      </c>
      <c r="BY42" s="423"/>
      <c r="BZ42" s="397" t="s">
        <v>21</v>
      </c>
      <c r="CA42" s="397"/>
      <c r="CB42" s="397"/>
      <c r="CC42" s="421" t="e">
        <f ca="1">BW32/12/AVERAGE(T22:U28)</f>
        <v>#DIV/0!</v>
      </c>
      <c r="CD42" s="422"/>
    </row>
    <row r="43" spans="1:83" ht="15" customHeight="1">
      <c r="A43" s="545" t="s">
        <v>138</v>
      </c>
      <c r="B43" s="546"/>
      <c r="C43" s="279">
        <f ca="1">IFERROR(VLOOKUP(A43,年間予定!$A$3:$M$17,$A$34,FALSE),"")</f>
        <v>15</v>
      </c>
      <c r="D43" s="280"/>
      <c r="E43" s="281"/>
      <c r="F43" s="282"/>
      <c r="G43" s="281"/>
      <c r="H43" s="282"/>
      <c r="I43" s="281"/>
      <c r="J43" s="282"/>
      <c r="K43" s="281"/>
      <c r="L43" s="282"/>
      <c r="M43" s="281"/>
      <c r="N43" s="282"/>
      <c r="O43" s="281"/>
      <c r="P43" s="282"/>
      <c r="Q43" s="281"/>
      <c r="R43" s="282"/>
      <c r="S43" s="281"/>
      <c r="T43" s="282"/>
      <c r="U43" s="281"/>
      <c r="V43" s="282"/>
      <c r="W43" s="281"/>
      <c r="X43" s="282"/>
      <c r="Y43" s="281"/>
      <c r="Z43" s="282"/>
      <c r="AA43" s="281"/>
      <c r="AB43" s="282"/>
      <c r="AC43" s="281"/>
      <c r="AD43" s="282"/>
      <c r="AE43" s="281"/>
      <c r="AF43" s="282"/>
      <c r="AG43" s="281"/>
      <c r="AH43" s="282"/>
      <c r="AI43" s="281"/>
      <c r="AJ43" s="282">
        <v>2</v>
      </c>
      <c r="AK43" s="281"/>
      <c r="AL43" s="282"/>
      <c r="AM43" s="281"/>
      <c r="AN43" s="282">
        <v>2</v>
      </c>
      <c r="AO43" s="281"/>
      <c r="AP43" s="282">
        <v>1</v>
      </c>
      <c r="AQ43" s="281"/>
      <c r="AR43" s="282"/>
      <c r="AS43" s="281"/>
      <c r="AT43" s="282"/>
      <c r="AU43" s="281"/>
      <c r="AV43" s="282">
        <v>2</v>
      </c>
      <c r="AW43" s="281"/>
      <c r="AX43" s="282"/>
      <c r="AY43" s="281"/>
      <c r="AZ43" s="282"/>
      <c r="BA43" s="281"/>
      <c r="BB43" s="282"/>
      <c r="BC43" s="281"/>
      <c r="BD43" s="282"/>
      <c r="BE43" s="287"/>
      <c r="BF43" s="295">
        <f t="shared" si="8"/>
        <v>7</v>
      </c>
      <c r="BG43" s="296">
        <f t="shared" si="7"/>
        <v>0</v>
      </c>
      <c r="BH43" s="146"/>
      <c r="BI43" s="26"/>
      <c r="BJ43" s="399"/>
      <c r="BK43" s="397"/>
      <c r="BL43" s="397"/>
      <c r="BM43" s="423"/>
      <c r="BN43" s="423"/>
      <c r="BO43" s="397"/>
      <c r="BP43" s="397"/>
      <c r="BQ43" s="397"/>
      <c r="BR43" s="421"/>
      <c r="BS43" s="422"/>
      <c r="BT43" s="19"/>
      <c r="BU43" s="399"/>
      <c r="BV43" s="397"/>
      <c r="BW43" s="397"/>
      <c r="BX43" s="423"/>
      <c r="BY43" s="423"/>
      <c r="BZ43" s="397"/>
      <c r="CA43" s="397"/>
      <c r="CB43" s="397"/>
      <c r="CC43" s="421"/>
      <c r="CD43" s="422"/>
    </row>
    <row r="44" spans="1:83" ht="15" customHeight="1">
      <c r="A44" s="543" t="s">
        <v>139</v>
      </c>
      <c r="B44" s="544"/>
      <c r="C44" s="275">
        <f ca="1">IFERROR(VLOOKUP(A44,年間予定!$A$3:$M$17,$A$34,FALSE),"")</f>
        <v>15</v>
      </c>
      <c r="D44" s="276"/>
      <c r="E44" s="277"/>
      <c r="F44" s="278"/>
      <c r="G44" s="277"/>
      <c r="H44" s="278"/>
      <c r="I44" s="277"/>
      <c r="J44" s="278"/>
      <c r="K44" s="277"/>
      <c r="L44" s="278"/>
      <c r="M44" s="277"/>
      <c r="N44" s="278"/>
      <c r="O44" s="277"/>
      <c r="P44" s="278"/>
      <c r="Q44" s="277"/>
      <c r="R44" s="278"/>
      <c r="S44" s="277"/>
      <c r="T44" s="278"/>
      <c r="U44" s="277"/>
      <c r="V44" s="278"/>
      <c r="W44" s="277"/>
      <c r="X44" s="278"/>
      <c r="Y44" s="277"/>
      <c r="Z44" s="278"/>
      <c r="AA44" s="277"/>
      <c r="AB44" s="278"/>
      <c r="AC44" s="277"/>
      <c r="AD44" s="278"/>
      <c r="AE44" s="277"/>
      <c r="AF44" s="278"/>
      <c r="AG44" s="277"/>
      <c r="AH44" s="278">
        <v>1</v>
      </c>
      <c r="AI44" s="277"/>
      <c r="AJ44" s="278"/>
      <c r="AK44" s="277"/>
      <c r="AL44" s="278"/>
      <c r="AM44" s="277"/>
      <c r="AN44" s="278">
        <v>1</v>
      </c>
      <c r="AO44" s="277"/>
      <c r="AP44" s="278">
        <v>1</v>
      </c>
      <c r="AQ44" s="277"/>
      <c r="AR44" s="278"/>
      <c r="AS44" s="277"/>
      <c r="AT44" s="278">
        <v>2</v>
      </c>
      <c r="AU44" s="277"/>
      <c r="AV44" s="278">
        <v>2</v>
      </c>
      <c r="AW44" s="277"/>
      <c r="AX44" s="278">
        <v>1</v>
      </c>
      <c r="AY44" s="277"/>
      <c r="AZ44" s="278"/>
      <c r="BA44" s="277"/>
      <c r="BB44" s="278">
        <v>1</v>
      </c>
      <c r="BC44" s="277"/>
      <c r="BD44" s="278"/>
      <c r="BE44" s="286"/>
      <c r="BF44" s="293">
        <f t="shared" si="8"/>
        <v>9</v>
      </c>
      <c r="BG44" s="294">
        <f t="shared" si="7"/>
        <v>0</v>
      </c>
      <c r="BH44" s="146"/>
      <c r="BI44" s="26"/>
      <c r="BJ44" s="399" t="s">
        <v>41</v>
      </c>
      <c r="BK44" s="397"/>
      <c r="BL44" s="397"/>
      <c r="BM44" s="397">
        <f ca="1">BM42-BM40</f>
        <v>4.3461538461538458</v>
      </c>
      <c r="BN44" s="397"/>
      <c r="BO44" s="397" t="s">
        <v>22</v>
      </c>
      <c r="BP44" s="397"/>
      <c r="BQ44" s="397"/>
      <c r="BR44" s="407" t="e">
        <f ca="1">BR42-BR40</f>
        <v>#DIV/0!</v>
      </c>
      <c r="BS44" s="408"/>
      <c r="BT44" s="17"/>
      <c r="BU44" s="399" t="s">
        <v>41</v>
      </c>
      <c r="BV44" s="397"/>
      <c r="BW44" s="397"/>
      <c r="BX44" s="397">
        <f ca="1">BX42-BX40</f>
        <v>4.3461538461538458</v>
      </c>
      <c r="BY44" s="397"/>
      <c r="BZ44" s="397" t="s">
        <v>22</v>
      </c>
      <c r="CA44" s="397"/>
      <c r="CB44" s="397"/>
      <c r="CC44" s="407" t="e">
        <f ca="1">CC42-CC40</f>
        <v>#DIV/0!</v>
      </c>
      <c r="CD44" s="408"/>
    </row>
    <row r="45" spans="1:83" ht="15" customHeight="1">
      <c r="A45" s="545" t="s">
        <v>140</v>
      </c>
      <c r="B45" s="546"/>
      <c r="C45" s="279">
        <f ca="1">IFERROR(VLOOKUP(A45,年間予定!$A$3:$M$17,$A$34,FALSE),"")</f>
        <v>0</v>
      </c>
      <c r="D45" s="280"/>
      <c r="E45" s="281"/>
      <c r="F45" s="282"/>
      <c r="G45" s="281"/>
      <c r="H45" s="282"/>
      <c r="I45" s="281"/>
      <c r="J45" s="282"/>
      <c r="K45" s="281"/>
      <c r="L45" s="282"/>
      <c r="M45" s="281"/>
      <c r="N45" s="282"/>
      <c r="O45" s="281"/>
      <c r="P45" s="282">
        <v>1</v>
      </c>
      <c r="Q45" s="281"/>
      <c r="R45" s="282"/>
      <c r="S45" s="281"/>
      <c r="T45" s="282"/>
      <c r="U45" s="281"/>
      <c r="V45" s="282"/>
      <c r="W45" s="281"/>
      <c r="X45" s="282">
        <v>1</v>
      </c>
      <c r="Y45" s="281"/>
      <c r="Z45" s="282"/>
      <c r="AA45" s="281"/>
      <c r="AB45" s="282"/>
      <c r="AC45" s="281"/>
      <c r="AD45" s="282"/>
      <c r="AE45" s="281"/>
      <c r="AF45" s="282"/>
      <c r="AG45" s="281"/>
      <c r="AH45" s="282"/>
      <c r="AI45" s="281"/>
      <c r="AJ45" s="282">
        <v>1</v>
      </c>
      <c r="AK45" s="281"/>
      <c r="AL45" s="282"/>
      <c r="AM45" s="281"/>
      <c r="AN45" s="282"/>
      <c r="AO45" s="281"/>
      <c r="AP45" s="282"/>
      <c r="AQ45" s="281"/>
      <c r="AR45" s="282"/>
      <c r="AS45" s="281"/>
      <c r="AT45" s="282"/>
      <c r="AU45" s="281"/>
      <c r="AV45" s="282"/>
      <c r="AW45" s="281"/>
      <c r="AX45" s="282">
        <v>1</v>
      </c>
      <c r="AY45" s="281"/>
      <c r="AZ45" s="282"/>
      <c r="BA45" s="281"/>
      <c r="BB45" s="282"/>
      <c r="BC45" s="281"/>
      <c r="BD45" s="282"/>
      <c r="BE45" s="287"/>
      <c r="BF45" s="295">
        <f t="shared" si="8"/>
        <v>4</v>
      </c>
      <c r="BG45" s="296">
        <f t="shared" si="7"/>
        <v>0</v>
      </c>
      <c r="BH45" s="146"/>
      <c r="BI45" s="26"/>
      <c r="BJ45" s="399"/>
      <c r="BK45" s="397"/>
      <c r="BL45" s="397"/>
      <c r="BM45" s="397"/>
      <c r="BN45" s="397"/>
      <c r="BO45" s="397"/>
      <c r="BP45" s="397"/>
      <c r="BQ45" s="397"/>
      <c r="BR45" s="407"/>
      <c r="BS45" s="408"/>
      <c r="BT45" s="17"/>
      <c r="BU45" s="399"/>
      <c r="BV45" s="397"/>
      <c r="BW45" s="397"/>
      <c r="BX45" s="397"/>
      <c r="BY45" s="397"/>
      <c r="BZ45" s="397"/>
      <c r="CA45" s="397"/>
      <c r="CB45" s="397"/>
      <c r="CC45" s="407"/>
      <c r="CD45" s="408"/>
    </row>
    <row r="46" spans="1:83" s="11" customFormat="1" ht="15" customHeight="1">
      <c r="A46" s="543" t="s">
        <v>141</v>
      </c>
      <c r="B46" s="544"/>
      <c r="C46" s="275">
        <f ca="1">IFERROR(VLOOKUP(A46,年間予定!$A$3:$M$17,$A$34,FALSE),"")</f>
        <v>0</v>
      </c>
      <c r="D46" s="276"/>
      <c r="E46" s="283"/>
      <c r="F46" s="278"/>
      <c r="G46" s="283"/>
      <c r="H46" s="278"/>
      <c r="I46" s="283"/>
      <c r="J46" s="278"/>
      <c r="K46" s="283"/>
      <c r="L46" s="278"/>
      <c r="M46" s="283"/>
      <c r="N46" s="278"/>
      <c r="O46" s="283"/>
      <c r="P46" s="278"/>
      <c r="Q46" s="283"/>
      <c r="R46" s="278"/>
      <c r="S46" s="283"/>
      <c r="T46" s="278"/>
      <c r="U46" s="283"/>
      <c r="V46" s="278"/>
      <c r="W46" s="283"/>
      <c r="X46" s="278"/>
      <c r="Y46" s="283"/>
      <c r="Z46" s="278"/>
      <c r="AA46" s="283"/>
      <c r="AB46" s="278"/>
      <c r="AC46" s="283"/>
      <c r="AD46" s="278"/>
      <c r="AE46" s="283"/>
      <c r="AF46" s="278"/>
      <c r="AG46" s="283"/>
      <c r="AH46" s="278"/>
      <c r="AI46" s="283"/>
      <c r="AJ46" s="278"/>
      <c r="AK46" s="283"/>
      <c r="AL46" s="278"/>
      <c r="AM46" s="283"/>
      <c r="AN46" s="278"/>
      <c r="AO46" s="283"/>
      <c r="AP46" s="278"/>
      <c r="AQ46" s="283"/>
      <c r="AR46" s="278"/>
      <c r="AS46" s="283"/>
      <c r="AT46" s="278"/>
      <c r="AU46" s="283"/>
      <c r="AV46" s="278"/>
      <c r="AW46" s="283"/>
      <c r="AX46" s="278"/>
      <c r="AY46" s="283"/>
      <c r="AZ46" s="278"/>
      <c r="BA46" s="283"/>
      <c r="BB46" s="278"/>
      <c r="BC46" s="283"/>
      <c r="BD46" s="278"/>
      <c r="BE46" s="288"/>
      <c r="BF46" s="293">
        <f t="shared" si="8"/>
        <v>0</v>
      </c>
      <c r="BG46" s="297">
        <f t="shared" si="7"/>
        <v>0</v>
      </c>
      <c r="BH46" s="146"/>
      <c r="BI46" s="26"/>
      <c r="BJ46" s="411" t="s">
        <v>23</v>
      </c>
      <c r="BK46" s="397"/>
      <c r="BL46" s="397"/>
      <c r="BM46" s="397">
        <f ca="1">(BM42*BM48)-BL30</f>
        <v>113</v>
      </c>
      <c r="BN46" s="397"/>
      <c r="BO46" s="397" t="s">
        <v>24</v>
      </c>
      <c r="BP46" s="397"/>
      <c r="BQ46" s="397"/>
      <c r="BR46" s="407" t="e">
        <f ca="1">BL32/BR42</f>
        <v>#DIV/0!</v>
      </c>
      <c r="BS46" s="408"/>
      <c r="BT46" s="20"/>
      <c r="BU46" s="411" t="s">
        <v>23</v>
      </c>
      <c r="BV46" s="397"/>
      <c r="BW46" s="397"/>
      <c r="BX46" s="397">
        <f ca="1">(BX42*BX48)-BW30</f>
        <v>113</v>
      </c>
      <c r="BY46" s="397"/>
      <c r="BZ46" s="397" t="s">
        <v>24</v>
      </c>
      <c r="CA46" s="397"/>
      <c r="CB46" s="397"/>
      <c r="CC46" s="407" t="e">
        <f ca="1">BW32/CC42</f>
        <v>#DIV/0!</v>
      </c>
      <c r="CD46" s="408"/>
      <c r="CE46" s="14"/>
    </row>
    <row r="47" spans="1:83" s="11" customFormat="1" ht="15" customHeight="1" thickBot="1">
      <c r="A47" s="545"/>
      <c r="B47" s="546"/>
      <c r="C47" s="279" t="str">
        <f>IFERROR(VLOOKUP(A47,年間予定!$A$3:$M$17,$A$34,FALSE),"")</f>
        <v/>
      </c>
      <c r="D47" s="280"/>
      <c r="E47" s="281"/>
      <c r="F47" s="282"/>
      <c r="G47" s="281"/>
      <c r="H47" s="282"/>
      <c r="I47" s="281"/>
      <c r="J47" s="282"/>
      <c r="K47" s="281"/>
      <c r="L47" s="282"/>
      <c r="M47" s="281"/>
      <c r="N47" s="282"/>
      <c r="O47" s="281"/>
      <c r="P47" s="282"/>
      <c r="Q47" s="281"/>
      <c r="R47" s="282"/>
      <c r="S47" s="281"/>
      <c r="T47" s="282"/>
      <c r="U47" s="281"/>
      <c r="V47" s="282"/>
      <c r="W47" s="281"/>
      <c r="X47" s="282"/>
      <c r="Y47" s="281"/>
      <c r="Z47" s="282"/>
      <c r="AA47" s="281"/>
      <c r="AB47" s="282"/>
      <c r="AC47" s="281"/>
      <c r="AD47" s="282"/>
      <c r="AE47" s="281"/>
      <c r="AF47" s="282"/>
      <c r="AG47" s="281"/>
      <c r="AH47" s="282"/>
      <c r="AI47" s="281"/>
      <c r="AJ47" s="282"/>
      <c r="AK47" s="281"/>
      <c r="AL47" s="282"/>
      <c r="AM47" s="281"/>
      <c r="AN47" s="282"/>
      <c r="AO47" s="281"/>
      <c r="AP47" s="282"/>
      <c r="AQ47" s="281"/>
      <c r="AR47" s="282"/>
      <c r="AS47" s="281"/>
      <c r="AT47" s="282"/>
      <c r="AU47" s="281"/>
      <c r="AV47" s="282"/>
      <c r="AW47" s="281"/>
      <c r="AX47" s="282"/>
      <c r="AY47" s="281"/>
      <c r="AZ47" s="282"/>
      <c r="BA47" s="281"/>
      <c r="BB47" s="282"/>
      <c r="BC47" s="281"/>
      <c r="BD47" s="282"/>
      <c r="BE47" s="287"/>
      <c r="BF47" s="295">
        <f t="shared" si="8"/>
        <v>0</v>
      </c>
      <c r="BG47" s="296">
        <f t="shared" si="7"/>
        <v>0</v>
      </c>
      <c r="BH47" s="146"/>
      <c r="BI47" s="26"/>
      <c r="BJ47" s="412"/>
      <c r="BK47" s="413"/>
      <c r="BL47" s="413"/>
      <c r="BM47" s="413"/>
      <c r="BN47" s="413"/>
      <c r="BO47" s="413"/>
      <c r="BP47" s="413"/>
      <c r="BQ47" s="413"/>
      <c r="BR47" s="409"/>
      <c r="BS47" s="410"/>
      <c r="BT47" s="20"/>
      <c r="BU47" s="412"/>
      <c r="BV47" s="413"/>
      <c r="BW47" s="413"/>
      <c r="BX47" s="413"/>
      <c r="BY47" s="413"/>
      <c r="BZ47" s="413"/>
      <c r="CA47" s="413"/>
      <c r="CB47" s="413"/>
      <c r="CC47" s="409"/>
      <c r="CD47" s="410"/>
      <c r="CE47" s="14"/>
    </row>
    <row r="48" spans="1:83" ht="15" customHeight="1">
      <c r="A48" s="543"/>
      <c r="B48" s="544"/>
      <c r="C48" s="275" t="str">
        <f>IFERROR(VLOOKUP(A48,年間予定!$A$3:$M$17,$A$34,FALSE),"")</f>
        <v/>
      </c>
      <c r="D48" s="276"/>
      <c r="E48" s="283"/>
      <c r="F48" s="278"/>
      <c r="G48" s="283"/>
      <c r="H48" s="278"/>
      <c r="I48" s="283"/>
      <c r="J48" s="278"/>
      <c r="K48" s="283"/>
      <c r="L48" s="278"/>
      <c r="M48" s="283"/>
      <c r="N48" s="278"/>
      <c r="O48" s="283"/>
      <c r="P48" s="278"/>
      <c r="Q48" s="283"/>
      <c r="R48" s="278"/>
      <c r="S48" s="283"/>
      <c r="T48" s="278"/>
      <c r="U48" s="283"/>
      <c r="V48" s="278"/>
      <c r="W48" s="283"/>
      <c r="X48" s="278"/>
      <c r="Y48" s="283"/>
      <c r="Z48" s="278"/>
      <c r="AA48" s="283"/>
      <c r="AB48" s="278"/>
      <c r="AC48" s="283"/>
      <c r="AD48" s="278"/>
      <c r="AE48" s="283"/>
      <c r="AF48" s="278"/>
      <c r="AG48" s="283"/>
      <c r="AH48" s="278"/>
      <c r="AI48" s="283"/>
      <c r="AJ48" s="278"/>
      <c r="AK48" s="283"/>
      <c r="AL48" s="278"/>
      <c r="AM48" s="283"/>
      <c r="AN48" s="278"/>
      <c r="AO48" s="283"/>
      <c r="AP48" s="278"/>
      <c r="AQ48" s="283"/>
      <c r="AR48" s="278"/>
      <c r="AS48" s="283"/>
      <c r="AT48" s="278"/>
      <c r="AU48" s="283"/>
      <c r="AV48" s="278"/>
      <c r="AW48" s="283"/>
      <c r="AX48" s="278"/>
      <c r="AY48" s="283"/>
      <c r="AZ48" s="278"/>
      <c r="BA48" s="283"/>
      <c r="BB48" s="278"/>
      <c r="BC48" s="283"/>
      <c r="BD48" s="278"/>
      <c r="BE48" s="288"/>
      <c r="BF48" s="293">
        <f t="shared" si="8"/>
        <v>0</v>
      </c>
      <c r="BG48" s="297">
        <f t="shared" si="7"/>
        <v>0</v>
      </c>
      <c r="BH48" s="146"/>
      <c r="BI48" s="26"/>
      <c r="BJ48" s="406" t="s">
        <v>25</v>
      </c>
      <c r="BK48" s="405"/>
      <c r="BL48" s="405"/>
      <c r="BM48" s="405">
        <f ca="1">C31</f>
        <v>26</v>
      </c>
      <c r="BN48" s="405"/>
      <c r="BO48" s="405" t="s">
        <v>26</v>
      </c>
      <c r="BP48" s="405"/>
      <c r="BQ48" s="405"/>
      <c r="BR48" s="403">
        <f ca="1">BM40*BM48*BM50*1.015</f>
        <v>2141837.7749999999</v>
      </c>
      <c r="BS48" s="404"/>
      <c r="BT48" s="21"/>
      <c r="BU48" s="406" t="s">
        <v>25</v>
      </c>
      <c r="BV48" s="405"/>
      <c r="BW48" s="405"/>
      <c r="BX48" s="405">
        <f ca="1">C31</f>
        <v>26</v>
      </c>
      <c r="BY48" s="405"/>
      <c r="BZ48" s="405" t="s">
        <v>26</v>
      </c>
      <c r="CA48" s="405"/>
      <c r="CB48" s="405"/>
      <c r="CC48" s="403">
        <f ca="1">BX40*BX48*BX50*1.015</f>
        <v>2141837.7749999999</v>
      </c>
      <c r="CD48" s="404"/>
    </row>
    <row r="49" spans="1:82" ht="15" customHeight="1" thickBot="1">
      <c r="A49" s="545"/>
      <c r="B49" s="546"/>
      <c r="C49" s="298" t="str">
        <f>IFERROR(VLOOKUP(A49,年間予定!$A$3:$M$17,$A$34,FALSE),"")</f>
        <v/>
      </c>
      <c r="D49" s="299"/>
      <c r="E49" s="300"/>
      <c r="F49" s="301"/>
      <c r="G49" s="300"/>
      <c r="H49" s="301"/>
      <c r="I49" s="300"/>
      <c r="J49" s="301"/>
      <c r="K49" s="300"/>
      <c r="L49" s="301"/>
      <c r="M49" s="300"/>
      <c r="N49" s="301"/>
      <c r="O49" s="300"/>
      <c r="P49" s="301"/>
      <c r="Q49" s="300"/>
      <c r="R49" s="301"/>
      <c r="S49" s="300"/>
      <c r="T49" s="301"/>
      <c r="U49" s="300"/>
      <c r="V49" s="301"/>
      <c r="W49" s="300"/>
      <c r="X49" s="301"/>
      <c r="Y49" s="300"/>
      <c r="Z49" s="301"/>
      <c r="AA49" s="300"/>
      <c r="AB49" s="301"/>
      <c r="AC49" s="300"/>
      <c r="AD49" s="301"/>
      <c r="AE49" s="300"/>
      <c r="AF49" s="301"/>
      <c r="AG49" s="300"/>
      <c r="AH49" s="301"/>
      <c r="AI49" s="300"/>
      <c r="AJ49" s="301"/>
      <c r="AK49" s="300"/>
      <c r="AL49" s="301"/>
      <c r="AM49" s="300"/>
      <c r="AN49" s="301"/>
      <c r="AO49" s="300"/>
      <c r="AP49" s="301"/>
      <c r="AQ49" s="300"/>
      <c r="AR49" s="301"/>
      <c r="AS49" s="300"/>
      <c r="AT49" s="301"/>
      <c r="AU49" s="300"/>
      <c r="AV49" s="301"/>
      <c r="AW49" s="300"/>
      <c r="AX49" s="301"/>
      <c r="AY49" s="300"/>
      <c r="AZ49" s="301"/>
      <c r="BA49" s="300"/>
      <c r="BB49" s="301"/>
      <c r="BC49" s="300"/>
      <c r="BD49" s="301"/>
      <c r="BE49" s="302"/>
      <c r="BF49" s="303">
        <f t="shared" si="8"/>
        <v>0</v>
      </c>
      <c r="BG49" s="304">
        <f t="shared" si="7"/>
        <v>0</v>
      </c>
      <c r="BH49" s="146"/>
      <c r="BI49" s="26"/>
      <c r="BJ49" s="399"/>
      <c r="BK49" s="397"/>
      <c r="BL49" s="397"/>
      <c r="BM49" s="397"/>
      <c r="BN49" s="397"/>
      <c r="BO49" s="397"/>
      <c r="BP49" s="397"/>
      <c r="BQ49" s="397"/>
      <c r="BR49" s="401"/>
      <c r="BS49" s="402"/>
      <c r="BT49" s="21"/>
      <c r="BU49" s="399"/>
      <c r="BV49" s="397"/>
      <c r="BW49" s="397"/>
      <c r="BX49" s="397"/>
      <c r="BY49" s="397"/>
      <c r="BZ49" s="397"/>
      <c r="CA49" s="397"/>
      <c r="CB49" s="397"/>
      <c r="CC49" s="401"/>
      <c r="CD49" s="402"/>
    </row>
    <row r="50" spans="1:82" ht="15" customHeight="1" thickBot="1">
      <c r="A50" s="28">
        <f>ROW()-33</f>
        <v>17</v>
      </c>
      <c r="B50" s="29"/>
      <c r="C50" s="305">
        <f t="shared" ref="C50:AH50" ca="1" si="9">SUM(C36:C49)</f>
        <v>147</v>
      </c>
      <c r="D50" s="306">
        <f t="shared" si="9"/>
        <v>0</v>
      </c>
      <c r="E50" s="307">
        <f t="shared" si="9"/>
        <v>0</v>
      </c>
      <c r="F50" s="308">
        <f t="shared" si="9"/>
        <v>6</v>
      </c>
      <c r="G50" s="307">
        <f t="shared" si="9"/>
        <v>0</v>
      </c>
      <c r="H50" s="308">
        <f t="shared" si="9"/>
        <v>0</v>
      </c>
      <c r="I50" s="307">
        <f t="shared" si="9"/>
        <v>0</v>
      </c>
      <c r="J50" s="308">
        <f t="shared" si="9"/>
        <v>3</v>
      </c>
      <c r="K50" s="307">
        <f t="shared" si="9"/>
        <v>0</v>
      </c>
      <c r="L50" s="308">
        <f t="shared" si="9"/>
        <v>7</v>
      </c>
      <c r="M50" s="307">
        <f t="shared" si="9"/>
        <v>0</v>
      </c>
      <c r="N50" s="308">
        <f t="shared" si="9"/>
        <v>4</v>
      </c>
      <c r="O50" s="307">
        <f t="shared" si="9"/>
        <v>0</v>
      </c>
      <c r="P50" s="308">
        <f t="shared" si="9"/>
        <v>3</v>
      </c>
      <c r="Q50" s="307">
        <f t="shared" si="9"/>
        <v>0</v>
      </c>
      <c r="R50" s="308">
        <f t="shared" si="9"/>
        <v>7</v>
      </c>
      <c r="S50" s="307">
        <f t="shared" si="9"/>
        <v>0</v>
      </c>
      <c r="T50" s="308">
        <f t="shared" si="9"/>
        <v>0</v>
      </c>
      <c r="U50" s="307">
        <f t="shared" si="9"/>
        <v>0</v>
      </c>
      <c r="V50" s="308">
        <f t="shared" si="9"/>
        <v>5</v>
      </c>
      <c r="W50" s="307">
        <f t="shared" si="9"/>
        <v>0</v>
      </c>
      <c r="X50" s="308">
        <f t="shared" si="9"/>
        <v>4</v>
      </c>
      <c r="Y50" s="307">
        <f t="shared" si="9"/>
        <v>0</v>
      </c>
      <c r="Z50" s="308">
        <f t="shared" si="9"/>
        <v>8</v>
      </c>
      <c r="AA50" s="307">
        <f t="shared" si="9"/>
        <v>0</v>
      </c>
      <c r="AB50" s="308">
        <f t="shared" si="9"/>
        <v>8</v>
      </c>
      <c r="AC50" s="307">
        <f t="shared" si="9"/>
        <v>0</v>
      </c>
      <c r="AD50" s="308">
        <f t="shared" si="9"/>
        <v>5</v>
      </c>
      <c r="AE50" s="307">
        <f t="shared" si="9"/>
        <v>0</v>
      </c>
      <c r="AF50" s="308">
        <f t="shared" si="9"/>
        <v>1</v>
      </c>
      <c r="AG50" s="307">
        <f t="shared" si="9"/>
        <v>0</v>
      </c>
      <c r="AH50" s="308">
        <f t="shared" si="9"/>
        <v>7</v>
      </c>
      <c r="AI50" s="307">
        <f t="shared" ref="AI50:BG50" si="10">SUM(AI36:AI49)</f>
        <v>0</v>
      </c>
      <c r="AJ50" s="308">
        <f t="shared" si="10"/>
        <v>14</v>
      </c>
      <c r="AK50" s="307">
        <f t="shared" si="10"/>
        <v>0</v>
      </c>
      <c r="AL50" s="308">
        <f t="shared" si="10"/>
        <v>16</v>
      </c>
      <c r="AM50" s="307">
        <f t="shared" si="10"/>
        <v>0</v>
      </c>
      <c r="AN50" s="308">
        <f t="shared" si="10"/>
        <v>10</v>
      </c>
      <c r="AO50" s="307">
        <f t="shared" si="10"/>
        <v>0</v>
      </c>
      <c r="AP50" s="308">
        <f t="shared" si="10"/>
        <v>5</v>
      </c>
      <c r="AQ50" s="307">
        <f t="shared" si="10"/>
        <v>0</v>
      </c>
      <c r="AR50" s="308">
        <f t="shared" si="10"/>
        <v>1</v>
      </c>
      <c r="AS50" s="307">
        <f t="shared" si="10"/>
        <v>0</v>
      </c>
      <c r="AT50" s="308">
        <f t="shared" si="10"/>
        <v>7</v>
      </c>
      <c r="AU50" s="307">
        <f t="shared" si="10"/>
        <v>0</v>
      </c>
      <c r="AV50" s="308">
        <f t="shared" si="10"/>
        <v>12</v>
      </c>
      <c r="AW50" s="307">
        <f t="shared" si="10"/>
        <v>0</v>
      </c>
      <c r="AX50" s="308">
        <f t="shared" si="10"/>
        <v>11</v>
      </c>
      <c r="AY50" s="307">
        <f t="shared" si="10"/>
        <v>0</v>
      </c>
      <c r="AZ50" s="308">
        <f t="shared" si="10"/>
        <v>0</v>
      </c>
      <c r="BA50" s="307">
        <f t="shared" si="10"/>
        <v>0</v>
      </c>
      <c r="BB50" s="308">
        <f t="shared" si="10"/>
        <v>7</v>
      </c>
      <c r="BC50" s="307">
        <f t="shared" si="10"/>
        <v>0</v>
      </c>
      <c r="BD50" s="308">
        <f t="shared" si="10"/>
        <v>0</v>
      </c>
      <c r="BE50" s="309">
        <f t="shared" si="10"/>
        <v>0</v>
      </c>
      <c r="BF50" s="310">
        <f t="shared" si="10"/>
        <v>151</v>
      </c>
      <c r="BG50" s="311">
        <f t="shared" si="10"/>
        <v>0</v>
      </c>
      <c r="BH50" s="146"/>
      <c r="BI50" s="9"/>
      <c r="BJ50" s="399" t="s">
        <v>27</v>
      </c>
      <c r="BK50" s="397"/>
      <c r="BL50" s="397"/>
      <c r="BM50" s="395">
        <v>14355</v>
      </c>
      <c r="BN50" s="395"/>
      <c r="BO50" s="397" t="s">
        <v>43</v>
      </c>
      <c r="BP50" s="397"/>
      <c r="BQ50" s="397"/>
      <c r="BR50" s="401">
        <f ca="1">BM42*BM48*BM52</f>
        <v>3732300</v>
      </c>
      <c r="BS50" s="402"/>
      <c r="BT50" s="21"/>
      <c r="BU50" s="399" t="s">
        <v>27</v>
      </c>
      <c r="BV50" s="397"/>
      <c r="BW50" s="397"/>
      <c r="BX50" s="395">
        <v>14355</v>
      </c>
      <c r="BY50" s="395"/>
      <c r="BZ50" s="397" t="s">
        <v>43</v>
      </c>
      <c r="CA50" s="397"/>
      <c r="CB50" s="397"/>
      <c r="CC50" s="401">
        <f ca="1">BX42*BX48*BX52</f>
        <v>3732300</v>
      </c>
      <c r="CD50" s="402"/>
    </row>
    <row r="51" spans="1:82" ht="12" customHeight="1">
      <c r="A51" s="28"/>
      <c r="B51" s="29"/>
      <c r="C51" s="29"/>
      <c r="D51" s="25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30"/>
      <c r="R51" s="30"/>
      <c r="S51" s="256"/>
      <c r="T51" s="257"/>
      <c r="U51" s="28"/>
      <c r="V51" s="148"/>
      <c r="W51" s="139"/>
      <c r="X51" s="149"/>
      <c r="Y51" s="27"/>
      <c r="Z51" s="27"/>
      <c r="AA51" s="27"/>
      <c r="AB51" s="27"/>
      <c r="AC51" s="27"/>
      <c r="AD51" s="27"/>
      <c r="AE51" s="27"/>
      <c r="AF51" s="27"/>
      <c r="AG51" s="148"/>
      <c r="AH51" s="139"/>
      <c r="AI51" s="149"/>
      <c r="AJ51" s="27"/>
      <c r="AK51" s="4"/>
      <c r="AL51" s="4"/>
      <c r="AM51" s="4"/>
      <c r="AN51" s="4"/>
      <c r="AO51" s="4"/>
      <c r="AP51" s="4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  <c r="BI51" s="9"/>
      <c r="BJ51" s="399"/>
      <c r="BK51" s="397"/>
      <c r="BL51" s="397"/>
      <c r="BM51" s="395"/>
      <c r="BN51" s="395"/>
      <c r="BO51" s="397"/>
      <c r="BP51" s="397"/>
      <c r="BQ51" s="397"/>
      <c r="BR51" s="401"/>
      <c r="BS51" s="402"/>
      <c r="BT51" s="21"/>
      <c r="BU51" s="399"/>
      <c r="BV51" s="397"/>
      <c r="BW51" s="397"/>
      <c r="BX51" s="395"/>
      <c r="BY51" s="395"/>
      <c r="BZ51" s="397"/>
      <c r="CA51" s="397"/>
      <c r="CB51" s="397"/>
      <c r="CC51" s="401"/>
      <c r="CD51" s="402"/>
    </row>
    <row r="52" spans="1:82" ht="12" customHeight="1">
      <c r="A52" s="28"/>
      <c r="B52" s="29"/>
      <c r="C52" s="29"/>
      <c r="D52" s="25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30"/>
      <c r="R52" s="30"/>
      <c r="S52" s="256"/>
      <c r="T52" s="257"/>
      <c r="U52" s="28"/>
      <c r="V52" s="148"/>
      <c r="W52" s="139"/>
      <c r="X52" s="149"/>
      <c r="Y52" s="27"/>
      <c r="Z52" s="27"/>
      <c r="AA52" s="27"/>
      <c r="AB52" s="27"/>
      <c r="AC52" s="27"/>
      <c r="AD52" s="27"/>
      <c r="AE52" s="27"/>
      <c r="AF52" s="27"/>
      <c r="AG52" s="148"/>
      <c r="AH52" s="139"/>
      <c r="AI52" s="149"/>
      <c r="AJ52" s="27"/>
      <c r="AK52" s="4"/>
      <c r="AL52" s="4"/>
      <c r="AM52" s="4"/>
      <c r="AN52" s="4"/>
      <c r="AO52" s="4"/>
      <c r="AP52" s="4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  <c r="BI52" s="9"/>
      <c r="BJ52" s="399" t="s">
        <v>28</v>
      </c>
      <c r="BK52" s="397"/>
      <c r="BL52" s="397"/>
      <c r="BM52" s="395">
        <f>BM26</f>
        <v>14355</v>
      </c>
      <c r="BN52" s="395"/>
      <c r="BO52" s="397" t="s">
        <v>42</v>
      </c>
      <c r="BP52" s="397"/>
      <c r="BQ52" s="397"/>
      <c r="BR52" s="391">
        <f ca="1">BR50-BR48</f>
        <v>1590462.2250000001</v>
      </c>
      <c r="BS52" s="392"/>
      <c r="BT52" s="21"/>
      <c r="BU52" s="399" t="s">
        <v>28</v>
      </c>
      <c r="BV52" s="397"/>
      <c r="BW52" s="397"/>
      <c r="BX52" s="395">
        <f>BM26</f>
        <v>14355</v>
      </c>
      <c r="BY52" s="395"/>
      <c r="BZ52" s="397" t="s">
        <v>42</v>
      </c>
      <c r="CA52" s="397"/>
      <c r="CB52" s="397"/>
      <c r="CC52" s="391">
        <f ca="1">CC50-CC48</f>
        <v>1590462.2250000001</v>
      </c>
      <c r="CD52" s="392"/>
    </row>
    <row r="53" spans="1:82" ht="12" customHeight="1" thickBot="1">
      <c r="A53" s="28"/>
      <c r="B53" s="29"/>
      <c r="C53" s="29"/>
      <c r="D53" s="25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30"/>
      <c r="R53" s="30"/>
      <c r="S53" s="256"/>
      <c r="T53" s="257"/>
      <c r="U53" s="28"/>
      <c r="V53" s="148"/>
      <c r="W53" s="139"/>
      <c r="X53" s="149"/>
      <c r="Y53" s="27"/>
      <c r="Z53" s="27"/>
      <c r="AA53" s="27"/>
      <c r="AB53" s="27"/>
      <c r="AC53" s="27"/>
      <c r="AD53" s="27"/>
      <c r="AE53" s="27"/>
      <c r="AF53" s="27"/>
      <c r="AG53" s="148"/>
      <c r="AH53" s="139"/>
      <c r="AI53" s="149"/>
      <c r="AJ53" s="27"/>
      <c r="AK53" s="4"/>
      <c r="AL53" s="4"/>
      <c r="AM53" s="4"/>
      <c r="AN53" s="4"/>
      <c r="AO53" s="4"/>
      <c r="AP53" s="4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7"/>
      <c r="BI53" s="9"/>
      <c r="BJ53" s="400"/>
      <c r="BK53" s="398"/>
      <c r="BL53" s="398"/>
      <c r="BM53" s="396"/>
      <c r="BN53" s="396"/>
      <c r="BO53" s="398"/>
      <c r="BP53" s="398"/>
      <c r="BQ53" s="398"/>
      <c r="BR53" s="393"/>
      <c r="BS53" s="394"/>
      <c r="BT53" s="21"/>
      <c r="BU53" s="400"/>
      <c r="BV53" s="398"/>
      <c r="BW53" s="398"/>
      <c r="BX53" s="396"/>
      <c r="BY53" s="396"/>
      <c r="BZ53" s="398"/>
      <c r="CA53" s="398"/>
      <c r="CB53" s="398"/>
      <c r="CC53" s="393"/>
      <c r="CD53" s="394"/>
    </row>
    <row r="54" spans="1:82" ht="12" customHeight="1">
      <c r="A54" s="28"/>
      <c r="B54" s="29"/>
      <c r="C54" s="29"/>
      <c r="D54" s="25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30"/>
      <c r="R54" s="30"/>
      <c r="S54" s="256"/>
      <c r="T54" s="257"/>
      <c r="U54" s="28"/>
      <c r="V54" s="148"/>
      <c r="W54" s="139"/>
      <c r="X54" s="149"/>
      <c r="Y54" s="27"/>
      <c r="Z54" s="27"/>
      <c r="AA54" s="27"/>
      <c r="AB54" s="27"/>
      <c r="AC54" s="27"/>
      <c r="AD54" s="27"/>
      <c r="AE54" s="27"/>
      <c r="AF54" s="27"/>
      <c r="AG54" s="148"/>
      <c r="AH54" s="139"/>
      <c r="AI54" s="149"/>
      <c r="AJ54" s="27"/>
      <c r="AK54" s="4"/>
      <c r="AL54" s="4"/>
      <c r="AM54" s="4"/>
      <c r="AN54" s="4"/>
      <c r="AO54" s="4"/>
      <c r="AP54" s="4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7"/>
      <c r="BI54" s="27"/>
      <c r="BJ54" s="44"/>
      <c r="BK54" s="44"/>
      <c r="BL54" s="22"/>
      <c r="BM54" s="23"/>
      <c r="BN54" s="23"/>
      <c r="BO54" s="17"/>
      <c r="BP54" s="17"/>
      <c r="BQ54" s="17"/>
      <c r="BR54" s="21"/>
      <c r="BS54" s="21"/>
      <c r="BT54" s="31"/>
    </row>
    <row r="55" spans="1:82" ht="12" customHeight="1">
      <c r="A55" s="28"/>
      <c r="B55" s="29"/>
      <c r="C55" s="29"/>
      <c r="D55" s="25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30"/>
      <c r="R55" s="30"/>
      <c r="S55" s="256"/>
      <c r="T55" s="257"/>
      <c r="U55" s="28"/>
      <c r="V55" s="148"/>
      <c r="W55" s="139"/>
      <c r="X55" s="149"/>
      <c r="Y55" s="27"/>
      <c r="Z55" s="27"/>
      <c r="AA55" s="27"/>
      <c r="AB55" s="27"/>
      <c r="AC55" s="27"/>
      <c r="AD55" s="27"/>
      <c r="AE55" s="27"/>
      <c r="AF55" s="27"/>
      <c r="AG55" s="148"/>
      <c r="AH55" s="139"/>
      <c r="AI55" s="149"/>
      <c r="AJ55" s="27"/>
      <c r="AK55" s="4"/>
      <c r="AL55" s="4"/>
      <c r="AM55" s="4"/>
      <c r="AN55" s="4"/>
      <c r="AO55" s="4"/>
      <c r="AP55" s="4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27"/>
    </row>
    <row r="56" spans="1:82" ht="12" customHeight="1">
      <c r="A56" s="28"/>
      <c r="D56" s="25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30"/>
      <c r="R56" s="30"/>
      <c r="S56" s="256"/>
      <c r="T56" s="257"/>
      <c r="U56" s="28"/>
      <c r="V56" s="148"/>
      <c r="W56" s="139"/>
      <c r="X56" s="149"/>
      <c r="Y56" s="27"/>
      <c r="Z56" s="27"/>
      <c r="AA56" s="27"/>
      <c r="AB56" s="27"/>
      <c r="AC56" s="27"/>
      <c r="AD56" s="27"/>
      <c r="AE56" s="27"/>
      <c r="AF56" s="27"/>
      <c r="AG56" s="148"/>
      <c r="AH56" s="139"/>
      <c r="AI56" s="149"/>
      <c r="AJ56" s="27"/>
      <c r="AK56" s="4"/>
      <c r="AL56" s="4"/>
      <c r="AM56" s="4"/>
      <c r="AN56" s="4"/>
      <c r="AO56" s="4"/>
      <c r="AP56" s="4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4"/>
    </row>
    <row r="57" spans="1:82" ht="12" customHeight="1">
      <c r="A57" s="28"/>
      <c r="D57" s="25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30"/>
      <c r="R57" s="30"/>
      <c r="S57" s="30"/>
      <c r="T57" s="258"/>
      <c r="U57" s="28"/>
      <c r="V57" s="148"/>
      <c r="W57" s="139"/>
      <c r="X57" s="149"/>
      <c r="Y57" s="27"/>
      <c r="Z57" s="27"/>
      <c r="AA57" s="27"/>
      <c r="AB57" s="27"/>
      <c r="AC57" s="27"/>
      <c r="AD57" s="27"/>
      <c r="AE57" s="27"/>
      <c r="AF57" s="27"/>
      <c r="AG57" s="148"/>
      <c r="AH57" s="139"/>
      <c r="AI57" s="149"/>
      <c r="AJ57" s="27"/>
      <c r="AK57" s="4"/>
      <c r="AL57" s="4"/>
      <c r="AM57" s="4"/>
      <c r="AN57" s="4"/>
      <c r="AO57" s="4"/>
      <c r="AP57" s="4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4"/>
    </row>
    <row r="58" spans="1:82" ht="12" customHeight="1">
      <c r="A58" s="28"/>
      <c r="D58" s="25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30"/>
      <c r="R58" s="30"/>
      <c r="S58" s="30"/>
      <c r="T58" s="30"/>
      <c r="U58" s="28"/>
      <c r="V58" s="148"/>
      <c r="W58" s="139"/>
      <c r="X58" s="149"/>
      <c r="Y58" s="27"/>
      <c r="Z58" s="27"/>
      <c r="AA58" s="27"/>
      <c r="AB58" s="27"/>
      <c r="AC58" s="27"/>
      <c r="AD58" s="27"/>
      <c r="AE58" s="27"/>
      <c r="AF58" s="27"/>
      <c r="AG58" s="148"/>
      <c r="AH58" s="139"/>
      <c r="AI58" s="149"/>
      <c r="AJ58" s="27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</row>
    <row r="59" spans="1:82" ht="12" customHeight="1">
      <c r="A59" s="28"/>
      <c r="D59" s="25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30"/>
      <c r="R59" s="30"/>
      <c r="S59" s="30"/>
      <c r="T59" s="30"/>
      <c r="U59" s="28"/>
      <c r="V59" s="148"/>
      <c r="W59" s="139"/>
      <c r="X59" s="149"/>
      <c r="Y59" s="27"/>
      <c r="Z59" s="27"/>
      <c r="AA59" s="27"/>
      <c r="AB59" s="27"/>
      <c r="AC59" s="27"/>
      <c r="AD59" s="27"/>
      <c r="AE59" s="27"/>
      <c r="AF59" s="27"/>
      <c r="AG59" s="148"/>
      <c r="AH59" s="139"/>
      <c r="AI59" s="149"/>
      <c r="AJ59" s="27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</row>
    <row r="60" spans="1:82" ht="12" customHeight="1">
      <c r="A60" s="28"/>
      <c r="D60" s="25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30"/>
      <c r="R60" s="30"/>
      <c r="S60" s="30"/>
      <c r="T60" s="30"/>
      <c r="U60" s="28"/>
      <c r="V60" s="148"/>
      <c r="W60" s="139"/>
      <c r="X60" s="149"/>
      <c r="Y60" s="27"/>
      <c r="Z60" s="27"/>
      <c r="AA60" s="27"/>
      <c r="AB60" s="27"/>
      <c r="AC60" s="27"/>
      <c r="AD60" s="27"/>
      <c r="AE60" s="27"/>
      <c r="AF60" s="27"/>
      <c r="AG60" s="148"/>
      <c r="AH60" s="139"/>
      <c r="AI60" s="149"/>
      <c r="AJ60" s="27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</row>
    <row r="61" spans="1:82" ht="12" customHeight="1">
      <c r="A61" s="28"/>
      <c r="D61" s="25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30"/>
      <c r="R61" s="30"/>
      <c r="S61" s="251"/>
      <c r="T61" s="251"/>
      <c r="U61" s="28"/>
      <c r="V61" s="148"/>
      <c r="W61" s="139"/>
      <c r="X61" s="149"/>
      <c r="Y61" s="27"/>
      <c r="Z61" s="27"/>
      <c r="AA61" s="27"/>
      <c r="AB61" s="27"/>
      <c r="AC61" s="27"/>
      <c r="AD61" s="27"/>
      <c r="AE61" s="27"/>
      <c r="AF61" s="27"/>
      <c r="AG61" s="148"/>
      <c r="AH61" s="139"/>
      <c r="AI61" s="149"/>
      <c r="AJ61" s="27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</row>
    <row r="62" spans="1:82" ht="12" customHeight="1">
      <c r="A62" s="28"/>
      <c r="D62" s="25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30"/>
      <c r="R62" s="30"/>
      <c r="S62" s="251"/>
      <c r="T62" s="251"/>
      <c r="U62" s="28"/>
      <c r="V62" s="148"/>
      <c r="W62" s="139"/>
      <c r="X62" s="149"/>
      <c r="Y62" s="27"/>
      <c r="Z62" s="27"/>
      <c r="AA62" s="27"/>
      <c r="AB62" s="27"/>
      <c r="AC62" s="27"/>
      <c r="AD62" s="27"/>
      <c r="AE62" s="27"/>
      <c r="AF62" s="27"/>
      <c r="AG62" s="148"/>
      <c r="AH62" s="139"/>
      <c r="AI62" s="149"/>
      <c r="AJ62" s="27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</row>
    <row r="63" spans="1:82" ht="12" customHeight="1">
      <c r="A63" s="28"/>
      <c r="D63" s="25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30"/>
      <c r="R63" s="30"/>
      <c r="S63" s="251"/>
      <c r="T63" s="251"/>
      <c r="U63" s="28"/>
      <c r="V63" s="148"/>
      <c r="W63" s="139"/>
      <c r="X63" s="149"/>
      <c r="Y63" s="27"/>
      <c r="Z63" s="27"/>
      <c r="AA63" s="27"/>
      <c r="AB63" s="27"/>
      <c r="AC63" s="27"/>
      <c r="AD63" s="27"/>
      <c r="AE63" s="27"/>
      <c r="AF63" s="27"/>
      <c r="AG63" s="148"/>
      <c r="AH63" s="139"/>
      <c r="AI63" s="149"/>
      <c r="AJ63" s="27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</row>
    <row r="64" spans="1:82" ht="12" customHeight="1">
      <c r="A64" s="28"/>
      <c r="D64" s="25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30"/>
      <c r="R64" s="30"/>
      <c r="S64" s="251"/>
      <c r="T64" s="251"/>
      <c r="U64" s="28"/>
      <c r="V64" s="148"/>
      <c r="W64" s="139"/>
      <c r="X64" s="149"/>
      <c r="Y64" s="27"/>
      <c r="Z64" s="27"/>
      <c r="AA64" s="27"/>
      <c r="AB64" s="27"/>
      <c r="AC64" s="27"/>
      <c r="AD64" s="27"/>
      <c r="AE64" s="27"/>
      <c r="AF64" s="27"/>
      <c r="AG64" s="148"/>
      <c r="AH64" s="139"/>
      <c r="AI64" s="149"/>
      <c r="AJ64" s="27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</row>
    <row r="65" spans="1:83" ht="12" customHeight="1">
      <c r="A65" s="28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30"/>
      <c r="R65" s="30"/>
      <c r="S65" s="251"/>
      <c r="T65" s="251"/>
      <c r="U65" s="28"/>
      <c r="V65" s="148"/>
      <c r="W65" s="139"/>
      <c r="X65" s="149"/>
      <c r="Y65" s="27"/>
      <c r="Z65" s="27"/>
      <c r="AA65" s="27"/>
      <c r="AB65" s="27"/>
      <c r="AC65" s="27"/>
      <c r="AD65" s="27"/>
      <c r="AE65" s="27"/>
      <c r="AF65" s="27"/>
      <c r="AG65" s="148"/>
      <c r="AH65" s="139"/>
      <c r="AI65" s="149"/>
      <c r="AJ65" s="27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</row>
    <row r="66" spans="1:83" ht="12" customHeight="1">
      <c r="A66" s="28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30"/>
      <c r="R66" s="30"/>
      <c r="S66" s="251"/>
      <c r="T66" s="251"/>
      <c r="U66" s="28"/>
      <c r="V66" s="148"/>
      <c r="W66" s="139"/>
      <c r="X66" s="149"/>
      <c r="Y66" s="27"/>
      <c r="Z66" s="27"/>
      <c r="AA66" s="27"/>
      <c r="AB66" s="27"/>
      <c r="AC66" s="27"/>
      <c r="AD66" s="27"/>
      <c r="AE66" s="27"/>
      <c r="AF66" s="27"/>
      <c r="AG66" s="148"/>
      <c r="AH66" s="139"/>
      <c r="AI66" s="149"/>
      <c r="AJ66" s="27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</row>
    <row r="67" spans="1:83" ht="12" customHeight="1">
      <c r="A67" s="28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30"/>
      <c r="R67" s="30"/>
      <c r="S67" s="251"/>
      <c r="T67" s="251"/>
      <c r="U67" s="28"/>
      <c r="V67" s="148"/>
      <c r="W67" s="139"/>
      <c r="X67" s="149"/>
      <c r="Y67" s="27"/>
      <c r="Z67" s="27"/>
      <c r="AA67" s="27"/>
      <c r="AB67" s="27"/>
      <c r="AC67" s="27"/>
      <c r="AD67" s="27"/>
      <c r="AE67" s="27"/>
      <c r="AF67" s="27"/>
      <c r="AG67" s="148"/>
      <c r="AH67" s="139"/>
      <c r="AI67" s="149"/>
      <c r="AJ67" s="27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CE67" s="24"/>
    </row>
    <row r="68" spans="1:83" ht="12" customHeight="1">
      <c r="A68" s="28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30"/>
      <c r="R68" s="30"/>
      <c r="S68" s="251"/>
      <c r="T68" s="251"/>
      <c r="U68" s="28"/>
      <c r="V68" s="148"/>
      <c r="W68" s="139"/>
      <c r="X68" s="149"/>
      <c r="Y68" s="27"/>
      <c r="Z68" s="27"/>
      <c r="AA68" s="27"/>
      <c r="AB68" s="27"/>
      <c r="AC68" s="27"/>
      <c r="AD68" s="27"/>
      <c r="AE68" s="27"/>
      <c r="AF68" s="27"/>
      <c r="AG68" s="148"/>
      <c r="AH68" s="139"/>
      <c r="AI68" s="149"/>
      <c r="AJ68" s="27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CE68" s="24"/>
    </row>
    <row r="69" spans="1:83" ht="12" customHeight="1">
      <c r="A69" s="28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30"/>
      <c r="R69" s="30"/>
      <c r="S69" s="251"/>
      <c r="T69" s="251"/>
      <c r="U69" s="28"/>
      <c r="V69" s="148"/>
      <c r="W69" s="139"/>
      <c r="X69" s="149"/>
      <c r="Y69" s="27"/>
      <c r="Z69" s="27"/>
      <c r="AA69" s="27"/>
      <c r="AB69" s="27"/>
      <c r="AC69" s="27"/>
      <c r="AD69" s="27"/>
      <c r="AE69" s="27"/>
      <c r="AF69" s="27"/>
      <c r="AG69" s="148"/>
      <c r="AH69" s="139"/>
      <c r="AI69" s="149"/>
      <c r="AJ69" s="27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</row>
    <row r="70" spans="1:83" ht="12" customHeight="1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30"/>
      <c r="R70" s="30"/>
      <c r="S70" s="251"/>
      <c r="T70" s="251"/>
      <c r="U70" s="28"/>
      <c r="V70" s="148"/>
      <c r="W70" s="139"/>
      <c r="X70" s="149"/>
      <c r="Y70" s="27"/>
      <c r="Z70" s="27"/>
      <c r="AA70" s="27"/>
      <c r="AB70" s="27"/>
      <c r="AC70" s="27"/>
      <c r="AD70" s="27"/>
      <c r="AE70" s="27"/>
      <c r="AF70" s="27"/>
      <c r="AG70" s="148"/>
      <c r="AH70" s="139"/>
      <c r="AI70" s="149"/>
      <c r="AJ70" s="27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</row>
    <row r="71" spans="1:83" ht="12" customHeight="1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30"/>
      <c r="R71" s="30"/>
      <c r="S71" s="251"/>
      <c r="T71" s="251"/>
      <c r="U71" s="28"/>
      <c r="V71" s="148"/>
      <c r="W71" s="139"/>
      <c r="X71" s="149"/>
      <c r="Y71" s="27"/>
      <c r="Z71" s="27"/>
      <c r="AA71" s="27"/>
      <c r="AB71" s="27"/>
      <c r="AC71" s="27"/>
      <c r="AD71" s="27"/>
      <c r="AE71" s="27"/>
      <c r="AF71" s="27"/>
      <c r="AG71" s="148"/>
      <c r="AH71" s="139"/>
      <c r="AI71" s="149"/>
      <c r="AJ71" s="27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</row>
    <row r="72" spans="1:83" ht="12" customHeight="1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30"/>
      <c r="R72" s="30"/>
      <c r="S72" s="251"/>
      <c r="T72" s="251"/>
      <c r="U72" s="28"/>
      <c r="V72" s="148"/>
      <c r="W72" s="139"/>
      <c r="X72" s="149"/>
      <c r="Y72" s="27"/>
      <c r="Z72" s="27"/>
      <c r="AA72" s="27"/>
      <c r="AB72" s="27"/>
      <c r="AC72" s="27"/>
      <c r="AD72" s="27"/>
      <c r="AE72" s="27"/>
      <c r="AF72" s="27"/>
      <c r="AG72" s="148"/>
      <c r="AH72" s="139"/>
      <c r="AI72" s="149"/>
      <c r="AJ72" s="27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</row>
    <row r="73" spans="1:83" ht="12" customHeight="1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30"/>
      <c r="R73" s="30"/>
      <c r="S73" s="251"/>
      <c r="T73" s="251"/>
      <c r="U73" s="28"/>
      <c r="V73" s="148"/>
      <c r="W73" s="139"/>
      <c r="X73" s="149"/>
      <c r="Y73" s="27"/>
      <c r="Z73" s="27"/>
      <c r="AA73" s="27"/>
      <c r="AB73" s="27"/>
      <c r="AC73" s="27"/>
      <c r="AD73" s="27"/>
      <c r="AE73" s="27"/>
      <c r="AF73" s="27"/>
      <c r="AG73" s="148"/>
      <c r="AH73" s="139"/>
      <c r="AI73" s="149"/>
      <c r="AJ73" s="27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</row>
    <row r="74" spans="1:83" ht="12" customHeight="1">
      <c r="P74" s="29"/>
      <c r="Q74" s="30"/>
      <c r="R74" s="30"/>
      <c r="S74" s="251"/>
      <c r="T74" s="251"/>
      <c r="U74" s="28"/>
      <c r="V74" s="148"/>
      <c r="W74" s="139"/>
      <c r="X74" s="149"/>
      <c r="Y74" s="27"/>
      <c r="Z74" s="27"/>
      <c r="AA74" s="27"/>
      <c r="AB74" s="27"/>
      <c r="AC74" s="27"/>
      <c r="AD74" s="27"/>
      <c r="AE74" s="27"/>
      <c r="AF74" s="27"/>
      <c r="AG74" s="148"/>
      <c r="AH74" s="139"/>
      <c r="AI74" s="149"/>
      <c r="AJ74" s="27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</row>
    <row r="75" spans="1:83" ht="12" customHeight="1">
      <c r="P75" s="29"/>
      <c r="Q75" s="30"/>
      <c r="R75" s="30"/>
      <c r="S75" s="251"/>
      <c r="T75" s="251"/>
      <c r="U75" s="28"/>
      <c r="V75" s="148"/>
      <c r="W75" s="139"/>
      <c r="X75" s="149"/>
      <c r="Y75" s="27"/>
      <c r="Z75" s="27"/>
      <c r="AA75" s="27"/>
      <c r="AB75" s="27"/>
      <c r="AC75" s="27"/>
      <c r="AD75" s="27"/>
      <c r="AE75" s="27"/>
      <c r="AF75" s="27"/>
      <c r="AG75" s="148"/>
      <c r="AH75" s="139"/>
      <c r="AI75" s="149"/>
      <c r="AJ75" s="27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</row>
    <row r="76" spans="1:83" ht="12" customHeight="1">
      <c r="P76" s="29"/>
      <c r="Q76" s="30"/>
      <c r="R76" s="30"/>
      <c r="S76" s="251"/>
      <c r="T76" s="251"/>
      <c r="U76" s="28"/>
      <c r="V76" s="148"/>
      <c r="W76" s="139"/>
      <c r="X76" s="149"/>
      <c r="Y76" s="27"/>
      <c r="Z76" s="27"/>
      <c r="AA76" s="27"/>
      <c r="AB76" s="27"/>
      <c r="AC76" s="27"/>
      <c r="AD76" s="27"/>
      <c r="AE76" s="27"/>
      <c r="AF76" s="27"/>
      <c r="AG76" s="148"/>
      <c r="AH76" s="139"/>
      <c r="AI76" s="149"/>
      <c r="AJ76" s="27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</row>
    <row r="77" spans="1:83" ht="12" customHeight="1">
      <c r="P77" s="29"/>
      <c r="Q77" s="30"/>
      <c r="R77" s="30"/>
      <c r="S77" s="251"/>
      <c r="T77" s="251"/>
      <c r="U77" s="28"/>
      <c r="V77" s="148"/>
      <c r="W77" s="139"/>
      <c r="X77" s="149"/>
      <c r="Y77" s="27"/>
      <c r="Z77" s="27"/>
      <c r="AA77" s="27"/>
      <c r="AB77" s="27"/>
      <c r="AC77" s="27"/>
      <c r="AD77" s="27"/>
      <c r="AE77" s="27"/>
      <c r="AF77" s="27"/>
      <c r="AG77" s="148"/>
      <c r="AH77" s="139"/>
      <c r="AI77" s="149"/>
      <c r="AJ77" s="27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</row>
    <row r="78" spans="1:83" ht="12" customHeight="1">
      <c r="P78" s="29"/>
      <c r="Q78" s="30"/>
      <c r="R78" s="30"/>
      <c r="S78" s="251"/>
      <c r="T78" s="251"/>
      <c r="U78" s="28"/>
      <c r="V78" s="148"/>
      <c r="W78" s="139"/>
      <c r="X78" s="149"/>
      <c r="Y78" s="27"/>
      <c r="Z78" s="27"/>
      <c r="AA78" s="27"/>
      <c r="AB78" s="27"/>
      <c r="AC78" s="27"/>
      <c r="AD78" s="27"/>
      <c r="AE78" s="27"/>
      <c r="AF78" s="27"/>
      <c r="AG78" s="148"/>
      <c r="AH78" s="139"/>
      <c r="AI78" s="149"/>
      <c r="AJ78" s="27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</row>
    <row r="79" spans="1:83" ht="12" customHeight="1">
      <c r="P79" s="29"/>
      <c r="Q79" s="30"/>
      <c r="R79" s="30"/>
      <c r="S79" s="251"/>
      <c r="T79" s="251"/>
      <c r="U79" s="28"/>
      <c r="V79" s="148"/>
      <c r="W79" s="139"/>
      <c r="X79" s="149"/>
      <c r="Y79" s="27"/>
      <c r="Z79" s="27"/>
      <c r="AA79" s="27"/>
      <c r="AB79" s="27"/>
      <c r="AC79" s="27"/>
      <c r="AD79" s="27"/>
      <c r="AE79" s="27"/>
      <c r="AF79" s="27"/>
      <c r="AG79" s="148"/>
      <c r="AH79" s="139"/>
      <c r="AI79" s="149"/>
      <c r="AJ79" s="27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</row>
    <row r="80" spans="1:83" ht="12" customHeight="1">
      <c r="S80" s="251"/>
      <c r="T80" s="25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27"/>
      <c r="AP80" s="27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</row>
    <row r="81" spans="16:83" ht="12" customHeight="1">
      <c r="P81" s="33"/>
      <c r="Q81" s="33"/>
      <c r="R81" s="33"/>
      <c r="S81" s="251"/>
      <c r="T81" s="251"/>
      <c r="U81" s="33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27"/>
      <c r="AP81" s="27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</row>
    <row r="82" spans="16:83" ht="12" customHeight="1">
      <c r="P82" s="33"/>
      <c r="Q82" s="33"/>
      <c r="R82" s="33"/>
      <c r="S82" s="251"/>
      <c r="T82" s="251"/>
      <c r="U82" s="33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27"/>
      <c r="AP82" s="27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</row>
    <row r="83" spans="16:83" ht="12" customHeight="1">
      <c r="P83" s="33"/>
      <c r="Q83" s="33"/>
      <c r="R83" s="33"/>
      <c r="S83" s="251"/>
      <c r="T83" s="251"/>
      <c r="U83" s="33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27"/>
      <c r="AP83" s="27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</row>
    <row r="84" spans="16:83" ht="12" customHeight="1">
      <c r="P84" s="33"/>
      <c r="Q84" s="33"/>
      <c r="R84" s="33"/>
      <c r="S84" s="251"/>
      <c r="T84" s="251"/>
      <c r="U84" s="33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27"/>
      <c r="AP84" s="27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</row>
    <row r="85" spans="16:83" ht="12" customHeight="1">
      <c r="P85" s="33"/>
      <c r="Q85" s="33"/>
      <c r="R85" s="33"/>
      <c r="S85" s="251"/>
      <c r="T85" s="251"/>
      <c r="U85" s="33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27"/>
      <c r="AP85" s="27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</row>
    <row r="86" spans="16:83" ht="12" customHeight="1">
      <c r="P86" s="33"/>
      <c r="Q86" s="33"/>
      <c r="R86" s="33"/>
      <c r="S86" s="251"/>
      <c r="T86" s="251"/>
      <c r="U86" s="33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27"/>
      <c r="AP86" s="27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</row>
    <row r="87" spans="16:83" ht="12" customHeight="1">
      <c r="P87" s="33"/>
      <c r="Q87" s="33"/>
      <c r="R87" s="33"/>
      <c r="S87" s="251"/>
      <c r="T87" s="251"/>
      <c r="U87" s="33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</row>
    <row r="88" spans="16:83" ht="12" customHeight="1">
      <c r="P88" s="33"/>
      <c r="Q88" s="33"/>
      <c r="R88" s="33"/>
      <c r="S88" s="251"/>
      <c r="T88" s="251"/>
      <c r="U88" s="33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</row>
    <row r="89" spans="16:83" ht="12" customHeight="1">
      <c r="P89" s="33"/>
      <c r="Q89" s="33"/>
      <c r="R89" s="33"/>
      <c r="S89" s="251"/>
      <c r="T89" s="251"/>
      <c r="U89" s="33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CE89" s="11"/>
    </row>
    <row r="90" spans="16:83" ht="12" customHeight="1">
      <c r="P90" s="33"/>
      <c r="Q90" s="33"/>
      <c r="R90" s="33"/>
      <c r="S90" s="251"/>
      <c r="T90" s="251"/>
      <c r="U90" s="33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</row>
    <row r="91" spans="16:83" ht="12" customHeight="1">
      <c r="P91" s="33"/>
      <c r="Q91" s="33"/>
      <c r="R91" s="33"/>
      <c r="S91" s="251"/>
      <c r="T91" s="251"/>
      <c r="U91" s="33"/>
      <c r="AM91" s="2"/>
      <c r="AN91" s="2"/>
      <c r="AO91" s="2"/>
      <c r="AP91" s="2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</row>
    <row r="92" spans="16:83" ht="12" customHeight="1">
      <c r="P92" s="33"/>
      <c r="Q92" s="33"/>
      <c r="R92" s="33"/>
      <c r="S92" s="251"/>
      <c r="T92" s="251"/>
      <c r="U92" s="33"/>
      <c r="AM92" s="2"/>
      <c r="AN92" s="2"/>
      <c r="AO92" s="2"/>
      <c r="AP92" s="2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</row>
    <row r="93" spans="16:83" ht="12" customHeight="1">
      <c r="P93" s="33"/>
      <c r="Q93" s="33"/>
      <c r="R93" s="33"/>
      <c r="S93" s="251"/>
      <c r="T93" s="251"/>
      <c r="U93" s="33"/>
      <c r="AM93" s="2"/>
      <c r="AN93" s="2"/>
      <c r="AO93" s="2"/>
      <c r="AP93" s="2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</row>
    <row r="94" spans="16:83" ht="12" customHeight="1">
      <c r="P94" s="33"/>
      <c r="Q94" s="33"/>
      <c r="R94" s="33"/>
      <c r="S94" s="251"/>
      <c r="T94" s="251"/>
      <c r="U94" s="33"/>
      <c r="AM94" s="2"/>
      <c r="AN94" s="2"/>
      <c r="AO94" s="2"/>
      <c r="AP94" s="2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</row>
    <row r="95" spans="16:83" ht="12" customHeight="1">
      <c r="P95" s="33"/>
      <c r="Q95" s="33"/>
      <c r="R95" s="33"/>
      <c r="S95" s="251"/>
      <c r="T95" s="251"/>
      <c r="U95" s="33"/>
      <c r="AM95" s="2"/>
      <c r="AN95" s="2"/>
      <c r="AO95" s="2"/>
      <c r="AP95" s="2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</row>
    <row r="96" spans="16:83" ht="12" customHeight="1">
      <c r="P96" s="33"/>
      <c r="Q96" s="33"/>
      <c r="R96" s="33"/>
      <c r="S96" s="251"/>
      <c r="T96" s="251"/>
      <c r="U96" s="33"/>
      <c r="AM96" s="2"/>
      <c r="AN96" s="2"/>
      <c r="AO96" s="2"/>
      <c r="AP96" s="2"/>
      <c r="AQ96" s="4"/>
      <c r="AR96" s="27"/>
      <c r="AS96" s="27"/>
      <c r="AT96" s="31"/>
      <c r="AU96" s="32"/>
      <c r="AV96" s="32"/>
      <c r="AW96" s="23"/>
      <c r="AX96" s="17"/>
      <c r="AY96" s="17"/>
      <c r="AZ96" s="17"/>
      <c r="BA96" s="21"/>
      <c r="BB96" s="21"/>
      <c r="BC96" s="31"/>
    </row>
    <row r="97" spans="16:55" ht="16.5">
      <c r="P97" s="33"/>
      <c r="Q97" s="33"/>
      <c r="R97" s="33"/>
      <c r="S97" s="251"/>
      <c r="T97" s="251"/>
      <c r="U97" s="33"/>
      <c r="AQ97" s="4"/>
      <c r="AR97" s="27"/>
      <c r="AS97" s="27"/>
      <c r="AT97" s="31"/>
      <c r="AU97" s="32"/>
      <c r="AV97" s="32"/>
      <c r="AW97" s="23"/>
      <c r="AX97" s="17"/>
      <c r="AY97" s="17"/>
      <c r="AZ97" s="17"/>
      <c r="BA97" s="21"/>
      <c r="BB97" s="21"/>
      <c r="BC97" s="31"/>
    </row>
    <row r="98" spans="16:55" ht="16.5">
      <c r="P98" s="33"/>
      <c r="Q98" s="33"/>
      <c r="R98" s="33"/>
      <c r="S98" s="251"/>
      <c r="T98" s="251"/>
      <c r="U98" s="33"/>
      <c r="AQ98" s="4"/>
      <c r="AR98" s="27"/>
      <c r="AS98" s="27"/>
      <c r="AT98" s="31"/>
      <c r="AU98" s="32"/>
      <c r="AV98" s="32"/>
      <c r="AW98" s="23"/>
      <c r="AX98" s="17"/>
      <c r="AY98" s="17"/>
      <c r="AZ98" s="17"/>
      <c r="BA98" s="21"/>
      <c r="BB98" s="21"/>
      <c r="BC98" s="31"/>
    </row>
    <row r="99" spans="16:55" ht="16.5">
      <c r="P99" s="33"/>
      <c r="Q99" s="33"/>
      <c r="R99" s="33"/>
      <c r="S99" s="251"/>
      <c r="T99" s="251"/>
      <c r="U99" s="33"/>
      <c r="AQ99" s="4"/>
      <c r="AR99" s="31"/>
      <c r="AS99" s="27"/>
      <c r="AT99" s="31"/>
      <c r="AU99" s="32"/>
      <c r="AV99" s="32"/>
      <c r="AW99" s="23"/>
      <c r="AX99" s="17"/>
      <c r="AY99" s="17"/>
      <c r="AZ99" s="17"/>
      <c r="BA99" s="21"/>
      <c r="BB99" s="21"/>
      <c r="BC99" s="31"/>
    </row>
    <row r="100" spans="16:55" ht="16.5">
      <c r="P100" s="33"/>
      <c r="Q100" s="33"/>
      <c r="R100" s="33"/>
      <c r="U100" s="33"/>
      <c r="AQ100" s="31"/>
      <c r="AR100" s="27"/>
      <c r="AS100" s="27"/>
      <c r="AT100" s="31"/>
      <c r="AU100" s="32"/>
      <c r="AV100" s="32"/>
      <c r="AW100" s="23"/>
      <c r="AX100" s="17"/>
      <c r="AY100" s="17"/>
      <c r="AZ100" s="17"/>
      <c r="BA100" s="21"/>
      <c r="BB100" s="21"/>
      <c r="BC100" s="31"/>
    </row>
    <row r="101" spans="16:55" ht="16.5">
      <c r="P101" s="33"/>
      <c r="Q101" s="33"/>
      <c r="R101" s="33"/>
      <c r="S101" s="252"/>
      <c r="T101" s="252"/>
      <c r="U101" s="33"/>
      <c r="AQ101" s="31"/>
      <c r="AR101" s="27"/>
      <c r="AS101" s="27"/>
      <c r="AT101" s="31"/>
      <c r="AU101" s="32"/>
      <c r="AV101" s="32"/>
      <c r="AW101" s="23"/>
      <c r="AX101" s="17"/>
      <c r="AY101" s="17"/>
      <c r="AZ101" s="17"/>
      <c r="BA101" s="21"/>
      <c r="BB101" s="21"/>
      <c r="BC101" s="31"/>
    </row>
    <row r="102" spans="16:55" ht="16.5">
      <c r="P102" s="33"/>
      <c r="Q102" s="33"/>
      <c r="R102" s="33"/>
      <c r="S102" s="252"/>
      <c r="T102" s="252"/>
      <c r="U102" s="33"/>
      <c r="AQ102" s="31"/>
      <c r="AR102" s="27"/>
      <c r="AS102" s="27"/>
      <c r="AT102" s="31"/>
      <c r="AU102" s="32"/>
      <c r="AV102" s="32"/>
      <c r="AW102" s="23"/>
      <c r="AX102" s="17"/>
      <c r="AY102" s="17"/>
      <c r="AZ102" s="17"/>
      <c r="BA102" s="21"/>
      <c r="BB102" s="21"/>
      <c r="BC102" s="31"/>
    </row>
    <row r="103" spans="16:55" ht="16.5">
      <c r="P103" s="33"/>
      <c r="Q103" s="33"/>
      <c r="R103" s="33"/>
      <c r="S103" s="252"/>
      <c r="T103" s="252"/>
      <c r="U103" s="33"/>
      <c r="AQ103" s="31"/>
      <c r="AR103" s="27"/>
      <c r="AS103" s="27"/>
      <c r="AT103" s="31"/>
      <c r="AU103" s="32"/>
      <c r="AV103" s="32"/>
      <c r="AW103" s="23"/>
      <c r="AX103" s="17"/>
      <c r="AY103" s="17"/>
      <c r="AZ103" s="17"/>
      <c r="BA103" s="21"/>
      <c r="BB103" s="21"/>
      <c r="BC103" s="31"/>
    </row>
    <row r="104" spans="16:55" ht="16.5">
      <c r="P104" s="33"/>
      <c r="Q104" s="33"/>
      <c r="R104" s="33"/>
      <c r="S104" s="252"/>
      <c r="T104" s="252"/>
      <c r="U104" s="33"/>
      <c r="AQ104" s="31"/>
      <c r="AR104" s="27"/>
      <c r="AS104" s="27"/>
      <c r="AT104" s="31"/>
      <c r="AU104" s="32"/>
      <c r="AV104" s="32"/>
      <c r="AW104" s="23"/>
      <c r="AX104" s="17"/>
      <c r="AY104" s="17"/>
      <c r="AZ104" s="17"/>
      <c r="BA104" s="21"/>
      <c r="BB104" s="21"/>
      <c r="BC104" s="31"/>
    </row>
    <row r="105" spans="16:55" ht="16.5">
      <c r="P105" s="33"/>
      <c r="Q105" s="33"/>
      <c r="R105" s="33"/>
      <c r="S105" s="252"/>
      <c r="T105" s="252"/>
      <c r="U105" s="33"/>
      <c r="AQ105" s="31"/>
      <c r="AR105" s="27"/>
      <c r="AS105" s="27"/>
      <c r="AT105" s="31"/>
      <c r="AU105" s="32"/>
      <c r="AV105" s="32"/>
      <c r="AW105" s="23"/>
      <c r="AX105" s="17"/>
      <c r="AY105" s="17"/>
      <c r="AZ105" s="17"/>
      <c r="BA105" s="21"/>
      <c r="BB105" s="21"/>
      <c r="BC105" s="31"/>
    </row>
    <row r="106" spans="16:55" ht="16.5">
      <c r="P106" s="33"/>
      <c r="Q106" s="33"/>
      <c r="R106" s="33"/>
      <c r="S106" s="252"/>
      <c r="T106" s="252"/>
      <c r="U106" s="33"/>
      <c r="AQ106" s="31"/>
      <c r="AR106" s="27"/>
      <c r="AS106" s="27"/>
      <c r="AT106" s="31"/>
      <c r="AU106" s="32"/>
      <c r="AV106" s="32"/>
      <c r="AW106" s="23"/>
      <c r="AX106" s="17"/>
      <c r="AY106" s="17"/>
      <c r="AZ106" s="17"/>
      <c r="BA106" s="21"/>
      <c r="BB106" s="21"/>
      <c r="BC106" s="31"/>
    </row>
    <row r="107" spans="16:55" ht="16.5">
      <c r="P107" s="33"/>
      <c r="Q107" s="33"/>
      <c r="R107" s="33"/>
      <c r="S107" s="252"/>
      <c r="T107" s="252"/>
      <c r="U107" s="33"/>
      <c r="AR107" s="27"/>
      <c r="AS107" s="27"/>
      <c r="AT107" s="31"/>
      <c r="AU107" s="32"/>
      <c r="AV107" s="32"/>
      <c r="AW107" s="23"/>
      <c r="AX107" s="17"/>
      <c r="AY107" s="17"/>
      <c r="AZ107" s="17"/>
      <c r="BA107" s="21"/>
      <c r="BB107" s="21"/>
      <c r="BC107" s="31"/>
    </row>
    <row r="108" spans="16:55" ht="16.5">
      <c r="P108" s="33"/>
      <c r="Q108" s="33"/>
      <c r="R108" s="33"/>
      <c r="S108" s="252"/>
      <c r="T108" s="252"/>
      <c r="U108" s="33"/>
      <c r="AR108" s="27"/>
      <c r="AS108" s="27"/>
      <c r="AT108" s="31"/>
      <c r="AU108" s="32"/>
      <c r="AV108" s="32"/>
      <c r="AW108" s="23"/>
      <c r="AX108" s="17"/>
      <c r="AY108" s="17"/>
      <c r="AZ108" s="17"/>
      <c r="BA108" s="21"/>
      <c r="BB108" s="21"/>
      <c r="BC108" s="31"/>
    </row>
    <row r="109" spans="16:55" ht="16.5">
      <c r="P109" s="33"/>
      <c r="Q109" s="33"/>
      <c r="R109" s="33"/>
      <c r="S109" s="252"/>
      <c r="T109" s="252"/>
      <c r="U109" s="33"/>
      <c r="AR109" s="27"/>
      <c r="AS109" s="27"/>
      <c r="AT109" s="31"/>
      <c r="AU109" s="32"/>
      <c r="AV109" s="32"/>
      <c r="AW109" s="23"/>
      <c r="AX109" s="17"/>
      <c r="AY109" s="17"/>
      <c r="AZ109" s="17"/>
      <c r="BA109" s="21"/>
      <c r="BB109" s="21"/>
      <c r="BC109" s="31"/>
    </row>
    <row r="110" spans="16:55" ht="16.5">
      <c r="P110" s="33"/>
      <c r="Q110" s="33"/>
      <c r="R110" s="33"/>
      <c r="S110" s="252"/>
      <c r="T110" s="252"/>
      <c r="U110" s="33"/>
      <c r="AR110" s="27"/>
      <c r="AS110" s="27"/>
      <c r="AT110" s="31"/>
      <c r="AU110" s="32"/>
      <c r="AV110" s="32"/>
      <c r="AW110" s="23"/>
      <c r="AX110" s="17"/>
      <c r="AY110" s="17"/>
      <c r="AZ110" s="17"/>
      <c r="BA110" s="21"/>
      <c r="BB110" s="21"/>
      <c r="BC110" s="31"/>
    </row>
    <row r="111" spans="16:55" ht="16.5">
      <c r="P111" s="33"/>
      <c r="Q111" s="33"/>
      <c r="R111" s="33"/>
      <c r="S111" s="252"/>
      <c r="T111" s="252"/>
      <c r="U111" s="33"/>
      <c r="AQ111" s="2"/>
      <c r="AR111" s="27"/>
      <c r="AS111" s="27"/>
      <c r="AT111" s="31"/>
      <c r="AU111" s="32"/>
      <c r="AV111" s="32"/>
      <c r="AW111" s="23"/>
      <c r="AX111" s="17"/>
      <c r="AY111" s="17"/>
      <c r="AZ111" s="17"/>
      <c r="BA111" s="21"/>
      <c r="BB111" s="21"/>
      <c r="BC111" s="31"/>
    </row>
    <row r="112" spans="16:55" ht="16.5">
      <c r="P112" s="33"/>
      <c r="Q112" s="33"/>
      <c r="R112" s="33"/>
      <c r="S112" s="252"/>
      <c r="T112" s="252"/>
      <c r="U112" s="33"/>
      <c r="AQ112" s="2"/>
      <c r="AR112" s="27"/>
      <c r="AS112" s="27"/>
      <c r="AT112" s="31"/>
      <c r="AU112" s="32"/>
      <c r="AV112" s="32"/>
      <c r="AW112" s="23"/>
      <c r="AX112" s="17"/>
      <c r="AY112" s="17"/>
      <c r="AZ112" s="17"/>
      <c r="BA112" s="21"/>
      <c r="BB112" s="21"/>
      <c r="BC112" s="31"/>
    </row>
    <row r="113" spans="16:55" ht="16.5">
      <c r="P113" s="33"/>
      <c r="Q113" s="33"/>
      <c r="R113" s="33"/>
      <c r="S113" s="252"/>
      <c r="T113" s="252"/>
      <c r="U113" s="33"/>
      <c r="AQ113" s="2"/>
      <c r="AR113" s="27"/>
      <c r="AS113" s="27"/>
      <c r="AT113" s="31"/>
      <c r="AU113" s="32"/>
      <c r="AV113" s="32"/>
      <c r="AW113" s="23"/>
      <c r="AX113" s="17"/>
      <c r="AY113" s="17"/>
      <c r="AZ113" s="17"/>
      <c r="BA113" s="21"/>
      <c r="BB113" s="21"/>
      <c r="BC113" s="31"/>
    </row>
    <row r="114" spans="16:55" ht="16.5">
      <c r="P114" s="33"/>
      <c r="Q114" s="33"/>
      <c r="R114" s="33"/>
      <c r="S114" s="252"/>
      <c r="T114" s="252"/>
      <c r="U114" s="33"/>
      <c r="AQ114" s="2"/>
      <c r="AR114" s="27"/>
      <c r="AS114" s="27"/>
      <c r="AT114" s="31"/>
      <c r="AU114" s="32"/>
      <c r="AV114" s="32"/>
      <c r="AW114" s="23"/>
      <c r="AX114" s="17"/>
      <c r="AY114" s="17"/>
      <c r="AZ114" s="17"/>
      <c r="BA114" s="21"/>
      <c r="BB114" s="21"/>
      <c r="BC114" s="31"/>
    </row>
    <row r="115" spans="16:55" ht="16.5">
      <c r="P115" s="33"/>
      <c r="Q115" s="33"/>
      <c r="R115" s="33"/>
      <c r="S115" s="252"/>
      <c r="T115" s="252"/>
      <c r="U115" s="33"/>
      <c r="AQ115" s="2"/>
      <c r="AR115" s="27"/>
      <c r="AS115" s="27"/>
      <c r="AT115" s="31"/>
      <c r="AU115" s="32"/>
      <c r="AV115" s="32"/>
      <c r="AW115" s="23"/>
      <c r="AX115" s="17"/>
      <c r="AY115" s="17"/>
      <c r="AZ115" s="17"/>
      <c r="BA115" s="21"/>
      <c r="BB115" s="21"/>
      <c r="BC115" s="31"/>
    </row>
    <row r="116" spans="16:55" ht="16.5">
      <c r="S116" s="252"/>
      <c r="T116" s="252"/>
      <c r="AQ116" s="2"/>
      <c r="AR116" s="27"/>
      <c r="AS116" s="27"/>
      <c r="AT116" s="31"/>
      <c r="AU116" s="32"/>
      <c r="AV116" s="32"/>
      <c r="AW116" s="23"/>
      <c r="AX116" s="17"/>
      <c r="AY116" s="17"/>
      <c r="AZ116" s="17"/>
      <c r="BA116" s="21"/>
      <c r="BB116" s="21"/>
      <c r="BC116" s="31"/>
    </row>
    <row r="117" spans="16:55" ht="16.5">
      <c r="S117" s="252"/>
      <c r="T117" s="252"/>
      <c r="AR117" s="27"/>
      <c r="AS117" s="27"/>
      <c r="AT117" s="31"/>
      <c r="AU117" s="32"/>
      <c r="AV117" s="32"/>
      <c r="AW117" s="23"/>
      <c r="AX117" s="17"/>
      <c r="AY117" s="17"/>
      <c r="AZ117" s="17"/>
      <c r="BA117" s="21"/>
      <c r="BB117" s="21"/>
      <c r="BC117" s="31"/>
    </row>
    <row r="118" spans="16:55" ht="16.5">
      <c r="S118" s="252"/>
      <c r="T118" s="252"/>
      <c r="AR118" s="27"/>
      <c r="AS118" s="27"/>
      <c r="AT118" s="31"/>
      <c r="AU118" s="32"/>
      <c r="AV118" s="32"/>
      <c r="AW118" s="23"/>
      <c r="AX118" s="17"/>
      <c r="AY118" s="17"/>
      <c r="AZ118" s="17"/>
      <c r="BA118" s="21"/>
      <c r="BB118" s="21"/>
      <c r="BC118" s="31"/>
    </row>
    <row r="119" spans="16:55" ht="16.5">
      <c r="S119" s="252"/>
      <c r="T119" s="252"/>
      <c r="AR119" s="27"/>
      <c r="AS119" s="27"/>
      <c r="AT119" s="31"/>
      <c r="AU119" s="32"/>
      <c r="AV119" s="32"/>
      <c r="AW119" s="23"/>
      <c r="AX119" s="17"/>
      <c r="AY119" s="17"/>
      <c r="AZ119" s="17"/>
      <c r="BA119" s="21"/>
      <c r="BB119" s="21"/>
      <c r="BC119" s="31"/>
    </row>
    <row r="120" spans="16:55" ht="16.5">
      <c r="S120" s="252"/>
      <c r="T120" s="252"/>
      <c r="AR120" s="27"/>
      <c r="AS120" s="27"/>
      <c r="AT120" s="31"/>
      <c r="AU120" s="32"/>
      <c r="AV120" s="32"/>
      <c r="AW120" s="23"/>
      <c r="AX120" s="17"/>
      <c r="AY120" s="17"/>
      <c r="AZ120" s="17"/>
      <c r="BA120" s="21"/>
      <c r="BB120" s="21"/>
      <c r="BC120" s="31"/>
    </row>
    <row r="121" spans="16:55" ht="16.5">
      <c r="S121" s="252"/>
      <c r="T121" s="252"/>
      <c r="AR121" s="27"/>
      <c r="AS121" s="27"/>
      <c r="AT121" s="31"/>
      <c r="AU121" s="32"/>
      <c r="AV121" s="32"/>
      <c r="AW121" s="23"/>
      <c r="AX121" s="17"/>
      <c r="AY121" s="17"/>
      <c r="AZ121" s="17"/>
      <c r="BA121" s="21"/>
      <c r="BB121" s="21"/>
      <c r="BC121" s="31"/>
    </row>
    <row r="122" spans="16:55" ht="16.5">
      <c r="S122" s="252"/>
      <c r="T122" s="252"/>
      <c r="AR122" s="27"/>
      <c r="AS122" s="27"/>
      <c r="AT122" s="31"/>
      <c r="AU122" s="32"/>
      <c r="AV122" s="32"/>
      <c r="AW122" s="23"/>
      <c r="AX122" s="17"/>
      <c r="AY122" s="17"/>
      <c r="AZ122" s="17"/>
      <c r="BA122" s="21"/>
      <c r="BB122" s="21"/>
      <c r="BC122" s="31"/>
    </row>
    <row r="123" spans="16:55" ht="16.5">
      <c r="S123" s="252"/>
      <c r="T123" s="252"/>
      <c r="AR123" s="27"/>
      <c r="AS123" s="27"/>
      <c r="AT123" s="31"/>
      <c r="AU123" s="32"/>
      <c r="AV123" s="32"/>
      <c r="AW123" s="32"/>
      <c r="AX123" s="32"/>
      <c r="AY123" s="31"/>
      <c r="AZ123" s="31"/>
      <c r="BA123" s="31"/>
      <c r="BB123" s="31"/>
      <c r="BC123" s="31"/>
    </row>
    <row r="124" spans="16:55" ht="16.5">
      <c r="S124" s="252"/>
      <c r="T124" s="252"/>
      <c r="AR124" s="27"/>
      <c r="AS124" s="27"/>
      <c r="AT124" s="31"/>
      <c r="AU124" s="32"/>
      <c r="AV124" s="32"/>
      <c r="AW124" s="32"/>
      <c r="AX124" s="32"/>
      <c r="AY124" s="31"/>
      <c r="AZ124" s="31"/>
      <c r="BA124" s="31"/>
      <c r="BB124" s="31"/>
      <c r="BC124" s="31"/>
    </row>
    <row r="125" spans="16:55" ht="16.5">
      <c r="S125" s="252"/>
      <c r="T125" s="252"/>
      <c r="AR125" s="27"/>
      <c r="AS125" s="27"/>
      <c r="AT125" s="31"/>
      <c r="AU125" s="32"/>
      <c r="AV125" s="32"/>
      <c r="AW125" s="32"/>
      <c r="AX125" s="32"/>
      <c r="AY125" s="31"/>
      <c r="AZ125" s="31"/>
      <c r="BA125" s="31"/>
      <c r="BB125" s="31"/>
      <c r="BC125" s="31"/>
    </row>
    <row r="126" spans="16:55" ht="16.5">
      <c r="S126" s="252"/>
      <c r="T126" s="252"/>
      <c r="AR126" s="27"/>
      <c r="AS126" s="27"/>
      <c r="AT126" s="31"/>
      <c r="AU126" s="32"/>
      <c r="AV126" s="32"/>
      <c r="AW126" s="32"/>
      <c r="AX126" s="32"/>
      <c r="AY126" s="31"/>
      <c r="AZ126" s="31"/>
      <c r="BA126" s="31"/>
      <c r="BB126" s="31"/>
      <c r="BC126" s="31"/>
    </row>
    <row r="127" spans="16:55" ht="16.5">
      <c r="S127" s="252"/>
      <c r="T127" s="252"/>
      <c r="AR127" s="27"/>
      <c r="AS127" s="27"/>
      <c r="AT127" s="31"/>
      <c r="AU127" s="32"/>
      <c r="AV127" s="32"/>
      <c r="AW127" s="32"/>
      <c r="AX127" s="32"/>
      <c r="AY127" s="31"/>
      <c r="AZ127" s="31"/>
      <c r="BA127" s="31"/>
      <c r="BB127" s="31"/>
      <c r="BC127" s="31"/>
    </row>
    <row r="128" spans="16:55" ht="16.5">
      <c r="S128" s="252"/>
      <c r="T128" s="252"/>
      <c r="AR128" s="27"/>
      <c r="AS128" s="27"/>
      <c r="AT128" s="31"/>
      <c r="AU128" s="32"/>
      <c r="AV128" s="32"/>
      <c r="AW128" s="32"/>
      <c r="AX128" s="32"/>
      <c r="AY128" s="31"/>
      <c r="AZ128" s="31"/>
      <c r="BA128" s="31"/>
      <c r="BB128" s="31"/>
      <c r="BC128" s="31"/>
    </row>
    <row r="129" spans="19:55" ht="16.5">
      <c r="S129" s="252"/>
      <c r="T129" s="252"/>
      <c r="AR129" s="27"/>
      <c r="AS129" s="27"/>
      <c r="AT129" s="31"/>
      <c r="AU129" s="32"/>
      <c r="AV129" s="32"/>
      <c r="AW129" s="32"/>
      <c r="AX129" s="32"/>
      <c r="AY129" s="31"/>
      <c r="AZ129" s="31"/>
      <c r="BA129" s="31"/>
      <c r="BB129" s="31"/>
      <c r="BC129" s="31"/>
    </row>
    <row r="130" spans="19:55" ht="16.5">
      <c r="S130" s="252"/>
      <c r="T130" s="252"/>
      <c r="AR130" s="27"/>
      <c r="AS130" s="27"/>
      <c r="AT130" s="31"/>
      <c r="AU130" s="32"/>
      <c r="AV130" s="32"/>
      <c r="AW130" s="32"/>
      <c r="AX130" s="32"/>
      <c r="AY130" s="31"/>
      <c r="AZ130" s="31"/>
      <c r="BA130" s="31"/>
      <c r="BB130" s="31"/>
      <c r="BC130" s="31"/>
    </row>
    <row r="131" spans="19:55" ht="16.5">
      <c r="S131" s="252"/>
      <c r="T131" s="252"/>
      <c r="AR131" s="27"/>
      <c r="AS131" s="27"/>
      <c r="AT131" s="31"/>
      <c r="AU131" s="32"/>
      <c r="AV131" s="32"/>
      <c r="AW131" s="32"/>
      <c r="AX131" s="32"/>
      <c r="AY131" s="31"/>
      <c r="AZ131" s="31"/>
      <c r="BA131" s="31"/>
      <c r="BB131" s="31"/>
      <c r="BC131" s="31"/>
    </row>
    <row r="132" spans="19:55" ht="16.5">
      <c r="S132" s="252"/>
      <c r="T132" s="252"/>
      <c r="AR132" s="27"/>
      <c r="AS132" s="27"/>
      <c r="AT132" s="31"/>
      <c r="AU132" s="32"/>
      <c r="AV132" s="32"/>
      <c r="AW132" s="32"/>
      <c r="AX132" s="32"/>
      <c r="AY132" s="31"/>
      <c r="AZ132" s="31"/>
      <c r="BA132" s="31"/>
      <c r="BB132" s="31"/>
      <c r="BC132" s="31"/>
    </row>
    <row r="133" spans="19:55" ht="16.5">
      <c r="S133" s="252"/>
      <c r="T133" s="252"/>
      <c r="AR133" s="27"/>
      <c r="AS133" s="27"/>
      <c r="AT133" s="31"/>
      <c r="AU133" s="32"/>
      <c r="AV133" s="32"/>
      <c r="AW133" s="32"/>
      <c r="AX133" s="32"/>
      <c r="AY133" s="31"/>
      <c r="AZ133" s="31"/>
      <c r="BA133" s="31"/>
      <c r="BB133" s="31"/>
      <c r="BC133" s="31"/>
    </row>
    <row r="134" spans="19:55" ht="16.5">
      <c r="S134" s="252"/>
      <c r="T134" s="252"/>
      <c r="AR134" s="27"/>
      <c r="AS134" s="27"/>
      <c r="AT134" s="31"/>
      <c r="AU134" s="32"/>
      <c r="AV134" s="32"/>
      <c r="AW134" s="32"/>
      <c r="AX134" s="32"/>
      <c r="AY134" s="31"/>
      <c r="AZ134" s="31"/>
      <c r="BA134" s="31"/>
      <c r="BB134" s="31"/>
      <c r="BC134" s="31"/>
    </row>
    <row r="135" spans="19:55" ht="16.5">
      <c r="S135" s="252"/>
      <c r="T135" s="252"/>
      <c r="AR135" s="27"/>
      <c r="AS135" s="27"/>
      <c r="AT135" s="31"/>
      <c r="AU135" s="32"/>
      <c r="AV135" s="32"/>
      <c r="AW135" s="32"/>
      <c r="AX135" s="32"/>
      <c r="AY135" s="31"/>
      <c r="AZ135" s="31"/>
      <c r="BA135" s="31"/>
      <c r="BB135" s="31"/>
      <c r="BC135" s="31"/>
    </row>
    <row r="136" spans="19:55" ht="16.5">
      <c r="AR136" s="27"/>
      <c r="AS136" s="27"/>
      <c r="AT136" s="31"/>
      <c r="AU136" s="32"/>
      <c r="AV136" s="32"/>
      <c r="AW136" s="32"/>
      <c r="AX136" s="32"/>
      <c r="AY136" s="31"/>
      <c r="AZ136" s="31"/>
      <c r="BA136" s="31"/>
      <c r="BB136" s="31"/>
      <c r="BC136" s="31"/>
    </row>
    <row r="137" spans="19:55" ht="16.5">
      <c r="AR137" s="27"/>
      <c r="AS137" s="27"/>
      <c r="AT137" s="31"/>
      <c r="AU137" s="32"/>
      <c r="AV137" s="32"/>
      <c r="AW137" s="32"/>
      <c r="AX137" s="32"/>
      <c r="AY137" s="31"/>
      <c r="AZ137" s="31"/>
      <c r="BA137" s="31"/>
      <c r="BB137" s="31"/>
      <c r="BC137" s="31"/>
    </row>
    <row r="138" spans="19:55" ht="16.5">
      <c r="AR138" s="27"/>
      <c r="AS138" s="27"/>
      <c r="AT138" s="31"/>
      <c r="AU138" s="32"/>
      <c r="AV138" s="32"/>
      <c r="AW138" s="32"/>
      <c r="AX138" s="32"/>
      <c r="AY138" s="31"/>
      <c r="AZ138" s="31"/>
      <c r="BA138" s="31"/>
      <c r="BB138" s="31"/>
      <c r="BC138" s="31"/>
    </row>
    <row r="139" spans="19:55" ht="16.5">
      <c r="AR139" s="27"/>
      <c r="AS139" s="27"/>
      <c r="AT139" s="31"/>
      <c r="AU139" s="32"/>
      <c r="AV139" s="32"/>
      <c r="AW139" s="32"/>
      <c r="AX139" s="32"/>
      <c r="AY139" s="31"/>
      <c r="AZ139" s="31"/>
      <c r="BA139" s="31"/>
      <c r="BB139" s="31"/>
      <c r="BC139" s="31"/>
    </row>
    <row r="140" spans="19:55" ht="16.5">
      <c r="AR140" s="27"/>
      <c r="AS140" s="27"/>
      <c r="AT140" s="31"/>
      <c r="AU140" s="32"/>
      <c r="AV140" s="32"/>
      <c r="AW140" s="32"/>
      <c r="AX140" s="32"/>
      <c r="AY140" s="31"/>
      <c r="AZ140" s="31"/>
      <c r="BA140" s="31"/>
      <c r="BB140" s="31"/>
      <c r="BC140" s="31"/>
    </row>
    <row r="141" spans="19:55" ht="16.5">
      <c r="AR141" s="27"/>
      <c r="AS141" s="27"/>
      <c r="AT141" s="31"/>
      <c r="AU141" s="32"/>
      <c r="AV141" s="32"/>
      <c r="AW141" s="32"/>
      <c r="AX141" s="32"/>
      <c r="AY141" s="31"/>
      <c r="AZ141" s="31"/>
      <c r="BA141" s="31"/>
      <c r="BB141" s="31"/>
      <c r="BC141" s="31"/>
    </row>
    <row r="142" spans="19:55" ht="16.5">
      <c r="AR142" s="27"/>
      <c r="AS142" s="27"/>
      <c r="AT142" s="31"/>
      <c r="AU142" s="32"/>
      <c r="AV142" s="32"/>
      <c r="AW142" s="32"/>
      <c r="AX142" s="32"/>
      <c r="AY142" s="31"/>
      <c r="AZ142" s="31"/>
      <c r="BA142" s="31"/>
      <c r="BB142" s="31"/>
      <c r="BC142" s="31"/>
    </row>
    <row r="143" spans="19:55" ht="16.5">
      <c r="AR143" s="27"/>
      <c r="AS143" s="27"/>
      <c r="AT143" s="31"/>
      <c r="AU143" s="32"/>
      <c r="AV143" s="32"/>
      <c r="AW143" s="32"/>
      <c r="AX143" s="32"/>
      <c r="AY143" s="31"/>
      <c r="AZ143" s="31"/>
      <c r="BA143" s="31"/>
      <c r="BB143" s="31"/>
      <c r="BC143" s="31"/>
    </row>
    <row r="144" spans="19:55" ht="16.5">
      <c r="AR144" s="27"/>
      <c r="AS144" s="27"/>
      <c r="AT144" s="31"/>
      <c r="AU144" s="32"/>
      <c r="AV144" s="32"/>
      <c r="AW144" s="32"/>
      <c r="AX144" s="32"/>
      <c r="AY144" s="31"/>
      <c r="AZ144" s="31"/>
      <c r="BA144" s="31"/>
      <c r="BB144" s="31"/>
      <c r="BC144" s="31"/>
    </row>
    <row r="145" spans="44:55" ht="16.5">
      <c r="AR145" s="27"/>
      <c r="AS145" s="27"/>
      <c r="AT145" s="31"/>
      <c r="AU145" s="32"/>
      <c r="AV145" s="32"/>
      <c r="AW145" s="32"/>
      <c r="AX145" s="32"/>
      <c r="AY145" s="31"/>
      <c r="AZ145" s="31"/>
      <c r="BA145" s="31"/>
      <c r="BB145" s="31"/>
      <c r="BC145" s="31"/>
    </row>
    <row r="146" spans="44:55" ht="16.5">
      <c r="AR146" s="27"/>
      <c r="AS146" s="27"/>
      <c r="AT146" s="31"/>
      <c r="AU146" s="32"/>
      <c r="AV146" s="32"/>
      <c r="AW146" s="32"/>
      <c r="AX146" s="32"/>
      <c r="AY146" s="31"/>
      <c r="AZ146" s="31"/>
      <c r="BA146" s="31"/>
      <c r="BB146" s="31"/>
      <c r="BC146" s="31"/>
    </row>
    <row r="147" spans="44:55" ht="16.5">
      <c r="AR147" s="27"/>
      <c r="AS147" s="27"/>
      <c r="AT147" s="31"/>
      <c r="AU147" s="32"/>
      <c r="AV147" s="32"/>
      <c r="AW147" s="32"/>
      <c r="AX147" s="32"/>
      <c r="AY147" s="31"/>
      <c r="AZ147" s="31"/>
      <c r="BA147" s="31"/>
      <c r="BB147" s="31"/>
      <c r="BC147" s="31"/>
    </row>
    <row r="148" spans="44:55" ht="16.5">
      <c r="AR148" s="27"/>
      <c r="AS148" s="27"/>
      <c r="AT148" s="31"/>
      <c r="AU148" s="32"/>
      <c r="AV148" s="32"/>
      <c r="AW148" s="32"/>
      <c r="AX148" s="32"/>
      <c r="AY148" s="31"/>
      <c r="AZ148" s="31"/>
      <c r="BA148" s="31"/>
      <c r="BB148" s="31"/>
      <c r="BC148" s="31"/>
    </row>
    <row r="153" spans="44:55">
      <c r="AR153" s="2"/>
      <c r="AS153" s="2"/>
      <c r="AT153" s="2"/>
      <c r="AU153" s="2"/>
      <c r="AV153" s="2"/>
      <c r="AW153" s="2"/>
      <c r="AX153" s="2"/>
    </row>
    <row r="154" spans="44:55">
      <c r="AR154" s="2"/>
      <c r="AS154" s="2"/>
      <c r="AT154" s="2"/>
      <c r="AU154" s="2"/>
      <c r="AV154" s="2"/>
      <c r="AW154" s="2"/>
      <c r="AX154" s="2"/>
    </row>
    <row r="155" spans="44:55">
      <c r="AR155" s="2"/>
      <c r="AS155" s="2"/>
      <c r="AT155" s="2"/>
      <c r="AU155" s="2"/>
      <c r="AV155" s="2"/>
      <c r="AW155" s="2"/>
      <c r="AX155" s="2"/>
    </row>
    <row r="156" spans="44:55">
      <c r="AR156" s="2"/>
      <c r="AS156" s="2"/>
      <c r="AT156" s="2"/>
      <c r="AU156" s="2"/>
      <c r="AV156" s="2"/>
      <c r="AW156" s="2"/>
      <c r="AX156" s="2"/>
    </row>
    <row r="157" spans="44:55">
      <c r="AR157" s="2"/>
      <c r="AS157" s="2"/>
      <c r="AT157" s="2"/>
      <c r="AU157" s="2"/>
      <c r="AV157" s="2"/>
      <c r="AW157" s="2"/>
      <c r="AX157" s="2"/>
    </row>
    <row r="158" spans="44:55">
      <c r="AR158" s="2"/>
      <c r="AS158" s="2"/>
      <c r="AT158" s="2"/>
      <c r="AU158" s="2"/>
      <c r="AV158" s="2"/>
      <c r="AW158" s="2"/>
      <c r="AX158" s="2"/>
    </row>
  </sheetData>
  <sheetProtection selectLockedCells="1"/>
  <mergeCells count="512">
    <mergeCell ref="A49:B49"/>
    <mergeCell ref="A47:B47"/>
    <mergeCell ref="A48:B48"/>
    <mergeCell ref="A46:B46"/>
    <mergeCell ref="A45:B45"/>
    <mergeCell ref="A44:B44"/>
    <mergeCell ref="A43:B43"/>
    <mergeCell ref="A42:B42"/>
    <mergeCell ref="A41:B41"/>
    <mergeCell ref="A40:B40"/>
    <mergeCell ref="A39:B39"/>
    <mergeCell ref="A38:B38"/>
    <mergeCell ref="A37:B37"/>
    <mergeCell ref="A36:B36"/>
    <mergeCell ref="E2:E3"/>
    <mergeCell ref="F2:F3"/>
    <mergeCell ref="BJ7:BK9"/>
    <mergeCell ref="BJ12:BK13"/>
    <mergeCell ref="A5:B5"/>
    <mergeCell ref="C5:D5"/>
    <mergeCell ref="G5:H5"/>
    <mergeCell ref="I5:J5"/>
    <mergeCell ref="K7:L7"/>
    <mergeCell ref="M7:N7"/>
    <mergeCell ref="O7:P7"/>
    <mergeCell ref="Q7:R7"/>
    <mergeCell ref="A7:B7"/>
    <mergeCell ref="C7:D7"/>
    <mergeCell ref="G7:H7"/>
    <mergeCell ref="I7:J7"/>
    <mergeCell ref="O6:P6"/>
    <mergeCell ref="Q6:R6"/>
    <mergeCell ref="G6:H6"/>
    <mergeCell ref="A1:B1"/>
    <mergeCell ref="D1:E1"/>
    <mergeCell ref="J1:L1"/>
    <mergeCell ref="M4:N4"/>
    <mergeCell ref="O4:P4"/>
    <mergeCell ref="Q4:R4"/>
    <mergeCell ref="G2:H3"/>
    <mergeCell ref="I2:J3"/>
    <mergeCell ref="K2:L3"/>
    <mergeCell ref="M2:N3"/>
    <mergeCell ref="O2:P3"/>
    <mergeCell ref="Q2:R3"/>
    <mergeCell ref="A4:B4"/>
    <mergeCell ref="C4:D4"/>
    <mergeCell ref="G4:H4"/>
    <mergeCell ref="I4:J4"/>
    <mergeCell ref="K4:L4"/>
    <mergeCell ref="A2:B3"/>
    <mergeCell ref="C2:D3"/>
    <mergeCell ref="BL3:BM4"/>
    <mergeCell ref="BN3:BO4"/>
    <mergeCell ref="BP3:BQ4"/>
    <mergeCell ref="BR3:BS4"/>
    <mergeCell ref="BJ3:BK4"/>
    <mergeCell ref="BU1:BV2"/>
    <mergeCell ref="BJ5:BK6"/>
    <mergeCell ref="BL5:BM6"/>
    <mergeCell ref="BJ1:BK2"/>
    <mergeCell ref="BN5:BN6"/>
    <mergeCell ref="BO5:BO6"/>
    <mergeCell ref="BP5:BP6"/>
    <mergeCell ref="BY3:BZ4"/>
    <mergeCell ref="CA3:CB4"/>
    <mergeCell ref="CC3:CD4"/>
    <mergeCell ref="BU3:BV4"/>
    <mergeCell ref="BW3:BX4"/>
    <mergeCell ref="BU5:BV6"/>
    <mergeCell ref="BW5:BX6"/>
    <mergeCell ref="BY5:BY6"/>
    <mergeCell ref="BQ5:BQ6"/>
    <mergeCell ref="BR5:BR6"/>
    <mergeCell ref="BS5:BS6"/>
    <mergeCell ref="I6:J6"/>
    <mergeCell ref="K6:L6"/>
    <mergeCell ref="M6:N6"/>
    <mergeCell ref="K5:L5"/>
    <mergeCell ref="M5:N5"/>
    <mergeCell ref="O5:P5"/>
    <mergeCell ref="Q5:R5"/>
    <mergeCell ref="CC7:CC9"/>
    <mergeCell ref="CD7:CD9"/>
    <mergeCell ref="BZ7:BZ9"/>
    <mergeCell ref="CA7:CA9"/>
    <mergeCell ref="CB7:CB9"/>
    <mergeCell ref="CC5:CC6"/>
    <mergeCell ref="CD5:CD6"/>
    <mergeCell ref="BZ5:BZ6"/>
    <mergeCell ref="CA5:CA6"/>
    <mergeCell ref="CB5:CB6"/>
    <mergeCell ref="A8:B8"/>
    <mergeCell ref="C8:D8"/>
    <mergeCell ref="G8:H8"/>
    <mergeCell ref="I8:J8"/>
    <mergeCell ref="K8:L8"/>
    <mergeCell ref="M8:N8"/>
    <mergeCell ref="BU7:BV9"/>
    <mergeCell ref="BW7:BX9"/>
    <mergeCell ref="BY7:BY9"/>
    <mergeCell ref="BN7:BN9"/>
    <mergeCell ref="BO7:BO9"/>
    <mergeCell ref="BP7:BP9"/>
    <mergeCell ref="BQ7:BQ9"/>
    <mergeCell ref="BR7:BR9"/>
    <mergeCell ref="BS7:BS9"/>
    <mergeCell ref="Q8:R8"/>
    <mergeCell ref="BL7:BM9"/>
    <mergeCell ref="M9:N9"/>
    <mergeCell ref="O9:P9"/>
    <mergeCell ref="A9:B9"/>
    <mergeCell ref="C9:D9"/>
    <mergeCell ref="G9:H9"/>
    <mergeCell ref="I9:J9"/>
    <mergeCell ref="Q9:R9"/>
    <mergeCell ref="A6:B6"/>
    <mergeCell ref="C6:D6"/>
    <mergeCell ref="O8:P8"/>
    <mergeCell ref="CC10:CC11"/>
    <mergeCell ref="CD10:CD11"/>
    <mergeCell ref="A10:B10"/>
    <mergeCell ref="C10:D10"/>
    <mergeCell ref="G10:H10"/>
    <mergeCell ref="I10:J10"/>
    <mergeCell ref="K10:L10"/>
    <mergeCell ref="M10:N10"/>
    <mergeCell ref="BU10:BV11"/>
    <mergeCell ref="BW10:BX11"/>
    <mergeCell ref="BY10:BY11"/>
    <mergeCell ref="BZ10:BZ11"/>
    <mergeCell ref="CA10:CA11"/>
    <mergeCell ref="CB10:CB11"/>
    <mergeCell ref="BN10:BN11"/>
    <mergeCell ref="BO10:BO11"/>
    <mergeCell ref="BP10:BP11"/>
    <mergeCell ref="BQ10:BQ11"/>
    <mergeCell ref="BR10:BR11"/>
    <mergeCell ref="BS10:BS11"/>
    <mergeCell ref="K9:L9"/>
    <mergeCell ref="A11:B11"/>
    <mergeCell ref="C11:D11"/>
    <mergeCell ref="G11:H11"/>
    <mergeCell ref="I11:J11"/>
    <mergeCell ref="O10:P10"/>
    <mergeCell ref="Q10:R10"/>
    <mergeCell ref="Q11:R11"/>
    <mergeCell ref="K11:L11"/>
    <mergeCell ref="M11:N11"/>
    <mergeCell ref="BJ10:BK11"/>
    <mergeCell ref="BL10:BM11"/>
    <mergeCell ref="BL12:BM13"/>
    <mergeCell ref="O11:P11"/>
    <mergeCell ref="CC12:CC13"/>
    <mergeCell ref="CD12:CD13"/>
    <mergeCell ref="A12:B12"/>
    <mergeCell ref="C12:D12"/>
    <mergeCell ref="G12:H12"/>
    <mergeCell ref="I12:J12"/>
    <mergeCell ref="K12:L12"/>
    <mergeCell ref="M12:N12"/>
    <mergeCell ref="BU12:BV13"/>
    <mergeCell ref="BW12:BX13"/>
    <mergeCell ref="BY12:BY13"/>
    <mergeCell ref="BZ12:BZ13"/>
    <mergeCell ref="CA12:CA13"/>
    <mergeCell ref="CB12:CB13"/>
    <mergeCell ref="BN12:BN13"/>
    <mergeCell ref="BO12:BO13"/>
    <mergeCell ref="BP12:BP13"/>
    <mergeCell ref="BQ12:BQ13"/>
    <mergeCell ref="BR12:BR13"/>
    <mergeCell ref="BS12:BS13"/>
    <mergeCell ref="M16:N16"/>
    <mergeCell ref="O12:P12"/>
    <mergeCell ref="Q12:R12"/>
    <mergeCell ref="CC14:CD15"/>
    <mergeCell ref="BJ14:BL15"/>
    <mergeCell ref="BM14:BN15"/>
    <mergeCell ref="K13:L13"/>
    <mergeCell ref="M13:N13"/>
    <mergeCell ref="O13:P13"/>
    <mergeCell ref="Q13:R13"/>
    <mergeCell ref="BX14:BY15"/>
    <mergeCell ref="BZ14:CB15"/>
    <mergeCell ref="BO14:BQ15"/>
    <mergeCell ref="BR14:BS15"/>
    <mergeCell ref="BU14:BW15"/>
    <mergeCell ref="Q15:R15"/>
    <mergeCell ref="A13:B13"/>
    <mergeCell ref="C13:D13"/>
    <mergeCell ref="G13:H13"/>
    <mergeCell ref="I13:J13"/>
    <mergeCell ref="K14:L14"/>
    <mergeCell ref="M14:N14"/>
    <mergeCell ref="O14:P14"/>
    <mergeCell ref="Q14:R14"/>
    <mergeCell ref="A14:B14"/>
    <mergeCell ref="C14:D14"/>
    <mergeCell ref="G14:H14"/>
    <mergeCell ref="I14:J14"/>
    <mergeCell ref="K18:L18"/>
    <mergeCell ref="M18:N18"/>
    <mergeCell ref="K17:L17"/>
    <mergeCell ref="M17:N17"/>
    <mergeCell ref="O17:P17"/>
    <mergeCell ref="Q17:R17"/>
    <mergeCell ref="O18:P18"/>
    <mergeCell ref="Q18:R18"/>
    <mergeCell ref="CC16:CD17"/>
    <mergeCell ref="BR16:BS17"/>
    <mergeCell ref="BU18:BW19"/>
    <mergeCell ref="BX18:BY19"/>
    <mergeCell ref="BZ18:CB19"/>
    <mergeCell ref="CC18:CD19"/>
    <mergeCell ref="BR18:BS19"/>
    <mergeCell ref="BZ16:CB17"/>
    <mergeCell ref="BU16:BW17"/>
    <mergeCell ref="BX16:BY17"/>
    <mergeCell ref="BJ16:BL17"/>
    <mergeCell ref="BM16:BN17"/>
    <mergeCell ref="BO16:BQ17"/>
    <mergeCell ref="O16:P16"/>
    <mergeCell ref="Q16:R16"/>
    <mergeCell ref="K16:L16"/>
    <mergeCell ref="BX20:BY21"/>
    <mergeCell ref="BZ20:CB21"/>
    <mergeCell ref="A15:B15"/>
    <mergeCell ref="C15:D15"/>
    <mergeCell ref="G15:H15"/>
    <mergeCell ref="I15:J15"/>
    <mergeCell ref="K15:L15"/>
    <mergeCell ref="M15:N15"/>
    <mergeCell ref="A18:B18"/>
    <mergeCell ref="C18:D18"/>
    <mergeCell ref="G18:H18"/>
    <mergeCell ref="I18:J18"/>
    <mergeCell ref="G17:H17"/>
    <mergeCell ref="I17:J17"/>
    <mergeCell ref="A17:B17"/>
    <mergeCell ref="C17:D17"/>
    <mergeCell ref="A16:B16"/>
    <mergeCell ref="C16:D16"/>
    <mergeCell ref="G16:H16"/>
    <mergeCell ref="I16:J16"/>
    <mergeCell ref="BJ18:BL19"/>
    <mergeCell ref="BM18:BN19"/>
    <mergeCell ref="BO18:BQ19"/>
    <mergeCell ref="O15:P15"/>
    <mergeCell ref="A22:B22"/>
    <mergeCell ref="C22:D22"/>
    <mergeCell ref="G22:H22"/>
    <mergeCell ref="I22:J22"/>
    <mergeCell ref="BJ22:BL23"/>
    <mergeCell ref="BM22:BN23"/>
    <mergeCell ref="BO22:BQ23"/>
    <mergeCell ref="BR22:BS23"/>
    <mergeCell ref="K21:L21"/>
    <mergeCell ref="M21:N21"/>
    <mergeCell ref="G21:H21"/>
    <mergeCell ref="I21:J21"/>
    <mergeCell ref="Q22:R22"/>
    <mergeCell ref="G23:H23"/>
    <mergeCell ref="A23:B23"/>
    <mergeCell ref="C23:D23"/>
    <mergeCell ref="K22:L22"/>
    <mergeCell ref="M22:N22"/>
    <mergeCell ref="O22:P22"/>
    <mergeCell ref="I23:J23"/>
    <mergeCell ref="BO20:BQ21"/>
    <mergeCell ref="BR20:BS21"/>
    <mergeCell ref="K20:L20"/>
    <mergeCell ref="M20:N20"/>
    <mergeCell ref="A20:B20"/>
    <mergeCell ref="C20:D20"/>
    <mergeCell ref="G20:H20"/>
    <mergeCell ref="I20:J20"/>
    <mergeCell ref="BJ20:BL21"/>
    <mergeCell ref="BM20:BN21"/>
    <mergeCell ref="A19:B19"/>
    <mergeCell ref="C19:D19"/>
    <mergeCell ref="G19:H19"/>
    <mergeCell ref="I19:J19"/>
    <mergeCell ref="A21:B21"/>
    <mergeCell ref="C21:D21"/>
    <mergeCell ref="O20:P20"/>
    <mergeCell ref="K19:L19"/>
    <mergeCell ref="M19:N19"/>
    <mergeCell ref="O19:P19"/>
    <mergeCell ref="Q19:R19"/>
    <mergeCell ref="Q20:R20"/>
    <mergeCell ref="A24:B24"/>
    <mergeCell ref="C24:D24"/>
    <mergeCell ref="G24:H24"/>
    <mergeCell ref="I24:J24"/>
    <mergeCell ref="BJ24:BL25"/>
    <mergeCell ref="BM24:BN25"/>
    <mergeCell ref="BO24:BQ25"/>
    <mergeCell ref="BR24:BS25"/>
    <mergeCell ref="BX24:BY25"/>
    <mergeCell ref="A25:B25"/>
    <mergeCell ref="C25:D25"/>
    <mergeCell ref="G25:H25"/>
    <mergeCell ref="I25:J25"/>
    <mergeCell ref="BU26:BW27"/>
    <mergeCell ref="CC22:CD23"/>
    <mergeCell ref="BU22:BW23"/>
    <mergeCell ref="O21:P21"/>
    <mergeCell ref="Q21:R21"/>
    <mergeCell ref="K23:L23"/>
    <mergeCell ref="M23:N23"/>
    <mergeCell ref="O23:P23"/>
    <mergeCell ref="Q23:R23"/>
    <mergeCell ref="K24:L24"/>
    <mergeCell ref="M24:N24"/>
    <mergeCell ref="O24:P24"/>
    <mergeCell ref="Q24:R24"/>
    <mergeCell ref="BU24:BW25"/>
    <mergeCell ref="K25:L25"/>
    <mergeCell ref="M25:N25"/>
    <mergeCell ref="O25:P25"/>
    <mergeCell ref="Q25:R25"/>
    <mergeCell ref="CC24:CD25"/>
    <mergeCell ref="BZ24:CB25"/>
    <mergeCell ref="CC20:CD21"/>
    <mergeCell ref="BX22:BY23"/>
    <mergeCell ref="BZ22:CB23"/>
    <mergeCell ref="BU20:BW21"/>
    <mergeCell ref="M28:N28"/>
    <mergeCell ref="O28:P28"/>
    <mergeCell ref="BX26:BY27"/>
    <mergeCell ref="BZ26:CB27"/>
    <mergeCell ref="CC26:CD27"/>
    <mergeCell ref="A26:B26"/>
    <mergeCell ref="C26:D26"/>
    <mergeCell ref="G26:H26"/>
    <mergeCell ref="I26:J26"/>
    <mergeCell ref="BJ26:BL27"/>
    <mergeCell ref="BM26:BN27"/>
    <mergeCell ref="BO26:BQ27"/>
    <mergeCell ref="BR26:BS27"/>
    <mergeCell ref="M26:N26"/>
    <mergeCell ref="O26:P26"/>
    <mergeCell ref="Q26:R26"/>
    <mergeCell ref="K27:L27"/>
    <mergeCell ref="M27:N27"/>
    <mergeCell ref="O27:P27"/>
    <mergeCell ref="Q27:R27"/>
    <mergeCell ref="A27:B27"/>
    <mergeCell ref="C27:D27"/>
    <mergeCell ref="G27:H27"/>
    <mergeCell ref="I27:J27"/>
    <mergeCell ref="O29:P29"/>
    <mergeCell ref="Q29:R29"/>
    <mergeCell ref="K30:L30"/>
    <mergeCell ref="M30:N30"/>
    <mergeCell ref="O30:P30"/>
    <mergeCell ref="Q30:R30"/>
    <mergeCell ref="A29:B29"/>
    <mergeCell ref="C29:D29"/>
    <mergeCell ref="G29:H29"/>
    <mergeCell ref="I29:J29"/>
    <mergeCell ref="K29:L29"/>
    <mergeCell ref="M29:N29"/>
    <mergeCell ref="K26:L26"/>
    <mergeCell ref="A28:B28"/>
    <mergeCell ref="C28:D28"/>
    <mergeCell ref="G28:H28"/>
    <mergeCell ref="I28:J28"/>
    <mergeCell ref="A30:B30"/>
    <mergeCell ref="C30:D30"/>
    <mergeCell ref="G30:H30"/>
    <mergeCell ref="I30:J30"/>
    <mergeCell ref="K28:L28"/>
    <mergeCell ref="CD34:CD35"/>
    <mergeCell ref="BZ34:BZ35"/>
    <mergeCell ref="CA34:CA35"/>
    <mergeCell ref="CB34:CB35"/>
    <mergeCell ref="BO32:BO33"/>
    <mergeCell ref="CB32:CB33"/>
    <mergeCell ref="CC32:CC33"/>
    <mergeCell ref="CD32:CD33"/>
    <mergeCell ref="Q28:R28"/>
    <mergeCell ref="BW30:BX31"/>
    <mergeCell ref="BJ28:BK29"/>
    <mergeCell ref="BU28:BV29"/>
    <mergeCell ref="BJ30:BK31"/>
    <mergeCell ref="BL30:BM31"/>
    <mergeCell ref="BN30:BO31"/>
    <mergeCell ref="BP30:BQ31"/>
    <mergeCell ref="BR30:BS31"/>
    <mergeCell ref="BJ36:BK37"/>
    <mergeCell ref="BL36:BM37"/>
    <mergeCell ref="BN36:BN37"/>
    <mergeCell ref="BJ32:BK33"/>
    <mergeCell ref="BL32:BM33"/>
    <mergeCell ref="BN32:BN33"/>
    <mergeCell ref="BY32:BY33"/>
    <mergeCell ref="BZ32:BZ33"/>
    <mergeCell ref="CA32:CA33"/>
    <mergeCell ref="BS34:BS35"/>
    <mergeCell ref="BU34:BV35"/>
    <mergeCell ref="BW34:BX35"/>
    <mergeCell ref="A31:B31"/>
    <mergeCell ref="C31:D31"/>
    <mergeCell ref="G31:H31"/>
    <mergeCell ref="I31:J31"/>
    <mergeCell ref="K31:L31"/>
    <mergeCell ref="CC34:CC35"/>
    <mergeCell ref="BY34:BY35"/>
    <mergeCell ref="BJ34:BK35"/>
    <mergeCell ref="BL34:BM35"/>
    <mergeCell ref="BN34:BN35"/>
    <mergeCell ref="BO34:BO35"/>
    <mergeCell ref="BP34:BP35"/>
    <mergeCell ref="BQ34:BQ35"/>
    <mergeCell ref="BP32:BP33"/>
    <mergeCell ref="BQ32:BQ33"/>
    <mergeCell ref="BR32:BR33"/>
    <mergeCell ref="BS32:BS33"/>
    <mergeCell ref="BU32:BV33"/>
    <mergeCell ref="BW32:BX33"/>
    <mergeCell ref="BR34:BR35"/>
    <mergeCell ref="BY30:BZ31"/>
    <mergeCell ref="CA30:CB31"/>
    <mergeCell ref="CC30:CD31"/>
    <mergeCell ref="BU30:BV31"/>
    <mergeCell ref="CD36:CD37"/>
    <mergeCell ref="BW36:BX37"/>
    <mergeCell ref="BY36:BY37"/>
    <mergeCell ref="BZ36:BZ37"/>
    <mergeCell ref="CA36:CA37"/>
    <mergeCell ref="CB36:CB37"/>
    <mergeCell ref="CC36:CC37"/>
    <mergeCell ref="BO36:BO37"/>
    <mergeCell ref="BP36:BP37"/>
    <mergeCell ref="BQ36:BQ37"/>
    <mergeCell ref="BR36:BR37"/>
    <mergeCell ref="BS36:BS37"/>
    <mergeCell ref="BU36:BV37"/>
    <mergeCell ref="BZ38:BZ39"/>
    <mergeCell ref="CA38:CA39"/>
    <mergeCell ref="CB38:CB39"/>
    <mergeCell ref="BN38:BN39"/>
    <mergeCell ref="BO38:BO39"/>
    <mergeCell ref="BP38:BP39"/>
    <mergeCell ref="BQ38:BQ39"/>
    <mergeCell ref="BR38:BR39"/>
    <mergeCell ref="BS38:BS39"/>
    <mergeCell ref="BO40:BQ41"/>
    <mergeCell ref="BR40:BS41"/>
    <mergeCell ref="BU40:BW41"/>
    <mergeCell ref="BX40:BY41"/>
    <mergeCell ref="BZ40:CB41"/>
    <mergeCell ref="BR44:BS45"/>
    <mergeCell ref="BL38:BM39"/>
    <mergeCell ref="BJ38:BK39"/>
    <mergeCell ref="CC40:CD41"/>
    <mergeCell ref="BJ40:BL41"/>
    <mergeCell ref="BM40:BN41"/>
    <mergeCell ref="CC42:CD43"/>
    <mergeCell ref="BO42:BQ43"/>
    <mergeCell ref="BR42:BS43"/>
    <mergeCell ref="BU42:BW43"/>
    <mergeCell ref="BX42:BY43"/>
    <mergeCell ref="BZ42:CB43"/>
    <mergeCell ref="BJ42:BL43"/>
    <mergeCell ref="BM42:BN43"/>
    <mergeCell ref="CC38:CC39"/>
    <mergeCell ref="CD38:CD39"/>
    <mergeCell ref="BU38:BV39"/>
    <mergeCell ref="BW38:BX39"/>
    <mergeCell ref="BY38:BY39"/>
    <mergeCell ref="CC48:CD49"/>
    <mergeCell ref="BM48:BN49"/>
    <mergeCell ref="BO48:BQ49"/>
    <mergeCell ref="BR48:BS49"/>
    <mergeCell ref="BU48:BW49"/>
    <mergeCell ref="BX48:BY49"/>
    <mergeCell ref="BZ48:CB49"/>
    <mergeCell ref="BJ48:BL49"/>
    <mergeCell ref="CC44:CD45"/>
    <mergeCell ref="BU44:BW45"/>
    <mergeCell ref="BX44:BY45"/>
    <mergeCell ref="BZ44:CB45"/>
    <mergeCell ref="BJ44:BL45"/>
    <mergeCell ref="BM44:BN45"/>
    <mergeCell ref="BO44:BQ45"/>
    <mergeCell ref="CC46:CD47"/>
    <mergeCell ref="BJ46:BL47"/>
    <mergeCell ref="BM46:BN47"/>
    <mergeCell ref="BO46:BQ47"/>
    <mergeCell ref="BR46:BS47"/>
    <mergeCell ref="BU46:BW47"/>
    <mergeCell ref="BX46:BY47"/>
    <mergeCell ref="BZ46:CB47"/>
    <mergeCell ref="CC52:CD53"/>
    <mergeCell ref="BM52:BN53"/>
    <mergeCell ref="BO52:BQ53"/>
    <mergeCell ref="BR52:BS53"/>
    <mergeCell ref="BU52:BW53"/>
    <mergeCell ref="BX52:BY53"/>
    <mergeCell ref="BZ52:CB53"/>
    <mergeCell ref="BJ52:BL53"/>
    <mergeCell ref="CC50:CD51"/>
    <mergeCell ref="BM50:BN51"/>
    <mergeCell ref="BO50:BQ51"/>
    <mergeCell ref="BR50:BS51"/>
    <mergeCell ref="BU50:BW51"/>
    <mergeCell ref="BX50:BY51"/>
    <mergeCell ref="BZ50:CB51"/>
    <mergeCell ref="BJ50:BL51"/>
  </mergeCells>
  <phoneticPr fontId="2"/>
  <dataValidations count="2">
    <dataValidation imeMode="off" allowBlank="1" showInputMessage="1" showErrorMessage="1" sqref="U4:U30 E4:F30" xr:uid="{1ADCF2D4-F7D9-4909-8378-98FC3D63D2EA}"/>
    <dataValidation type="list" allowBlank="1" showInputMessage="1" showErrorMessage="1" sqref="T51:T56" xr:uid="{BDAF71A9-9711-4A64-A772-B881C15100E6}">
      <formula1>#REF!</formula1>
    </dataValidation>
  </dataValidations>
  <pageMargins left="0.7" right="0.7" top="0.75" bottom="0.75" header="0.3" footer="0.3"/>
  <pageSetup paperSize="9" orientation="landscape" horizontalDpi="4294967292" verticalDpi="4294967292" copies="3" r:id="rId1"/>
  <rowBreaks count="1" manualBreakCount="1">
    <brk id="54" max="16383" man="1"/>
  </rowBreaks>
  <colBreaks count="1" manualBreakCount="1">
    <brk id="43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70FA44B-C193-4860-88FE-BD3850C9E81C}">
          <x14:formula1>
            <xm:f>年間予定!$A$1:$A$19</xm:f>
          </x14:formula1>
          <xm:sqref>S2</xm:sqref>
        </x14:dataValidation>
        <x14:dataValidation type="list" allowBlank="1" showInputMessage="1" showErrorMessage="1" xr:uid="{BC3EAB82-0CA3-4CA8-8933-A86952D5D429}">
          <x14:formula1>
            <xm:f>年間予定!$A$1:$A$21</xm:f>
          </x14:formula1>
          <xm:sqref>A36:B49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82814-0013-4816-AA2C-18307FB6A49D}">
  <sheetPr>
    <tabColor rgb="FF92D050"/>
  </sheetPr>
  <dimension ref="A1:CE158"/>
  <sheetViews>
    <sheetView topLeftCell="A10" zoomScale="72" zoomScaleNormal="100" workbookViewId="0">
      <selection activeCell="A40" sqref="A40:XFD40"/>
    </sheetView>
  </sheetViews>
  <sheetFormatPr defaultColWidth="13" defaultRowHeight="14"/>
  <cols>
    <col min="1" max="18" width="3.58203125" style="14" customWidth="1"/>
    <col min="19" max="20" width="3.58203125" style="249" customWidth="1"/>
    <col min="21" max="36" width="3.58203125" style="24" customWidth="1"/>
    <col min="37" max="54" width="3.58203125" style="14" customWidth="1"/>
    <col min="55" max="55" width="3.58203125" style="24" customWidth="1"/>
    <col min="56" max="59" width="3.58203125" style="14" customWidth="1"/>
    <col min="60" max="60" width="4.83203125" style="14" customWidth="1"/>
    <col min="61" max="83" width="5" style="14" customWidth="1"/>
    <col min="84" max="16384" width="13" style="14"/>
  </cols>
  <sheetData>
    <row r="1" spans="1:82" ht="12" customHeight="1">
      <c r="A1" s="522">
        <f ca="1">EOMONTH(A4,-1)+1</f>
        <v>44317</v>
      </c>
      <c r="B1" s="523"/>
      <c r="C1" s="1" t="s">
        <v>0</v>
      </c>
      <c r="D1" s="524">
        <f ca="1">J1/C31</f>
        <v>6.3913043478260869</v>
      </c>
      <c r="E1" s="524"/>
      <c r="F1" s="38" t="s">
        <v>40</v>
      </c>
      <c r="G1" s="39"/>
      <c r="H1" s="40"/>
      <c r="I1" s="35"/>
      <c r="J1" s="525">
        <f ca="1">VLOOKUP(A1,支援効果集計!$E$4:$F$15,2,FALSE)</f>
        <v>147</v>
      </c>
      <c r="K1" s="525"/>
      <c r="L1" s="526"/>
      <c r="M1" s="36" t="s">
        <v>39</v>
      </c>
      <c r="N1" s="37"/>
      <c r="O1" s="37"/>
      <c r="P1" s="41"/>
      <c r="Q1" s="34"/>
      <c r="R1" s="42"/>
      <c r="S1" s="240"/>
      <c r="T1" s="240"/>
      <c r="U1" s="240"/>
      <c r="V1" s="240"/>
      <c r="W1" s="239"/>
      <c r="X1" s="239"/>
      <c r="Y1" s="242"/>
      <c r="Z1" s="239"/>
      <c r="AA1" s="247"/>
      <c r="AB1" s="247"/>
      <c r="AC1" s="247"/>
      <c r="AD1" s="247"/>
      <c r="AE1" s="239"/>
      <c r="AF1" s="148"/>
      <c r="AG1" s="240"/>
      <c r="AH1" s="148"/>
      <c r="AI1" s="240"/>
      <c r="AJ1" s="148"/>
      <c r="AK1" s="46"/>
      <c r="AL1" s="45"/>
      <c r="AM1" s="46"/>
      <c r="AN1" s="45"/>
      <c r="AO1" s="46"/>
      <c r="AP1" s="45"/>
      <c r="AQ1" s="46"/>
      <c r="BI1" s="11"/>
      <c r="BJ1" s="519" t="s">
        <v>29</v>
      </c>
      <c r="BK1" s="520"/>
      <c r="BL1" s="12"/>
      <c r="BM1" s="11"/>
      <c r="BN1" s="11"/>
      <c r="BO1" s="11"/>
      <c r="BP1" s="11"/>
      <c r="BQ1" s="11"/>
      <c r="BR1" s="11"/>
      <c r="BS1" s="11"/>
      <c r="BT1" s="13"/>
      <c r="BU1" s="519" t="s">
        <v>30</v>
      </c>
      <c r="BV1" s="520"/>
      <c r="BW1" s="11"/>
      <c r="BX1" s="11"/>
      <c r="BY1" s="11"/>
      <c r="BZ1" s="11"/>
      <c r="CA1" s="11"/>
      <c r="CB1" s="11"/>
      <c r="CC1" s="11"/>
      <c r="CD1" s="11"/>
    </row>
    <row r="2" spans="1:82" ht="12" customHeight="1" thickBot="1">
      <c r="A2" s="541" t="s">
        <v>1</v>
      </c>
      <c r="B2" s="542"/>
      <c r="C2" s="533" t="s">
        <v>2</v>
      </c>
      <c r="D2" s="533"/>
      <c r="E2" s="547" t="s">
        <v>142</v>
      </c>
      <c r="F2" s="548" t="s">
        <v>117</v>
      </c>
      <c r="G2" s="532" t="s">
        <v>3</v>
      </c>
      <c r="H2" s="533"/>
      <c r="I2" s="533" t="s">
        <v>4</v>
      </c>
      <c r="J2" s="533"/>
      <c r="K2" s="533" t="s">
        <v>5</v>
      </c>
      <c r="L2" s="533"/>
      <c r="M2" s="533" t="s">
        <v>6</v>
      </c>
      <c r="N2" s="533"/>
      <c r="O2" s="533" t="s">
        <v>7</v>
      </c>
      <c r="P2" s="533"/>
      <c r="Q2" s="533" t="s">
        <v>9</v>
      </c>
      <c r="R2" s="534"/>
      <c r="S2" s="140"/>
      <c r="T2" s="145"/>
      <c r="U2" s="140"/>
      <c r="V2" s="248"/>
      <c r="W2" s="244"/>
      <c r="X2" s="244"/>
      <c r="Y2" s="244"/>
      <c r="Z2" s="244"/>
      <c r="AA2" s="244"/>
      <c r="AB2" s="248"/>
      <c r="AC2" s="248"/>
      <c r="AD2" s="248"/>
      <c r="AE2" s="248"/>
      <c r="AF2" s="248"/>
      <c r="AG2" s="248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BI2" s="11"/>
      <c r="BJ2" s="521"/>
      <c r="BK2" s="521"/>
      <c r="BL2" s="15"/>
      <c r="BM2" s="11"/>
      <c r="BN2" s="11"/>
      <c r="BO2" s="11"/>
      <c r="BP2" s="11"/>
      <c r="BQ2" s="11"/>
      <c r="BR2" s="11"/>
      <c r="BS2" s="11"/>
      <c r="BT2" s="13"/>
      <c r="BU2" s="521"/>
      <c r="BV2" s="521"/>
      <c r="BW2" s="16"/>
      <c r="BX2" s="11"/>
      <c r="BY2" s="11"/>
      <c r="BZ2" s="11"/>
      <c r="CA2" s="11"/>
      <c r="CB2" s="11"/>
      <c r="CC2" s="11"/>
      <c r="CD2" s="11"/>
    </row>
    <row r="3" spans="1:82" ht="12" customHeight="1">
      <c r="A3" s="541"/>
      <c r="B3" s="542"/>
      <c r="C3" s="533"/>
      <c r="D3" s="533"/>
      <c r="E3" s="547"/>
      <c r="F3" s="548"/>
      <c r="G3" s="532"/>
      <c r="H3" s="533"/>
      <c r="I3" s="533"/>
      <c r="J3" s="533"/>
      <c r="K3" s="533"/>
      <c r="L3" s="533"/>
      <c r="M3" s="533"/>
      <c r="N3" s="533"/>
      <c r="O3" s="533"/>
      <c r="P3" s="533"/>
      <c r="Q3" s="533"/>
      <c r="R3" s="534"/>
      <c r="S3" s="140"/>
      <c r="T3" s="140"/>
      <c r="U3" s="140"/>
      <c r="V3" s="244"/>
      <c r="W3" s="244"/>
      <c r="X3" s="244"/>
      <c r="Y3" s="244"/>
      <c r="Z3" s="244"/>
      <c r="AA3" s="244"/>
      <c r="AB3" s="248"/>
      <c r="AC3" s="248"/>
      <c r="AD3" s="248"/>
      <c r="AE3" s="248"/>
      <c r="AF3" s="248"/>
      <c r="AG3" s="248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BI3" s="5"/>
      <c r="BJ3" s="406" t="s">
        <v>11</v>
      </c>
      <c r="BK3" s="405"/>
      <c r="BL3" s="405">
        <f ca="1">BM14*BM22</f>
        <v>147</v>
      </c>
      <c r="BM3" s="485"/>
      <c r="BN3" s="474" t="s">
        <v>12</v>
      </c>
      <c r="BO3" s="475"/>
      <c r="BP3" s="476" t="s">
        <v>13</v>
      </c>
      <c r="BQ3" s="475"/>
      <c r="BR3" s="476" t="s">
        <v>14</v>
      </c>
      <c r="BS3" s="477"/>
      <c r="BT3" s="17"/>
      <c r="BU3" s="406" t="s">
        <v>11</v>
      </c>
      <c r="BV3" s="405"/>
      <c r="BW3" s="405">
        <f ca="1">BX14*BX22</f>
        <v>147</v>
      </c>
      <c r="BX3" s="485"/>
      <c r="BY3" s="474" t="s">
        <v>12</v>
      </c>
      <c r="BZ3" s="475"/>
      <c r="CA3" s="476" t="s">
        <v>13</v>
      </c>
      <c r="CB3" s="475"/>
      <c r="CC3" s="476" t="s">
        <v>14</v>
      </c>
      <c r="CD3" s="477"/>
    </row>
    <row r="4" spans="1:82" ht="12" customHeight="1">
      <c r="A4" s="535" cm="1">
        <f t="array" aca="1" ref="A4" ca="1">INDIRECT("'期'!"&amp;$A$32&amp;ROW())</f>
        <v>44317</v>
      </c>
      <c r="B4" s="536"/>
      <c r="C4" s="529">
        <f ca="1">IF(A4="","",1)</f>
        <v>1</v>
      </c>
      <c r="D4" s="537"/>
      <c r="E4" s="312">
        <f ca="1">IF(C4="","",$D$1)</f>
        <v>6.3913043478260869</v>
      </c>
      <c r="F4" s="253">
        <f ca="1">IF(A4="","",HLOOKUP(A4,$D$34:$BE$50,$A$50,FALSE))</f>
        <v>0</v>
      </c>
      <c r="G4" s="538">
        <f ca="1">IFERROR(O4/M4,"")</f>
        <v>0</v>
      </c>
      <c r="H4" s="539"/>
      <c r="I4" s="540">
        <f ca="1">IFERROR(M4/C4,"")</f>
        <v>6.3913043478260869</v>
      </c>
      <c r="J4" s="540"/>
      <c r="K4" s="489">
        <f t="shared" ref="K4:K30" ca="1" si="0">IFERROR(O4/C4,"")</f>
        <v>0</v>
      </c>
      <c r="L4" s="489"/>
      <c r="M4" s="527">
        <f ca="1">IF(C4="","",SUM(E$4:E4))</f>
        <v>6.3913043478260869</v>
      </c>
      <c r="N4" s="528"/>
      <c r="O4" s="529">
        <f ca="1">IF(C4="","",SUM(F$4:F4))</f>
        <v>0</v>
      </c>
      <c r="P4" s="529"/>
      <c r="Q4" s="530">
        <f ca="1">IFERROR($J$1-O4,"")</f>
        <v>147</v>
      </c>
      <c r="R4" s="531"/>
      <c r="S4" s="139"/>
      <c r="T4" s="273"/>
      <c r="U4" s="243"/>
      <c r="V4" s="146"/>
      <c r="W4" s="146"/>
      <c r="X4" s="146"/>
      <c r="Y4" s="146"/>
      <c r="Z4" s="27"/>
      <c r="AA4" s="27"/>
      <c r="AB4" s="244"/>
      <c r="AC4" s="244"/>
      <c r="AD4" s="244"/>
      <c r="AE4" s="244"/>
      <c r="AF4" s="244"/>
      <c r="AG4" s="244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BI4" s="6"/>
      <c r="BJ4" s="399"/>
      <c r="BK4" s="397"/>
      <c r="BL4" s="397"/>
      <c r="BM4" s="486"/>
      <c r="BN4" s="470"/>
      <c r="BO4" s="471"/>
      <c r="BP4" s="460"/>
      <c r="BQ4" s="471"/>
      <c r="BR4" s="460"/>
      <c r="BS4" s="478"/>
      <c r="BT4" s="18"/>
      <c r="BU4" s="399"/>
      <c r="BV4" s="397"/>
      <c r="BW4" s="397"/>
      <c r="BX4" s="486"/>
      <c r="BY4" s="470"/>
      <c r="BZ4" s="471"/>
      <c r="CA4" s="460"/>
      <c r="CB4" s="471"/>
      <c r="CC4" s="460"/>
      <c r="CD4" s="478"/>
    </row>
    <row r="5" spans="1:82" ht="12" customHeight="1">
      <c r="A5" s="490" cm="1">
        <f t="array" aca="1" ref="A5" ca="1">INDIRECT("'期'!"&amp;$A$32&amp;ROW())</f>
        <v>44322</v>
      </c>
      <c r="B5" s="491"/>
      <c r="C5" s="483">
        <f ca="1">IF(A5="","",C4+1)</f>
        <v>2</v>
      </c>
      <c r="D5" s="484"/>
      <c r="E5" s="313">
        <f t="shared" ref="E5:E30" ca="1" si="1">IF(C5="","",$D$1)</f>
        <v>6.3913043478260869</v>
      </c>
      <c r="F5" s="254">
        <f t="shared" ref="F5:F30" ca="1" si="2">IF(A5="","",HLOOKUP(A5,$D$34:$BE$50,$A$50,FALSE))</f>
        <v>10</v>
      </c>
      <c r="G5" s="492">
        <f t="shared" ref="G5:G30" ca="1" si="3">IFERROR(O5/M5,"")</f>
        <v>0.78231292517006801</v>
      </c>
      <c r="H5" s="493"/>
      <c r="I5" s="489">
        <f ca="1">IFERROR(M5/C5,"")</f>
        <v>6.3913043478260869</v>
      </c>
      <c r="J5" s="489"/>
      <c r="K5" s="489">
        <f t="shared" ca="1" si="0"/>
        <v>5</v>
      </c>
      <c r="L5" s="489"/>
      <c r="M5" s="501">
        <f ca="1">IF(C5="","",SUM(E$4:E5))</f>
        <v>12.782608695652174</v>
      </c>
      <c r="N5" s="502"/>
      <c r="O5" s="499">
        <f ca="1">IF(C5="","",SUM(F$4:F5))</f>
        <v>10</v>
      </c>
      <c r="P5" s="500"/>
      <c r="Q5" s="483">
        <f t="shared" ref="Q5:Q30" ca="1" si="4">IFERROR($J$1-O5,"")</f>
        <v>137</v>
      </c>
      <c r="R5" s="484"/>
      <c r="S5" s="139"/>
      <c r="T5" s="273"/>
      <c r="U5" s="243"/>
      <c r="V5" s="146"/>
      <c r="W5" s="146"/>
      <c r="X5" s="146"/>
      <c r="Y5" s="146"/>
      <c r="Z5" s="27"/>
      <c r="AA5" s="27"/>
      <c r="AB5" s="146"/>
      <c r="AC5" s="146"/>
      <c r="AD5" s="146"/>
      <c r="AE5" s="146"/>
      <c r="AF5" s="146"/>
      <c r="AG5" s="146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BI5" s="6"/>
      <c r="BJ5" s="399" t="s">
        <v>15</v>
      </c>
      <c r="BK5" s="397"/>
      <c r="BL5" s="436">
        <f ca="1">SUM(F4:F9)</f>
        <v>37</v>
      </c>
      <c r="BM5" s="437"/>
      <c r="BN5" s="399" t="s">
        <v>34</v>
      </c>
      <c r="BO5" s="426">
        <f ca="1">AVERAGE(F4:F9)*2</f>
        <v>12.333333333333334</v>
      </c>
      <c r="BP5" s="397" t="s">
        <v>34</v>
      </c>
      <c r="BQ5" s="448">
        <f ca="1">AVERAGE(G4:H9)</f>
        <v>0.70582010582010579</v>
      </c>
      <c r="BR5" s="397" t="s">
        <v>34</v>
      </c>
      <c r="BS5" s="424">
        <f ca="1">SUM(S4:S9)/BL5</f>
        <v>0</v>
      </c>
      <c r="BT5" s="18"/>
      <c r="BU5" s="399" t="s">
        <v>15</v>
      </c>
      <c r="BV5" s="397"/>
      <c r="BW5" s="436">
        <f ca="1">SUM(F10:F15)</f>
        <v>63</v>
      </c>
      <c r="BX5" s="437"/>
      <c r="BY5" s="399" t="s">
        <v>34</v>
      </c>
      <c r="BZ5" s="462">
        <f ca="1">BO5</f>
        <v>12.333333333333334</v>
      </c>
      <c r="CA5" s="397" t="s">
        <v>34</v>
      </c>
      <c r="CB5" s="430">
        <f ca="1">BQ5</f>
        <v>0.70582010582010579</v>
      </c>
      <c r="CC5" s="397" t="s">
        <v>34</v>
      </c>
      <c r="CD5" s="432">
        <f ca="1">BS5</f>
        <v>0</v>
      </c>
    </row>
    <row r="6" spans="1:82" ht="12" customHeight="1">
      <c r="A6" s="490" cm="1">
        <f t="array" aca="1" ref="A6" ca="1">INDIRECT("'期'!"&amp;$A$32&amp;ROW())</f>
        <v>44323</v>
      </c>
      <c r="B6" s="491"/>
      <c r="C6" s="483">
        <f t="shared" ref="C6:C30" ca="1" si="5">IF(A6="","",C5+1)</f>
        <v>3</v>
      </c>
      <c r="D6" s="484"/>
      <c r="E6" s="313">
        <f t="shared" ca="1" si="1"/>
        <v>6.3913043478260869</v>
      </c>
      <c r="F6" s="254">
        <f t="shared" ca="1" si="2"/>
        <v>8</v>
      </c>
      <c r="G6" s="492">
        <f t="shared" ca="1" si="3"/>
        <v>0.93877551020408156</v>
      </c>
      <c r="H6" s="493"/>
      <c r="I6" s="489">
        <f t="shared" ref="I6:I30" ca="1" si="6">IFERROR(M6/C6,"")</f>
        <v>6.3913043478260869</v>
      </c>
      <c r="J6" s="489"/>
      <c r="K6" s="489">
        <f t="shared" ca="1" si="0"/>
        <v>6</v>
      </c>
      <c r="L6" s="489"/>
      <c r="M6" s="501">
        <f ca="1">IF(C6="","",SUM(E$4:E6))</f>
        <v>19.173913043478262</v>
      </c>
      <c r="N6" s="502"/>
      <c r="O6" s="499">
        <f ca="1">IF(C6="","",SUM(F$4:F6))</f>
        <v>18</v>
      </c>
      <c r="P6" s="500"/>
      <c r="Q6" s="483">
        <f t="shared" ca="1" si="4"/>
        <v>129</v>
      </c>
      <c r="R6" s="484"/>
      <c r="S6" s="139"/>
      <c r="T6" s="273"/>
      <c r="U6" s="243"/>
      <c r="V6" s="146"/>
      <c r="W6" s="146"/>
      <c r="X6" s="146"/>
      <c r="Y6" s="146"/>
      <c r="Z6" s="27"/>
      <c r="AA6" s="27"/>
      <c r="AB6" s="146"/>
      <c r="AC6" s="146"/>
      <c r="AD6" s="146"/>
      <c r="AE6" s="146"/>
      <c r="AF6" s="146"/>
      <c r="AG6" s="146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BI6" s="6"/>
      <c r="BJ6" s="399"/>
      <c r="BK6" s="397"/>
      <c r="BL6" s="438"/>
      <c r="BM6" s="439"/>
      <c r="BN6" s="399"/>
      <c r="BO6" s="426"/>
      <c r="BP6" s="397"/>
      <c r="BQ6" s="449"/>
      <c r="BR6" s="397"/>
      <c r="BS6" s="424"/>
      <c r="BT6" s="18"/>
      <c r="BU6" s="399"/>
      <c r="BV6" s="397"/>
      <c r="BW6" s="438"/>
      <c r="BX6" s="439"/>
      <c r="BY6" s="399"/>
      <c r="BZ6" s="462"/>
      <c r="CA6" s="397"/>
      <c r="CB6" s="430"/>
      <c r="CC6" s="397"/>
      <c r="CD6" s="432"/>
    </row>
    <row r="7" spans="1:82" ht="12" customHeight="1">
      <c r="A7" s="490" cm="1">
        <f t="array" aca="1" ref="A7" ca="1">INDIRECT("'期'!"&amp;$A$32&amp;ROW())</f>
        <v>44324</v>
      </c>
      <c r="B7" s="491"/>
      <c r="C7" s="483">
        <f t="shared" ca="1" si="5"/>
        <v>4</v>
      </c>
      <c r="D7" s="484"/>
      <c r="E7" s="313">
        <f t="shared" ca="1" si="1"/>
        <v>6.3913043478260869</v>
      </c>
      <c r="F7" s="254">
        <f t="shared" ca="1" si="2"/>
        <v>0</v>
      </c>
      <c r="G7" s="492">
        <f t="shared" ca="1" si="3"/>
        <v>0.70408163265306123</v>
      </c>
      <c r="H7" s="493"/>
      <c r="I7" s="489">
        <f t="shared" ca="1" si="6"/>
        <v>6.3913043478260869</v>
      </c>
      <c r="J7" s="489"/>
      <c r="K7" s="489">
        <f t="shared" ca="1" si="0"/>
        <v>4.5</v>
      </c>
      <c r="L7" s="489"/>
      <c r="M7" s="501">
        <f ca="1">IF(C7="","",SUM(E$4:E7))</f>
        <v>25.565217391304348</v>
      </c>
      <c r="N7" s="502"/>
      <c r="O7" s="499">
        <f ca="1">IF(C7="","",SUM(F$4:F7))</f>
        <v>18</v>
      </c>
      <c r="P7" s="500"/>
      <c r="Q7" s="483">
        <f t="shared" ca="1" si="4"/>
        <v>129</v>
      </c>
      <c r="R7" s="484"/>
      <c r="S7" s="139"/>
      <c r="T7" s="273"/>
      <c r="U7" s="243"/>
      <c r="V7" s="146"/>
      <c r="W7" s="146"/>
      <c r="X7" s="146"/>
      <c r="Y7" s="146"/>
      <c r="Z7" s="27"/>
      <c r="AA7" s="27"/>
      <c r="AB7" s="146"/>
      <c r="AC7" s="146"/>
      <c r="AD7" s="146"/>
      <c r="AE7" s="146"/>
      <c r="AF7" s="146"/>
      <c r="AG7" s="146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BI7" s="6"/>
      <c r="BJ7" s="399" t="s">
        <v>16</v>
      </c>
      <c r="BK7" s="397"/>
      <c r="BL7" s="458">
        <f ca="1">BL3-BL5</f>
        <v>110</v>
      </c>
      <c r="BM7" s="459"/>
      <c r="BN7" s="399" t="s">
        <v>35</v>
      </c>
      <c r="BO7" s="462">
        <f ca="1">BZ7</f>
        <v>21</v>
      </c>
      <c r="BP7" s="397" t="s">
        <v>35</v>
      </c>
      <c r="BQ7" s="463">
        <f ca="1">CB7</f>
        <v>1.26660281957901</v>
      </c>
      <c r="BR7" s="397" t="s">
        <v>35</v>
      </c>
      <c r="BS7" s="432">
        <f ca="1">CD7</f>
        <v>0</v>
      </c>
      <c r="BT7" s="18"/>
      <c r="BU7" s="399" t="s">
        <v>16</v>
      </c>
      <c r="BV7" s="397"/>
      <c r="BW7" s="458">
        <f ca="1">BW3-BW5</f>
        <v>84</v>
      </c>
      <c r="BX7" s="459"/>
      <c r="BY7" s="399" t="s">
        <v>35</v>
      </c>
      <c r="BZ7" s="426">
        <f ca="1">AVERAGE(F10:F15)*2</f>
        <v>21</v>
      </c>
      <c r="CA7" s="397" t="s">
        <v>35</v>
      </c>
      <c r="CB7" s="518">
        <f ca="1">AVERAGE(G10:H15)</f>
        <v>1.26660281957901</v>
      </c>
      <c r="CC7" s="397" t="s">
        <v>35</v>
      </c>
      <c r="CD7" s="424">
        <f ca="1">SUM(S10:S15)/BW5</f>
        <v>0</v>
      </c>
    </row>
    <row r="8" spans="1:82" ht="12" customHeight="1">
      <c r="A8" s="490" cm="1">
        <f t="array" aca="1" ref="A8" ca="1">INDIRECT("'期'!"&amp;$A$32&amp;ROW())</f>
        <v>44326</v>
      </c>
      <c r="B8" s="491"/>
      <c r="C8" s="483">
        <f t="shared" ca="1" si="5"/>
        <v>5</v>
      </c>
      <c r="D8" s="484"/>
      <c r="E8" s="313">
        <f t="shared" ca="1" si="1"/>
        <v>6.3913043478260869</v>
      </c>
      <c r="F8" s="254">
        <f t="shared" ca="1" si="2"/>
        <v>9</v>
      </c>
      <c r="G8" s="492">
        <f t="shared" ca="1" si="3"/>
        <v>0.8448979591836735</v>
      </c>
      <c r="H8" s="493"/>
      <c r="I8" s="489">
        <f t="shared" ca="1" si="6"/>
        <v>6.3913043478260869</v>
      </c>
      <c r="J8" s="489"/>
      <c r="K8" s="489">
        <f t="shared" ca="1" si="0"/>
        <v>5.4</v>
      </c>
      <c r="L8" s="489"/>
      <c r="M8" s="501">
        <f ca="1">IF(C8="","",SUM(E$4:E8))</f>
        <v>31.956521739130434</v>
      </c>
      <c r="N8" s="502"/>
      <c r="O8" s="499">
        <f ca="1">IF(C8="","",SUM(F$4:F8))</f>
        <v>27</v>
      </c>
      <c r="P8" s="500"/>
      <c r="Q8" s="483">
        <f t="shared" ca="1" si="4"/>
        <v>120</v>
      </c>
      <c r="R8" s="484"/>
      <c r="S8" s="139"/>
      <c r="T8" s="273"/>
      <c r="U8" s="243"/>
      <c r="V8" s="146"/>
      <c r="W8" s="146"/>
      <c r="X8" s="146"/>
      <c r="Y8" s="146"/>
      <c r="Z8" s="27"/>
      <c r="AA8" s="27"/>
      <c r="AB8" s="146"/>
      <c r="AC8" s="146"/>
      <c r="AD8" s="146"/>
      <c r="AE8" s="146"/>
      <c r="AF8" s="146"/>
      <c r="AG8" s="146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BI8" s="6"/>
      <c r="BJ8" s="399"/>
      <c r="BK8" s="397"/>
      <c r="BL8" s="516"/>
      <c r="BM8" s="517"/>
      <c r="BN8" s="399"/>
      <c r="BO8" s="462"/>
      <c r="BP8" s="397"/>
      <c r="BQ8" s="463"/>
      <c r="BR8" s="397"/>
      <c r="BS8" s="432"/>
      <c r="BT8" s="18"/>
      <c r="BU8" s="399"/>
      <c r="BV8" s="397"/>
      <c r="BW8" s="516"/>
      <c r="BX8" s="517"/>
      <c r="BY8" s="399"/>
      <c r="BZ8" s="426"/>
      <c r="CA8" s="397"/>
      <c r="CB8" s="518"/>
      <c r="CC8" s="397"/>
      <c r="CD8" s="424"/>
    </row>
    <row r="9" spans="1:82" ht="12" customHeight="1">
      <c r="A9" s="490" cm="1">
        <f t="array" aca="1" ref="A9" ca="1">INDIRECT("'期'!"&amp;$A$32&amp;ROW())</f>
        <v>44327</v>
      </c>
      <c r="B9" s="491"/>
      <c r="C9" s="483">
        <f t="shared" ca="1" si="5"/>
        <v>6</v>
      </c>
      <c r="D9" s="484"/>
      <c r="E9" s="313">
        <f t="shared" ca="1" si="1"/>
        <v>6.3913043478260869</v>
      </c>
      <c r="F9" s="254">
        <f t="shared" ca="1" si="2"/>
        <v>10</v>
      </c>
      <c r="G9" s="492">
        <f t="shared" ca="1" si="3"/>
        <v>0.96485260770975056</v>
      </c>
      <c r="H9" s="493"/>
      <c r="I9" s="489">
        <f t="shared" ca="1" si="6"/>
        <v>6.3913043478260869</v>
      </c>
      <c r="J9" s="489"/>
      <c r="K9" s="489">
        <f t="shared" ca="1" si="0"/>
        <v>6.166666666666667</v>
      </c>
      <c r="L9" s="489"/>
      <c r="M9" s="501">
        <f ca="1">IF(C9="","",SUM(E$4:E9))</f>
        <v>38.347826086956523</v>
      </c>
      <c r="N9" s="502"/>
      <c r="O9" s="499">
        <f ca="1">IF(C9="","",SUM(F$4:F9))</f>
        <v>37</v>
      </c>
      <c r="P9" s="500"/>
      <c r="Q9" s="483">
        <f t="shared" ca="1" si="4"/>
        <v>110</v>
      </c>
      <c r="R9" s="484"/>
      <c r="S9" s="139"/>
      <c r="T9" s="273"/>
      <c r="U9" s="243"/>
      <c r="V9" s="146"/>
      <c r="W9" s="146"/>
      <c r="X9" s="146"/>
      <c r="Y9" s="146"/>
      <c r="Z9" s="27"/>
      <c r="AA9" s="27"/>
      <c r="AB9" s="146"/>
      <c r="AC9" s="146"/>
      <c r="AD9" s="146"/>
      <c r="AE9" s="146"/>
      <c r="AF9" s="146"/>
      <c r="AG9" s="146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BI9" s="6"/>
      <c r="BJ9" s="399"/>
      <c r="BK9" s="397"/>
      <c r="BL9" s="460"/>
      <c r="BM9" s="461"/>
      <c r="BN9" s="399"/>
      <c r="BO9" s="462"/>
      <c r="BP9" s="397"/>
      <c r="BQ9" s="463"/>
      <c r="BR9" s="397"/>
      <c r="BS9" s="432"/>
      <c r="BT9" s="17"/>
      <c r="BU9" s="399"/>
      <c r="BV9" s="397"/>
      <c r="BW9" s="460"/>
      <c r="BX9" s="461"/>
      <c r="BY9" s="399"/>
      <c r="BZ9" s="426"/>
      <c r="CA9" s="397"/>
      <c r="CB9" s="518"/>
      <c r="CC9" s="397"/>
      <c r="CD9" s="424"/>
    </row>
    <row r="10" spans="1:82" ht="12" customHeight="1">
      <c r="A10" s="490" cm="1">
        <f t="array" aca="1" ref="A10" ca="1">INDIRECT("'期'!"&amp;$A$32&amp;ROW())</f>
        <v>44328</v>
      </c>
      <c r="B10" s="491"/>
      <c r="C10" s="483">
        <f t="shared" ca="1" si="5"/>
        <v>7</v>
      </c>
      <c r="D10" s="484"/>
      <c r="E10" s="313">
        <f t="shared" ca="1" si="1"/>
        <v>6.3913043478260869</v>
      </c>
      <c r="F10" s="254">
        <f t="shared" ca="1" si="2"/>
        <v>19</v>
      </c>
      <c r="G10" s="492">
        <f t="shared" ca="1" si="3"/>
        <v>1.2517006802721089</v>
      </c>
      <c r="H10" s="493"/>
      <c r="I10" s="489">
        <f t="shared" ca="1" si="6"/>
        <v>6.3913043478260869</v>
      </c>
      <c r="J10" s="489"/>
      <c r="K10" s="489">
        <f t="shared" ca="1" si="0"/>
        <v>8</v>
      </c>
      <c r="L10" s="489"/>
      <c r="M10" s="501">
        <f ca="1">IF(C10="","",SUM(E$4:E10))</f>
        <v>44.739130434782609</v>
      </c>
      <c r="N10" s="502"/>
      <c r="O10" s="499">
        <f ca="1">IF(C10="","",SUM(F$4:F10))</f>
        <v>56</v>
      </c>
      <c r="P10" s="500"/>
      <c r="Q10" s="483">
        <f t="shared" ca="1" si="4"/>
        <v>91</v>
      </c>
      <c r="R10" s="484"/>
      <c r="S10" s="139"/>
      <c r="T10" s="273"/>
      <c r="U10" s="243"/>
      <c r="V10" s="146"/>
      <c r="W10" s="146"/>
      <c r="X10" s="146"/>
      <c r="Y10" s="146"/>
      <c r="Z10" s="27"/>
      <c r="AA10" s="27"/>
      <c r="AB10" s="146"/>
      <c r="AC10" s="146"/>
      <c r="AD10" s="146"/>
      <c r="AE10" s="146"/>
      <c r="AF10" s="146"/>
      <c r="AG10" s="146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BI10" s="6"/>
      <c r="BJ10" s="399" t="s">
        <v>17</v>
      </c>
      <c r="BK10" s="397"/>
      <c r="BL10" s="436">
        <f ca="1">C31</f>
        <v>23</v>
      </c>
      <c r="BM10" s="437"/>
      <c r="BN10" s="399" t="s">
        <v>36</v>
      </c>
      <c r="BO10" s="462">
        <f ca="1">BO36</f>
        <v>16.333333333333332</v>
      </c>
      <c r="BP10" s="397" t="s">
        <v>36</v>
      </c>
      <c r="BQ10" s="463">
        <f ca="1">BQ36</f>
        <v>1.3291893945205266</v>
      </c>
      <c r="BR10" s="397" t="s">
        <v>36</v>
      </c>
      <c r="BS10" s="432">
        <f ca="1">BS36</f>
        <v>0</v>
      </c>
      <c r="BT10" s="18"/>
      <c r="BU10" s="399" t="s">
        <v>17</v>
      </c>
      <c r="BV10" s="397"/>
      <c r="BW10" s="436">
        <f ca="1">C31-6</f>
        <v>17</v>
      </c>
      <c r="BX10" s="437"/>
      <c r="BY10" s="399" t="s">
        <v>36</v>
      </c>
      <c r="BZ10" s="462">
        <f ca="1">BO36</f>
        <v>16.333333333333332</v>
      </c>
      <c r="CA10" s="397" t="s">
        <v>36</v>
      </c>
      <c r="CB10" s="463">
        <f ca="1">BQ36</f>
        <v>1.3291893945205266</v>
      </c>
      <c r="CC10" s="397" t="s">
        <v>36</v>
      </c>
      <c r="CD10" s="432">
        <f ca="1">BS36</f>
        <v>0</v>
      </c>
    </row>
    <row r="11" spans="1:82" ht="12" customHeight="1">
      <c r="A11" s="490" cm="1">
        <f t="array" aca="1" ref="A11" ca="1">INDIRECT("'期'!"&amp;$A$32&amp;ROW())</f>
        <v>44329</v>
      </c>
      <c r="B11" s="491"/>
      <c r="C11" s="483">
        <f t="shared" ca="1" si="5"/>
        <v>8</v>
      </c>
      <c r="D11" s="484"/>
      <c r="E11" s="313">
        <f t="shared" ca="1" si="1"/>
        <v>6.3913043478260869</v>
      </c>
      <c r="F11" s="254">
        <f t="shared" ca="1" si="2"/>
        <v>9</v>
      </c>
      <c r="G11" s="492">
        <f t="shared" ca="1" si="3"/>
        <v>1.2712585034013606</v>
      </c>
      <c r="H11" s="493"/>
      <c r="I11" s="489">
        <f t="shared" ca="1" si="6"/>
        <v>6.3913043478260869</v>
      </c>
      <c r="J11" s="489"/>
      <c r="K11" s="489">
        <f t="shared" ca="1" si="0"/>
        <v>8.125</v>
      </c>
      <c r="L11" s="489"/>
      <c r="M11" s="501">
        <f ca="1">IF(C11="","",SUM(E$4:E11))</f>
        <v>51.130434782608695</v>
      </c>
      <c r="N11" s="502"/>
      <c r="O11" s="499">
        <f ca="1">IF(C11="","",SUM(F$4:F11))</f>
        <v>65</v>
      </c>
      <c r="P11" s="500"/>
      <c r="Q11" s="483">
        <f t="shared" ca="1" si="4"/>
        <v>82</v>
      </c>
      <c r="R11" s="484"/>
      <c r="S11" s="139"/>
      <c r="T11" s="273"/>
      <c r="U11" s="243"/>
      <c r="V11" s="146"/>
      <c r="W11" s="146"/>
      <c r="X11" s="146"/>
      <c r="Y11" s="146"/>
      <c r="Z11" s="27"/>
      <c r="AA11" s="27"/>
      <c r="AB11" s="146"/>
      <c r="AC11" s="146"/>
      <c r="AD11" s="146"/>
      <c r="AE11" s="146"/>
      <c r="AF11" s="146"/>
      <c r="AG11" s="146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BI11" s="6"/>
      <c r="BJ11" s="399"/>
      <c r="BK11" s="397"/>
      <c r="BL11" s="438"/>
      <c r="BM11" s="439"/>
      <c r="BN11" s="399"/>
      <c r="BO11" s="462"/>
      <c r="BP11" s="397"/>
      <c r="BQ11" s="463"/>
      <c r="BR11" s="397"/>
      <c r="BS11" s="432"/>
      <c r="BT11" s="18"/>
      <c r="BU11" s="399"/>
      <c r="BV11" s="397"/>
      <c r="BW11" s="438"/>
      <c r="BX11" s="439"/>
      <c r="BY11" s="399"/>
      <c r="BZ11" s="462"/>
      <c r="CA11" s="397"/>
      <c r="CB11" s="463"/>
      <c r="CC11" s="397"/>
      <c r="CD11" s="432"/>
    </row>
    <row r="12" spans="1:82" ht="12" customHeight="1">
      <c r="A12" s="490" cm="1">
        <f t="array" aca="1" ref="A12" ca="1">INDIRECT("'期'!"&amp;$A$32&amp;ROW())</f>
        <v>44330</v>
      </c>
      <c r="B12" s="491"/>
      <c r="C12" s="483">
        <f t="shared" ca="1" si="5"/>
        <v>9</v>
      </c>
      <c r="D12" s="484"/>
      <c r="E12" s="313">
        <f t="shared" ca="1" si="1"/>
        <v>6.3913043478260869</v>
      </c>
      <c r="F12" s="254">
        <f t="shared" ca="1" si="2"/>
        <v>9</v>
      </c>
      <c r="G12" s="492">
        <f t="shared" ca="1" si="3"/>
        <v>1.2864701436130008</v>
      </c>
      <c r="H12" s="493"/>
      <c r="I12" s="489">
        <f t="shared" ca="1" si="6"/>
        <v>6.3913043478260869</v>
      </c>
      <c r="J12" s="489"/>
      <c r="K12" s="489">
        <f t="shared" ca="1" si="0"/>
        <v>8.2222222222222214</v>
      </c>
      <c r="L12" s="489"/>
      <c r="M12" s="501">
        <f ca="1">IF(C12="","",SUM(E$4:E12))</f>
        <v>57.521739130434781</v>
      </c>
      <c r="N12" s="502"/>
      <c r="O12" s="499">
        <f ca="1">IF(C12="","",SUM(F$4:F12))</f>
        <v>74</v>
      </c>
      <c r="P12" s="500"/>
      <c r="Q12" s="483">
        <f t="shared" ca="1" si="4"/>
        <v>73</v>
      </c>
      <c r="R12" s="484"/>
      <c r="S12" s="139"/>
      <c r="T12" s="273"/>
      <c r="U12" s="243"/>
      <c r="V12" s="146"/>
      <c r="W12" s="146"/>
      <c r="X12" s="146"/>
      <c r="Y12" s="146"/>
      <c r="Z12" s="27"/>
      <c r="AA12" s="27"/>
      <c r="AB12" s="146"/>
      <c r="AC12" s="146"/>
      <c r="AD12" s="146"/>
      <c r="AE12" s="146"/>
      <c r="AF12" s="146"/>
      <c r="AG12" s="146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BI12" s="6"/>
      <c r="BJ12" s="411" t="s">
        <v>33</v>
      </c>
      <c r="BK12" s="397"/>
      <c r="BL12" s="407">
        <f ca="1">BL7/BL10</f>
        <v>4.7826086956521738</v>
      </c>
      <c r="BM12" s="419"/>
      <c r="BN12" s="399" t="s">
        <v>37</v>
      </c>
      <c r="BO12" s="430">
        <f ca="1">BZ38</f>
        <v>21.6</v>
      </c>
      <c r="BP12" s="397" t="s">
        <v>37</v>
      </c>
      <c r="BQ12" s="463">
        <f ca="1">CB38</f>
        <v>1.3836988885324004</v>
      </c>
      <c r="BR12" s="397" t="s">
        <v>37</v>
      </c>
      <c r="BS12" s="432">
        <f ca="1">CD38</f>
        <v>0</v>
      </c>
      <c r="BT12" s="18"/>
      <c r="BU12" s="411" t="s">
        <v>33</v>
      </c>
      <c r="BV12" s="397"/>
      <c r="BW12" s="407">
        <f ca="1">BW7/BW10</f>
        <v>4.9411764705882355</v>
      </c>
      <c r="BX12" s="419"/>
      <c r="BY12" s="399" t="s">
        <v>37</v>
      </c>
      <c r="BZ12" s="430">
        <f ca="1">BZ38</f>
        <v>21.6</v>
      </c>
      <c r="CA12" s="397" t="s">
        <v>37</v>
      </c>
      <c r="CB12" s="463">
        <f ca="1">CB38</f>
        <v>1.3836988885324004</v>
      </c>
      <c r="CC12" s="397" t="s">
        <v>37</v>
      </c>
      <c r="CD12" s="432">
        <f ca="1">CD38</f>
        <v>0</v>
      </c>
    </row>
    <row r="13" spans="1:82" ht="12" customHeight="1" thickBot="1">
      <c r="A13" s="490" cm="1">
        <f t="array" aca="1" ref="A13" ca="1">INDIRECT("'期'!"&amp;$A$32&amp;ROW())</f>
        <v>44331</v>
      </c>
      <c r="B13" s="491"/>
      <c r="C13" s="483">
        <f t="shared" ca="1" si="5"/>
        <v>10</v>
      </c>
      <c r="D13" s="484"/>
      <c r="E13" s="313">
        <f t="shared" ca="1" si="1"/>
        <v>6.3913043478260869</v>
      </c>
      <c r="F13" s="254">
        <f t="shared" ca="1" si="2"/>
        <v>4</v>
      </c>
      <c r="G13" s="492">
        <f t="shared" ca="1" si="3"/>
        <v>1.2204081632653061</v>
      </c>
      <c r="H13" s="493"/>
      <c r="I13" s="489">
        <f t="shared" ca="1" si="6"/>
        <v>6.3913043478260869</v>
      </c>
      <c r="J13" s="489"/>
      <c r="K13" s="513">
        <f t="shared" ca="1" si="0"/>
        <v>7.8</v>
      </c>
      <c r="L13" s="513"/>
      <c r="M13" s="501">
        <f ca="1">IF(C13="","",SUM(E$4:E13))</f>
        <v>63.913043478260867</v>
      </c>
      <c r="N13" s="502"/>
      <c r="O13" s="499">
        <f ca="1">IF(C13="","",SUM(F$4:F13))</f>
        <v>78</v>
      </c>
      <c r="P13" s="500"/>
      <c r="Q13" s="483">
        <f t="shared" ca="1" si="4"/>
        <v>69</v>
      </c>
      <c r="R13" s="484"/>
      <c r="S13" s="139"/>
      <c r="T13" s="273"/>
      <c r="U13" s="243"/>
      <c r="V13" s="146"/>
      <c r="W13" s="146"/>
      <c r="X13" s="146"/>
      <c r="Y13" s="146"/>
      <c r="Z13" s="27"/>
      <c r="AA13" s="27"/>
      <c r="AB13" s="146"/>
      <c r="AC13" s="146"/>
      <c r="AD13" s="146"/>
      <c r="AE13" s="146"/>
      <c r="AF13" s="146"/>
      <c r="AG13" s="146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BI13" s="6"/>
      <c r="BJ13" s="412"/>
      <c r="BK13" s="413"/>
      <c r="BL13" s="409"/>
      <c r="BM13" s="420"/>
      <c r="BN13" s="400"/>
      <c r="BO13" s="431"/>
      <c r="BP13" s="398"/>
      <c r="BQ13" s="515"/>
      <c r="BR13" s="398"/>
      <c r="BS13" s="433"/>
      <c r="BT13" s="18"/>
      <c r="BU13" s="412"/>
      <c r="BV13" s="413"/>
      <c r="BW13" s="409"/>
      <c r="BX13" s="420"/>
      <c r="BY13" s="400"/>
      <c r="BZ13" s="431"/>
      <c r="CA13" s="398"/>
      <c r="CB13" s="515"/>
      <c r="CC13" s="398"/>
      <c r="CD13" s="433"/>
    </row>
    <row r="14" spans="1:82" ht="12" customHeight="1">
      <c r="A14" s="490" cm="1">
        <f t="array" aca="1" ref="A14" ca="1">INDIRECT("'期'!"&amp;$A$32&amp;ROW())</f>
        <v>44333</v>
      </c>
      <c r="B14" s="491"/>
      <c r="C14" s="483">
        <f t="shared" ca="1" si="5"/>
        <v>11</v>
      </c>
      <c r="D14" s="484"/>
      <c r="E14" s="313">
        <f t="shared" ca="1" si="1"/>
        <v>6.3913043478260869</v>
      </c>
      <c r="F14" s="254">
        <f t="shared" ca="1" si="2"/>
        <v>11</v>
      </c>
      <c r="G14" s="492">
        <f t="shared" ca="1" si="3"/>
        <v>1.2659245516388373</v>
      </c>
      <c r="H14" s="493"/>
      <c r="I14" s="489">
        <f t="shared" ca="1" si="6"/>
        <v>6.3913043478260869</v>
      </c>
      <c r="J14" s="489"/>
      <c r="K14" s="489">
        <f t="shared" ca="1" si="0"/>
        <v>8.0909090909090917</v>
      </c>
      <c r="L14" s="489"/>
      <c r="M14" s="501">
        <f ca="1">IF(C14="","",SUM(E$4:E14))</f>
        <v>70.304347826086953</v>
      </c>
      <c r="N14" s="502"/>
      <c r="O14" s="499">
        <f ca="1">IF(C14="","",SUM(F$4:F14))</f>
        <v>89</v>
      </c>
      <c r="P14" s="500"/>
      <c r="Q14" s="483">
        <f t="shared" ca="1" si="4"/>
        <v>58</v>
      </c>
      <c r="R14" s="484"/>
      <c r="S14" s="139"/>
      <c r="T14" s="273"/>
      <c r="U14" s="243"/>
      <c r="V14" s="146"/>
      <c r="W14" s="146"/>
      <c r="X14" s="146"/>
      <c r="Y14" s="146"/>
      <c r="Z14" s="27"/>
      <c r="AA14" s="27"/>
      <c r="AB14" s="146"/>
      <c r="AC14" s="146"/>
      <c r="AD14" s="146"/>
      <c r="AE14" s="146"/>
      <c r="AF14" s="146"/>
      <c r="AG14" s="146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BI14" s="6"/>
      <c r="BJ14" s="406" t="s">
        <v>18</v>
      </c>
      <c r="BK14" s="405"/>
      <c r="BL14" s="405"/>
      <c r="BM14" s="512">
        <f ca="1">D1</f>
        <v>6.3913043478260869</v>
      </c>
      <c r="BN14" s="414"/>
      <c r="BO14" s="514" t="s">
        <v>45</v>
      </c>
      <c r="BP14" s="414"/>
      <c r="BQ14" s="414"/>
      <c r="BR14" s="415">
        <v>1.66</v>
      </c>
      <c r="BS14" s="416"/>
      <c r="BT14" s="17"/>
      <c r="BU14" s="406" t="s">
        <v>18</v>
      </c>
      <c r="BV14" s="405"/>
      <c r="BW14" s="405"/>
      <c r="BX14" s="405">
        <f ca="1">BM14</f>
        <v>6.3913043478260869</v>
      </c>
      <c r="BY14" s="414"/>
      <c r="BZ14" s="414" t="s">
        <v>19</v>
      </c>
      <c r="CA14" s="414"/>
      <c r="CB14" s="414"/>
      <c r="CC14" s="415">
        <v>1.66</v>
      </c>
      <c r="CD14" s="416"/>
    </row>
    <row r="15" spans="1:82" ht="12" customHeight="1">
      <c r="A15" s="490" cm="1">
        <f t="array" aca="1" ref="A15" ca="1">INDIRECT("'期'!"&amp;$A$32&amp;ROW())</f>
        <v>44334</v>
      </c>
      <c r="B15" s="491"/>
      <c r="C15" s="483">
        <f t="shared" ca="1" si="5"/>
        <v>12</v>
      </c>
      <c r="D15" s="484"/>
      <c r="E15" s="313">
        <f t="shared" ca="1" si="1"/>
        <v>6.3913043478260869</v>
      </c>
      <c r="F15" s="254">
        <f t="shared" ca="1" si="2"/>
        <v>11</v>
      </c>
      <c r="G15" s="492">
        <f t="shared" ca="1" si="3"/>
        <v>1.3038548752834467</v>
      </c>
      <c r="H15" s="493"/>
      <c r="I15" s="489">
        <f t="shared" ca="1" si="6"/>
        <v>6.3913043478260869</v>
      </c>
      <c r="J15" s="489"/>
      <c r="K15" s="489">
        <f t="shared" ca="1" si="0"/>
        <v>8.3333333333333339</v>
      </c>
      <c r="L15" s="489"/>
      <c r="M15" s="501">
        <f ca="1">IF(C15="","",SUM(E$4:E15))</f>
        <v>76.695652173913047</v>
      </c>
      <c r="N15" s="502"/>
      <c r="O15" s="499">
        <f ca="1">IF(C15="","",SUM(F$4:F15))</f>
        <v>100</v>
      </c>
      <c r="P15" s="500"/>
      <c r="Q15" s="483">
        <f t="shared" ca="1" si="4"/>
        <v>47</v>
      </c>
      <c r="R15" s="484"/>
      <c r="S15" s="139"/>
      <c r="T15" s="273"/>
      <c r="U15" s="243"/>
      <c r="V15" s="146"/>
      <c r="W15" s="146"/>
      <c r="X15" s="146"/>
      <c r="Y15" s="146"/>
      <c r="Z15" s="27"/>
      <c r="AA15" s="27"/>
      <c r="AB15" s="13"/>
      <c r="AC15" s="13"/>
      <c r="AD15" s="13"/>
      <c r="AE15" s="13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BI15" s="6"/>
      <c r="BJ15" s="399"/>
      <c r="BK15" s="397"/>
      <c r="BL15" s="397"/>
      <c r="BM15" s="397"/>
      <c r="BN15" s="397"/>
      <c r="BO15" s="397"/>
      <c r="BP15" s="397"/>
      <c r="BQ15" s="397"/>
      <c r="BR15" s="417"/>
      <c r="BS15" s="418"/>
      <c r="BT15" s="17"/>
      <c r="BU15" s="399"/>
      <c r="BV15" s="397"/>
      <c r="BW15" s="397"/>
      <c r="BX15" s="397"/>
      <c r="BY15" s="397"/>
      <c r="BZ15" s="397"/>
      <c r="CA15" s="397"/>
      <c r="CB15" s="397"/>
      <c r="CC15" s="417"/>
      <c r="CD15" s="418"/>
    </row>
    <row r="16" spans="1:82" ht="12" customHeight="1">
      <c r="A16" s="490" cm="1">
        <f t="array" aca="1" ref="A16" ca="1">INDIRECT("'期'!"&amp;$A$32&amp;ROW())</f>
        <v>44335</v>
      </c>
      <c r="B16" s="491"/>
      <c r="C16" s="483">
        <f t="shared" ca="1" si="5"/>
        <v>13</v>
      </c>
      <c r="D16" s="484"/>
      <c r="E16" s="313">
        <f t="shared" ca="1" si="1"/>
        <v>6.3913043478260869</v>
      </c>
      <c r="F16" s="254">
        <f t="shared" ca="1" si="2"/>
        <v>12</v>
      </c>
      <c r="G16" s="492">
        <f t="shared" ca="1" si="3"/>
        <v>1.3479853479853479</v>
      </c>
      <c r="H16" s="493"/>
      <c r="I16" s="489">
        <f t="shared" ca="1" si="6"/>
        <v>6.3913043478260878</v>
      </c>
      <c r="J16" s="489"/>
      <c r="K16" s="489">
        <f t="shared" ca="1" si="0"/>
        <v>8.615384615384615</v>
      </c>
      <c r="L16" s="489"/>
      <c r="M16" s="501">
        <f ca="1">IF(C16="","",SUM(E$4:E16))</f>
        <v>83.08695652173914</v>
      </c>
      <c r="N16" s="502"/>
      <c r="O16" s="499">
        <f ca="1">IF(C16="","",SUM(F$4:F16))</f>
        <v>112</v>
      </c>
      <c r="P16" s="500"/>
      <c r="Q16" s="483">
        <f t="shared" ca="1" si="4"/>
        <v>35</v>
      </c>
      <c r="R16" s="484"/>
      <c r="S16" s="139"/>
      <c r="T16" s="273"/>
      <c r="U16" s="243"/>
      <c r="V16" s="146"/>
      <c r="W16" s="146"/>
      <c r="X16" s="146"/>
      <c r="Y16" s="146"/>
      <c r="Z16" s="27"/>
      <c r="AA16" s="27"/>
      <c r="AB16" s="13"/>
      <c r="AC16" s="13"/>
      <c r="AD16" s="13"/>
      <c r="AE16" s="13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BI16" s="6"/>
      <c r="BJ16" s="399" t="s">
        <v>20</v>
      </c>
      <c r="BK16" s="397"/>
      <c r="BL16" s="397"/>
      <c r="BM16" s="423">
        <v>10</v>
      </c>
      <c r="BN16" s="423"/>
      <c r="BO16" s="511" t="s">
        <v>44</v>
      </c>
      <c r="BP16" s="397"/>
      <c r="BQ16" s="397"/>
      <c r="BR16" s="421" t="e">
        <f ca="1">BL5/12/AVERAGE(T4:U9)</f>
        <v>#DIV/0!</v>
      </c>
      <c r="BS16" s="422"/>
      <c r="BT16" s="19"/>
      <c r="BU16" s="399" t="s">
        <v>20</v>
      </c>
      <c r="BV16" s="397"/>
      <c r="BW16" s="397"/>
      <c r="BX16" s="423">
        <v>10.199999999999999</v>
      </c>
      <c r="BY16" s="423"/>
      <c r="BZ16" s="397" t="s">
        <v>21</v>
      </c>
      <c r="CA16" s="397"/>
      <c r="CB16" s="397"/>
      <c r="CC16" s="421" t="e">
        <f ca="1">BL5/12/AVERAGE(T9:U15)</f>
        <v>#DIV/0!</v>
      </c>
      <c r="CD16" s="422"/>
    </row>
    <row r="17" spans="1:82" ht="12" customHeight="1">
      <c r="A17" s="490" cm="1">
        <f t="array" aca="1" ref="A17" ca="1">INDIRECT("'期'!"&amp;$A$32&amp;ROW())</f>
        <v>44336</v>
      </c>
      <c r="B17" s="491"/>
      <c r="C17" s="483">
        <f t="shared" ca="1" si="5"/>
        <v>14</v>
      </c>
      <c r="D17" s="484"/>
      <c r="E17" s="313">
        <f t="shared" ca="1" si="1"/>
        <v>6.3913043478260869</v>
      </c>
      <c r="F17" s="254">
        <f t="shared" ca="1" si="2"/>
        <v>11</v>
      </c>
      <c r="G17" s="492">
        <f t="shared" ca="1" si="3"/>
        <v>1.3746355685131193</v>
      </c>
      <c r="H17" s="493"/>
      <c r="I17" s="489">
        <f t="shared" ca="1" si="6"/>
        <v>6.3913043478260878</v>
      </c>
      <c r="J17" s="489"/>
      <c r="K17" s="489">
        <f t="shared" ca="1" si="0"/>
        <v>8.7857142857142865</v>
      </c>
      <c r="L17" s="489"/>
      <c r="M17" s="501">
        <f ca="1">IF(C17="","",SUM(E$4:E17))</f>
        <v>89.478260869565233</v>
      </c>
      <c r="N17" s="502"/>
      <c r="O17" s="499">
        <f ca="1">IF(C17="","",SUM(F$4:F17))</f>
        <v>123</v>
      </c>
      <c r="P17" s="500"/>
      <c r="Q17" s="483">
        <f t="shared" ca="1" si="4"/>
        <v>24</v>
      </c>
      <c r="R17" s="484"/>
      <c r="S17" s="139"/>
      <c r="T17" s="273"/>
      <c r="U17" s="243"/>
      <c r="V17" s="146"/>
      <c r="W17" s="146"/>
      <c r="X17" s="146"/>
      <c r="Y17" s="146"/>
      <c r="Z17" s="27"/>
      <c r="AA17" s="27"/>
      <c r="AB17" s="13"/>
      <c r="AC17" s="13"/>
      <c r="AD17" s="13"/>
      <c r="AE17" s="13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BI17" s="6"/>
      <c r="BJ17" s="399"/>
      <c r="BK17" s="397"/>
      <c r="BL17" s="397"/>
      <c r="BM17" s="423"/>
      <c r="BN17" s="423"/>
      <c r="BO17" s="397"/>
      <c r="BP17" s="397"/>
      <c r="BQ17" s="397"/>
      <c r="BR17" s="421"/>
      <c r="BS17" s="422"/>
      <c r="BT17" s="19"/>
      <c r="BU17" s="399"/>
      <c r="BV17" s="397"/>
      <c r="BW17" s="397"/>
      <c r="BX17" s="423"/>
      <c r="BY17" s="423"/>
      <c r="BZ17" s="397"/>
      <c r="CA17" s="397"/>
      <c r="CB17" s="397"/>
      <c r="CC17" s="421"/>
      <c r="CD17" s="422"/>
    </row>
    <row r="18" spans="1:82" ht="12" customHeight="1">
      <c r="A18" s="490" cm="1">
        <f t="array" aca="1" ref="A18" ca="1">INDIRECT("'期'!"&amp;$A$32&amp;ROW())</f>
        <v>44337</v>
      </c>
      <c r="B18" s="491"/>
      <c r="C18" s="483">
        <f t="shared" ca="1" si="5"/>
        <v>15</v>
      </c>
      <c r="D18" s="484"/>
      <c r="E18" s="313">
        <f t="shared" ca="1" si="1"/>
        <v>6.3913043478260869</v>
      </c>
      <c r="F18" s="254">
        <f t="shared" ca="1" si="2"/>
        <v>9</v>
      </c>
      <c r="G18" s="492">
        <f t="shared" ca="1" si="3"/>
        <v>1.3768707482993194</v>
      </c>
      <c r="H18" s="493"/>
      <c r="I18" s="489">
        <f t="shared" ca="1" si="6"/>
        <v>6.3913043478260887</v>
      </c>
      <c r="J18" s="489"/>
      <c r="K18" s="489">
        <f t="shared" ca="1" si="0"/>
        <v>8.8000000000000007</v>
      </c>
      <c r="L18" s="489"/>
      <c r="M18" s="501">
        <f ca="1">IF(C18="","",SUM(E$4:E18))</f>
        <v>95.869565217391326</v>
      </c>
      <c r="N18" s="502"/>
      <c r="O18" s="499">
        <f ca="1">IF(C18="","",SUM(F$4:F18))</f>
        <v>132</v>
      </c>
      <c r="P18" s="500"/>
      <c r="Q18" s="483">
        <f t="shared" ca="1" si="4"/>
        <v>15</v>
      </c>
      <c r="R18" s="484"/>
      <c r="S18" s="139"/>
      <c r="T18" s="273"/>
      <c r="U18" s="243"/>
      <c r="V18" s="146"/>
      <c r="W18" s="146"/>
      <c r="X18" s="146"/>
      <c r="Y18" s="146"/>
      <c r="Z18" s="27"/>
      <c r="AA18" s="241"/>
      <c r="AB18" s="13"/>
      <c r="AC18" s="13"/>
      <c r="AD18" s="13"/>
      <c r="AE18" s="13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BI18" s="6"/>
      <c r="BJ18" s="399" t="s">
        <v>41</v>
      </c>
      <c r="BK18" s="397"/>
      <c r="BL18" s="397"/>
      <c r="BM18" s="397">
        <f ca="1">BM16-BM14</f>
        <v>3.6086956521739131</v>
      </c>
      <c r="BN18" s="397"/>
      <c r="BO18" s="397" t="s">
        <v>22</v>
      </c>
      <c r="BP18" s="397"/>
      <c r="BQ18" s="397"/>
      <c r="BR18" s="407" t="e">
        <f ca="1">BR16-BR14</f>
        <v>#DIV/0!</v>
      </c>
      <c r="BS18" s="408"/>
      <c r="BT18" s="17"/>
      <c r="BU18" s="399" t="s">
        <v>41</v>
      </c>
      <c r="BV18" s="397"/>
      <c r="BW18" s="397"/>
      <c r="BX18" s="397">
        <f ca="1">BX16-BX14</f>
        <v>3.8086956521739124</v>
      </c>
      <c r="BY18" s="397"/>
      <c r="BZ18" s="397" t="s">
        <v>22</v>
      </c>
      <c r="CA18" s="397"/>
      <c r="CB18" s="397"/>
      <c r="CC18" s="509" t="e">
        <f ca="1">CC16-CC14</f>
        <v>#DIV/0!</v>
      </c>
      <c r="CD18" s="510"/>
    </row>
    <row r="19" spans="1:82" ht="12" customHeight="1">
      <c r="A19" s="490" cm="1">
        <f t="array" aca="1" ref="A19" ca="1">INDIRECT("'期'!"&amp;$A$32&amp;ROW())</f>
        <v>44338</v>
      </c>
      <c r="B19" s="491"/>
      <c r="C19" s="483">
        <f t="shared" ca="1" si="5"/>
        <v>16</v>
      </c>
      <c r="D19" s="484"/>
      <c r="E19" s="313">
        <f t="shared" ca="1" si="1"/>
        <v>6.3913043478260869</v>
      </c>
      <c r="F19" s="254">
        <f t="shared" ca="1" si="2"/>
        <v>2</v>
      </c>
      <c r="G19" s="492">
        <f t="shared" ca="1" si="3"/>
        <v>1.3103741496598635</v>
      </c>
      <c r="H19" s="493"/>
      <c r="I19" s="489">
        <f t="shared" ca="1" si="6"/>
        <v>6.3913043478260887</v>
      </c>
      <c r="J19" s="489"/>
      <c r="K19" s="489">
        <f t="shared" ca="1" si="0"/>
        <v>8.375</v>
      </c>
      <c r="L19" s="489"/>
      <c r="M19" s="501">
        <f ca="1">IF(C19="","",SUM(E$4:E19))</f>
        <v>102.26086956521742</v>
      </c>
      <c r="N19" s="502"/>
      <c r="O19" s="499">
        <f ca="1">IF(C19="","",SUM(F$4:F19))</f>
        <v>134</v>
      </c>
      <c r="P19" s="500"/>
      <c r="Q19" s="483">
        <f t="shared" ca="1" si="4"/>
        <v>13</v>
      </c>
      <c r="R19" s="484"/>
      <c r="S19" s="139"/>
      <c r="T19" s="273"/>
      <c r="U19" s="243"/>
      <c r="V19" s="146"/>
      <c r="W19" s="146"/>
      <c r="X19" s="146"/>
      <c r="Y19" s="146"/>
      <c r="Z19" s="27"/>
      <c r="AA19" s="27"/>
      <c r="AB19" s="13"/>
      <c r="AC19" s="13"/>
      <c r="AD19" s="13"/>
      <c r="AE19" s="13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BI19" s="7"/>
      <c r="BJ19" s="399"/>
      <c r="BK19" s="397"/>
      <c r="BL19" s="397"/>
      <c r="BM19" s="397"/>
      <c r="BN19" s="397"/>
      <c r="BO19" s="397"/>
      <c r="BP19" s="397"/>
      <c r="BQ19" s="397"/>
      <c r="BR19" s="407"/>
      <c r="BS19" s="408"/>
      <c r="BT19" s="17"/>
      <c r="BU19" s="399"/>
      <c r="BV19" s="397"/>
      <c r="BW19" s="397"/>
      <c r="BX19" s="397"/>
      <c r="BY19" s="397"/>
      <c r="BZ19" s="397"/>
      <c r="CA19" s="397"/>
      <c r="CB19" s="397"/>
      <c r="CC19" s="397"/>
      <c r="CD19" s="510"/>
    </row>
    <row r="20" spans="1:82" ht="12" customHeight="1">
      <c r="A20" s="490" cm="1">
        <f t="array" aca="1" ref="A20" ca="1">INDIRECT("'期'!"&amp;$A$32&amp;ROW())</f>
        <v>44340</v>
      </c>
      <c r="B20" s="491"/>
      <c r="C20" s="483">
        <f t="shared" ca="1" si="5"/>
        <v>17</v>
      </c>
      <c r="D20" s="484"/>
      <c r="E20" s="313">
        <f t="shared" ca="1" si="1"/>
        <v>6.3913043478260869</v>
      </c>
      <c r="F20" s="254">
        <f t="shared" ca="1" si="2"/>
        <v>4</v>
      </c>
      <c r="G20" s="492">
        <f t="shared" ca="1" si="3"/>
        <v>1.2701080432172864</v>
      </c>
      <c r="H20" s="493"/>
      <c r="I20" s="489">
        <f t="shared" ca="1" si="6"/>
        <v>6.3913043478260887</v>
      </c>
      <c r="J20" s="489"/>
      <c r="K20" s="489">
        <f t="shared" ca="1" si="0"/>
        <v>8.117647058823529</v>
      </c>
      <c r="L20" s="489"/>
      <c r="M20" s="501">
        <f ca="1">IF(C20="","",SUM(E$4:E20))</f>
        <v>108.65217391304351</v>
      </c>
      <c r="N20" s="502"/>
      <c r="O20" s="499">
        <f ca="1">IF(C20="","",SUM(F$4:F20))</f>
        <v>138</v>
      </c>
      <c r="P20" s="500"/>
      <c r="Q20" s="483">
        <f t="shared" ca="1" si="4"/>
        <v>9</v>
      </c>
      <c r="R20" s="484"/>
      <c r="S20" s="139"/>
      <c r="T20" s="273"/>
      <c r="U20" s="243"/>
      <c r="V20" s="146"/>
      <c r="W20" s="146"/>
      <c r="X20" s="146"/>
      <c r="Y20" s="146"/>
      <c r="Z20" s="27"/>
      <c r="AA20" s="27"/>
      <c r="AB20" s="13"/>
      <c r="AC20" s="13"/>
      <c r="AD20" s="13"/>
      <c r="AE20" s="13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BI20" s="8"/>
      <c r="BJ20" s="411" t="s">
        <v>23</v>
      </c>
      <c r="BK20" s="397"/>
      <c r="BL20" s="397"/>
      <c r="BM20" s="397">
        <f ca="1">(BM16*BM22)-BL3</f>
        <v>83</v>
      </c>
      <c r="BN20" s="397"/>
      <c r="BO20" s="397" t="s">
        <v>24</v>
      </c>
      <c r="BP20" s="397"/>
      <c r="BQ20" s="397"/>
      <c r="BR20" s="407" t="e">
        <f ca="1">BL5/AVERAGE(T4:U8)</f>
        <v>#DIV/0!</v>
      </c>
      <c r="BS20" s="408"/>
      <c r="BT20" s="20"/>
      <c r="BU20" s="411" t="s">
        <v>23</v>
      </c>
      <c r="BV20" s="397"/>
      <c r="BW20" s="397"/>
      <c r="BX20" s="397">
        <f ca="1">(BX16*BX22)-BW3</f>
        <v>87.6</v>
      </c>
      <c r="BY20" s="397"/>
      <c r="BZ20" s="397" t="s">
        <v>24</v>
      </c>
      <c r="CA20" s="397"/>
      <c r="CB20" s="397"/>
      <c r="CC20" s="407" t="e">
        <f ca="1">BW5/CC16</f>
        <v>#DIV/0!</v>
      </c>
      <c r="CD20" s="408"/>
    </row>
    <row r="21" spans="1:82" ht="12" customHeight="1" thickBot="1">
      <c r="A21" s="490" cm="1">
        <f t="array" aca="1" ref="A21" ca="1">INDIRECT("'期'!"&amp;$A$32&amp;ROW())</f>
        <v>44341</v>
      </c>
      <c r="B21" s="491"/>
      <c r="C21" s="483">
        <f t="shared" ca="1" si="5"/>
        <v>18</v>
      </c>
      <c r="D21" s="484"/>
      <c r="E21" s="313">
        <f t="shared" ca="1" si="1"/>
        <v>6.3913043478260869</v>
      </c>
      <c r="F21" s="254">
        <f t="shared" ca="1" si="2"/>
        <v>11</v>
      </c>
      <c r="G21" s="507">
        <f t="shared" ca="1" si="3"/>
        <v>1.2951625094482233</v>
      </c>
      <c r="H21" s="508"/>
      <c r="I21" s="489">
        <f t="shared" ca="1" si="6"/>
        <v>6.3913043478260896</v>
      </c>
      <c r="J21" s="489"/>
      <c r="K21" s="489">
        <f t="shared" ca="1" si="0"/>
        <v>8.2777777777777786</v>
      </c>
      <c r="L21" s="489"/>
      <c r="M21" s="501">
        <f ca="1">IF(C21="","",SUM(E$4:E21))</f>
        <v>115.04347826086961</v>
      </c>
      <c r="N21" s="502"/>
      <c r="O21" s="499">
        <f ca="1">IF(C21="","",SUM(F$4:F21))</f>
        <v>149</v>
      </c>
      <c r="P21" s="500"/>
      <c r="Q21" s="483">
        <f t="shared" ca="1" si="4"/>
        <v>-2</v>
      </c>
      <c r="R21" s="484"/>
      <c r="S21" s="139"/>
      <c r="T21" s="273"/>
      <c r="U21" s="243"/>
      <c r="V21" s="146"/>
      <c r="W21" s="146"/>
      <c r="X21" s="146"/>
      <c r="Y21" s="146"/>
      <c r="Z21" s="27"/>
      <c r="AA21" s="27"/>
      <c r="AB21" s="13"/>
      <c r="AC21" s="13"/>
      <c r="AD21" s="13"/>
      <c r="AE21" s="13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BI21" s="9"/>
      <c r="BJ21" s="412"/>
      <c r="BK21" s="413"/>
      <c r="BL21" s="413"/>
      <c r="BM21" s="413"/>
      <c r="BN21" s="413"/>
      <c r="BO21" s="413"/>
      <c r="BP21" s="413"/>
      <c r="BQ21" s="413"/>
      <c r="BR21" s="409"/>
      <c r="BS21" s="410"/>
      <c r="BT21" s="20"/>
      <c r="BU21" s="412"/>
      <c r="BV21" s="413"/>
      <c r="BW21" s="413"/>
      <c r="BX21" s="413"/>
      <c r="BY21" s="413"/>
      <c r="BZ21" s="413"/>
      <c r="CA21" s="413"/>
      <c r="CB21" s="413"/>
      <c r="CC21" s="409"/>
      <c r="CD21" s="410"/>
    </row>
    <row r="22" spans="1:82" ht="12" customHeight="1">
      <c r="A22" s="490" cm="1">
        <f t="array" aca="1" ref="A22" ca="1">INDIRECT("'期'!"&amp;$A$32&amp;ROW())</f>
        <v>44342</v>
      </c>
      <c r="B22" s="491"/>
      <c r="C22" s="483">
        <f t="shared" ca="1" si="5"/>
        <v>19</v>
      </c>
      <c r="D22" s="484"/>
      <c r="E22" s="313">
        <f t="shared" ca="1" si="1"/>
        <v>6.3913043478260869</v>
      </c>
      <c r="F22" s="254">
        <f t="shared" ca="1" si="2"/>
        <v>13</v>
      </c>
      <c r="G22" s="492">
        <f t="shared" ca="1" si="3"/>
        <v>1.3340494092373787</v>
      </c>
      <c r="H22" s="493"/>
      <c r="I22" s="489">
        <f t="shared" ca="1" si="6"/>
        <v>6.3913043478260896</v>
      </c>
      <c r="J22" s="489"/>
      <c r="K22" s="489">
        <f t="shared" ca="1" si="0"/>
        <v>8.526315789473685</v>
      </c>
      <c r="L22" s="489"/>
      <c r="M22" s="501">
        <f ca="1">IF(C22="","",SUM(E$4:E22))</f>
        <v>121.4347826086957</v>
      </c>
      <c r="N22" s="502"/>
      <c r="O22" s="499">
        <f ca="1">IF(C22="","",SUM(F$4:F22))</f>
        <v>162</v>
      </c>
      <c r="P22" s="500"/>
      <c r="Q22" s="483">
        <f t="shared" ca="1" si="4"/>
        <v>-15</v>
      </c>
      <c r="R22" s="484"/>
      <c r="S22" s="139"/>
      <c r="T22" s="273"/>
      <c r="U22" s="243"/>
      <c r="V22" s="146"/>
      <c r="W22" s="146"/>
      <c r="X22" s="146"/>
      <c r="Y22" s="146"/>
      <c r="Z22" s="27"/>
      <c r="AA22" s="27"/>
      <c r="AB22" s="13"/>
      <c r="AC22" s="13"/>
      <c r="AD22" s="13"/>
      <c r="AE22" s="13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BI22" s="10"/>
      <c r="BJ22" s="406" t="s">
        <v>25</v>
      </c>
      <c r="BK22" s="405"/>
      <c r="BL22" s="405"/>
      <c r="BM22" s="405">
        <f ca="1">C31</f>
        <v>23</v>
      </c>
      <c r="BN22" s="405"/>
      <c r="BO22" s="405" t="s">
        <v>26</v>
      </c>
      <c r="BP22" s="405"/>
      <c r="BQ22" s="405"/>
      <c r="BR22" s="403">
        <f ca="1">BM14*BM22*BM24*1.015</f>
        <v>2141837.7749999999</v>
      </c>
      <c r="BS22" s="404"/>
      <c r="BT22" s="21"/>
      <c r="BU22" s="406" t="s">
        <v>25</v>
      </c>
      <c r="BV22" s="405"/>
      <c r="BW22" s="405"/>
      <c r="BX22" s="405">
        <f ca="1">C31</f>
        <v>23</v>
      </c>
      <c r="BY22" s="405"/>
      <c r="BZ22" s="405" t="s">
        <v>26</v>
      </c>
      <c r="CA22" s="405"/>
      <c r="CB22" s="405"/>
      <c r="CC22" s="403">
        <f ca="1">BX14*BX22*BX24*1.015</f>
        <v>1567100.1149999998</v>
      </c>
      <c r="CD22" s="404"/>
    </row>
    <row r="23" spans="1:82" ht="12" customHeight="1">
      <c r="A23" s="490" cm="1">
        <f t="array" aca="1" ref="A23" ca="1">INDIRECT("'期'!"&amp;$A$32&amp;ROW())</f>
        <v>44343</v>
      </c>
      <c r="B23" s="491"/>
      <c r="C23" s="483">
        <f t="shared" ca="1" si="5"/>
        <v>20</v>
      </c>
      <c r="D23" s="484"/>
      <c r="E23" s="313">
        <f t="shared" ca="1" si="1"/>
        <v>6.3913043478260869</v>
      </c>
      <c r="F23" s="254">
        <f t="shared" ca="1" si="2"/>
        <v>18</v>
      </c>
      <c r="G23" s="492">
        <f t="shared" ca="1" si="3"/>
        <v>1.4081632653061218</v>
      </c>
      <c r="H23" s="493"/>
      <c r="I23" s="489">
        <f t="shared" ca="1" si="6"/>
        <v>6.3913043478260896</v>
      </c>
      <c r="J23" s="489"/>
      <c r="K23" s="489">
        <f t="shared" ca="1" si="0"/>
        <v>9</v>
      </c>
      <c r="L23" s="489"/>
      <c r="M23" s="501">
        <f ca="1">IF(C23="","",SUM(E$4:E23))</f>
        <v>127.82608695652179</v>
      </c>
      <c r="N23" s="502"/>
      <c r="O23" s="499">
        <f ca="1">IF(C23="","",SUM(F$4:F23))</f>
        <v>180</v>
      </c>
      <c r="P23" s="500"/>
      <c r="Q23" s="483">
        <f t="shared" ca="1" si="4"/>
        <v>-33</v>
      </c>
      <c r="R23" s="484"/>
      <c r="S23" s="139"/>
      <c r="T23" s="273"/>
      <c r="U23" s="243"/>
      <c r="V23" s="146"/>
      <c r="W23" s="146"/>
      <c r="X23" s="146"/>
      <c r="Y23" s="146"/>
      <c r="Z23" s="27"/>
      <c r="AA23" s="27"/>
      <c r="AB23" s="13"/>
      <c r="AC23" s="13"/>
      <c r="AD23" s="13"/>
      <c r="AE23" s="13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BI23" s="10"/>
      <c r="BJ23" s="399"/>
      <c r="BK23" s="397"/>
      <c r="BL23" s="397"/>
      <c r="BM23" s="397"/>
      <c r="BN23" s="397"/>
      <c r="BO23" s="397"/>
      <c r="BP23" s="397"/>
      <c r="BQ23" s="397"/>
      <c r="BR23" s="401"/>
      <c r="BS23" s="402"/>
      <c r="BT23" s="21"/>
      <c r="BU23" s="399"/>
      <c r="BV23" s="397"/>
      <c r="BW23" s="397"/>
      <c r="BX23" s="397"/>
      <c r="BY23" s="397"/>
      <c r="BZ23" s="397"/>
      <c r="CA23" s="397"/>
      <c r="CB23" s="397"/>
      <c r="CC23" s="401"/>
      <c r="CD23" s="402"/>
    </row>
    <row r="24" spans="1:82" ht="12" customHeight="1">
      <c r="A24" s="490" cm="1">
        <f t="array" aca="1" ref="A24" ca="1">INDIRECT("'期'!"&amp;$A$32&amp;ROW())</f>
        <v>44344</v>
      </c>
      <c r="B24" s="491"/>
      <c r="C24" s="483">
        <f t="shared" ca="1" si="5"/>
        <v>21</v>
      </c>
      <c r="D24" s="484"/>
      <c r="E24" s="313">
        <f t="shared" ca="1" si="1"/>
        <v>6.3913043478260869</v>
      </c>
      <c r="F24" s="254">
        <f t="shared" ca="1" si="2"/>
        <v>10</v>
      </c>
      <c r="G24" s="492">
        <f t="shared" ca="1" si="3"/>
        <v>1.415613864593456</v>
      </c>
      <c r="H24" s="493"/>
      <c r="I24" s="489">
        <f t="shared" ca="1" si="6"/>
        <v>6.3913043478260887</v>
      </c>
      <c r="J24" s="489"/>
      <c r="K24" s="489">
        <f t="shared" ca="1" si="0"/>
        <v>9.0476190476190474</v>
      </c>
      <c r="L24" s="489"/>
      <c r="M24" s="501">
        <f ca="1">IF(C24="","",SUM(E$4:E24))</f>
        <v>134.21739130434787</v>
      </c>
      <c r="N24" s="502"/>
      <c r="O24" s="499">
        <f ca="1">IF(C24="","",SUM(F$4:F24))</f>
        <v>190</v>
      </c>
      <c r="P24" s="500"/>
      <c r="Q24" s="483">
        <f t="shared" ca="1" si="4"/>
        <v>-43</v>
      </c>
      <c r="R24" s="484"/>
      <c r="S24" s="139"/>
      <c r="T24" s="273"/>
      <c r="U24" s="243"/>
      <c r="V24" s="146"/>
      <c r="W24" s="146"/>
      <c r="X24" s="146"/>
      <c r="Y24" s="146"/>
      <c r="Z24" s="27"/>
      <c r="AA24" s="27"/>
      <c r="AB24" s="13"/>
      <c r="AC24" s="13"/>
      <c r="AD24" s="13"/>
      <c r="AE24" s="13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BI24" s="10"/>
      <c r="BJ24" s="399" t="s">
        <v>27</v>
      </c>
      <c r="BK24" s="397"/>
      <c r="BL24" s="397"/>
      <c r="BM24" s="395">
        <v>14355</v>
      </c>
      <c r="BN24" s="395"/>
      <c r="BO24" s="397" t="s">
        <v>43</v>
      </c>
      <c r="BP24" s="397"/>
      <c r="BQ24" s="397"/>
      <c r="BR24" s="401">
        <f ca="1">BM16*BM22*BM26</f>
        <v>3301650</v>
      </c>
      <c r="BS24" s="402"/>
      <c r="BT24" s="21"/>
      <c r="BU24" s="399" t="s">
        <v>27</v>
      </c>
      <c r="BV24" s="397"/>
      <c r="BW24" s="397"/>
      <c r="BX24" s="395">
        <v>10503</v>
      </c>
      <c r="BY24" s="395"/>
      <c r="BZ24" s="397" t="s">
        <v>43</v>
      </c>
      <c r="CA24" s="397"/>
      <c r="CB24" s="397"/>
      <c r="CC24" s="401">
        <f ca="1">BX16*BX22*BX26</f>
        <v>3367683</v>
      </c>
      <c r="CD24" s="402"/>
    </row>
    <row r="25" spans="1:82" ht="12" customHeight="1">
      <c r="A25" s="490" cm="1">
        <f t="array" aca="1" ref="A25" ca="1">INDIRECT("'期'!"&amp;$A$32&amp;ROW())</f>
        <v>44345</v>
      </c>
      <c r="B25" s="491"/>
      <c r="C25" s="483">
        <f t="shared" ca="1" si="5"/>
        <v>22</v>
      </c>
      <c r="D25" s="484"/>
      <c r="E25" s="313">
        <f t="shared" ca="1" si="1"/>
        <v>6.3913043478260869</v>
      </c>
      <c r="F25" s="254">
        <f t="shared" ca="1" si="2"/>
        <v>4</v>
      </c>
      <c r="G25" s="492">
        <f t="shared" ca="1" si="3"/>
        <v>1.3797155225726649</v>
      </c>
      <c r="H25" s="493"/>
      <c r="I25" s="489">
        <f t="shared" ca="1" si="6"/>
        <v>6.3913043478260896</v>
      </c>
      <c r="J25" s="489"/>
      <c r="K25" s="489">
        <f t="shared" ca="1" si="0"/>
        <v>8.8181818181818183</v>
      </c>
      <c r="L25" s="489"/>
      <c r="M25" s="501">
        <f ca="1">IF(C25="","",SUM(E$4:E25))</f>
        <v>140.60869565217396</v>
      </c>
      <c r="N25" s="502"/>
      <c r="O25" s="499">
        <f ca="1">IF(C25="","",SUM(F$4:F25))</f>
        <v>194</v>
      </c>
      <c r="P25" s="500"/>
      <c r="Q25" s="483">
        <f t="shared" ca="1" si="4"/>
        <v>-47</v>
      </c>
      <c r="R25" s="484"/>
      <c r="S25" s="139"/>
      <c r="T25" s="273"/>
      <c r="U25" s="243"/>
      <c r="V25" s="146"/>
      <c r="W25" s="146"/>
      <c r="X25" s="146"/>
      <c r="Y25" s="146"/>
      <c r="Z25" s="27"/>
      <c r="AA25" s="27"/>
      <c r="AB25" s="13"/>
      <c r="AC25" s="13"/>
      <c r="AD25" s="13"/>
      <c r="AE25" s="13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BI25" s="10"/>
      <c r="BJ25" s="399"/>
      <c r="BK25" s="397"/>
      <c r="BL25" s="397"/>
      <c r="BM25" s="395"/>
      <c r="BN25" s="395"/>
      <c r="BO25" s="397"/>
      <c r="BP25" s="397"/>
      <c r="BQ25" s="397"/>
      <c r="BR25" s="401"/>
      <c r="BS25" s="402"/>
      <c r="BT25" s="21"/>
      <c r="BU25" s="399"/>
      <c r="BV25" s="397"/>
      <c r="BW25" s="397"/>
      <c r="BX25" s="395"/>
      <c r="BY25" s="395"/>
      <c r="BZ25" s="397"/>
      <c r="CA25" s="397"/>
      <c r="CB25" s="397"/>
      <c r="CC25" s="401"/>
      <c r="CD25" s="402"/>
    </row>
    <row r="26" spans="1:82" ht="12" customHeight="1">
      <c r="A26" s="490" cm="1">
        <f t="array" aca="1" ref="A26" ca="1">INDIRECT("'期'!"&amp;$A$32&amp;ROW())</f>
        <v>44347</v>
      </c>
      <c r="B26" s="491"/>
      <c r="C26" s="483">
        <f t="shared" ca="1" si="5"/>
        <v>23</v>
      </c>
      <c r="D26" s="484"/>
      <c r="E26" s="313">
        <f t="shared" ca="1" si="1"/>
        <v>6.3913043478260869</v>
      </c>
      <c r="F26" s="254">
        <f t="shared" ca="1" si="2"/>
        <v>9</v>
      </c>
      <c r="G26" s="492">
        <f t="shared" ca="1" si="3"/>
        <v>1.3809523809523805</v>
      </c>
      <c r="H26" s="493"/>
      <c r="I26" s="489">
        <f t="shared" ca="1" si="6"/>
        <v>6.3913043478260896</v>
      </c>
      <c r="J26" s="489"/>
      <c r="K26" s="489">
        <f t="shared" ca="1" si="0"/>
        <v>8.8260869565217384</v>
      </c>
      <c r="L26" s="489"/>
      <c r="M26" s="501">
        <f ca="1">IF(C26="","",SUM(E$4:E26))</f>
        <v>147.00000000000006</v>
      </c>
      <c r="N26" s="502"/>
      <c r="O26" s="499">
        <f ca="1">IF(C26="","",SUM(F$4:F26))</f>
        <v>203</v>
      </c>
      <c r="P26" s="500"/>
      <c r="Q26" s="483">
        <f t="shared" ca="1" si="4"/>
        <v>-56</v>
      </c>
      <c r="R26" s="484"/>
      <c r="S26" s="139"/>
      <c r="T26" s="273"/>
      <c r="U26" s="243"/>
      <c r="V26" s="146"/>
      <c r="W26" s="146"/>
      <c r="X26" s="146"/>
      <c r="Y26" s="146"/>
      <c r="Z26" s="27"/>
      <c r="AA26" s="27"/>
      <c r="AB26" s="13"/>
      <c r="AC26" s="13"/>
      <c r="AD26" s="13"/>
      <c r="AE26" s="13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BI26" s="10"/>
      <c r="BJ26" s="399" t="s">
        <v>28</v>
      </c>
      <c r="BK26" s="397"/>
      <c r="BL26" s="397"/>
      <c r="BM26" s="505">
        <v>14355</v>
      </c>
      <c r="BN26" s="505"/>
      <c r="BO26" s="397" t="s">
        <v>42</v>
      </c>
      <c r="BP26" s="397"/>
      <c r="BQ26" s="397"/>
      <c r="BR26" s="391">
        <f ca="1">BR24-BR22</f>
        <v>1159812.2250000001</v>
      </c>
      <c r="BS26" s="392"/>
      <c r="BT26" s="21"/>
      <c r="BU26" s="399" t="s">
        <v>28</v>
      </c>
      <c r="BV26" s="397"/>
      <c r="BW26" s="397"/>
      <c r="BX26" s="395">
        <f>BM26</f>
        <v>14355</v>
      </c>
      <c r="BY26" s="395"/>
      <c r="BZ26" s="397" t="s">
        <v>42</v>
      </c>
      <c r="CA26" s="397"/>
      <c r="CB26" s="397"/>
      <c r="CC26" s="391">
        <f ca="1">CC24-CC22</f>
        <v>1800582.8850000002</v>
      </c>
      <c r="CD26" s="392"/>
    </row>
    <row r="27" spans="1:82" ht="12" customHeight="1" thickBot="1">
      <c r="A27" s="490" t="str" cm="1">
        <f t="array" aca="1" ref="A27" ca="1">INDIRECT("'期'!"&amp;$A$32&amp;ROW())</f>
        <v/>
      </c>
      <c r="B27" s="491"/>
      <c r="C27" s="483" t="str">
        <f t="shared" ca="1" si="5"/>
        <v/>
      </c>
      <c r="D27" s="484"/>
      <c r="E27" s="313" t="str">
        <f t="shared" ca="1" si="1"/>
        <v/>
      </c>
      <c r="F27" s="254" t="str">
        <f t="shared" ca="1" si="2"/>
        <v/>
      </c>
      <c r="G27" s="492" t="str">
        <f t="shared" ca="1" si="3"/>
        <v/>
      </c>
      <c r="H27" s="493"/>
      <c r="I27" s="489" t="str">
        <f t="shared" ca="1" si="6"/>
        <v/>
      </c>
      <c r="J27" s="489"/>
      <c r="K27" s="489" t="str">
        <f t="shared" ca="1" si="0"/>
        <v/>
      </c>
      <c r="L27" s="489"/>
      <c r="M27" s="501" t="str">
        <f ca="1">IF(C27="","",SUM(E$4:E27))</f>
        <v/>
      </c>
      <c r="N27" s="502"/>
      <c r="O27" s="499" t="str">
        <f ca="1">IF(C27="","",SUM(F$4:F27))</f>
        <v/>
      </c>
      <c r="P27" s="500"/>
      <c r="Q27" s="483" t="str">
        <f t="shared" ca="1" si="4"/>
        <v/>
      </c>
      <c r="R27" s="484"/>
      <c r="S27" s="139"/>
      <c r="T27" s="139"/>
      <c r="U27" s="243"/>
      <c r="V27" s="146"/>
      <c r="W27" s="146"/>
      <c r="X27" s="146"/>
      <c r="Y27" s="146"/>
      <c r="Z27" s="27"/>
      <c r="AA27" s="27"/>
      <c r="AB27" s="13"/>
      <c r="AC27" s="13"/>
      <c r="AD27" s="13"/>
      <c r="AE27" s="13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BI27" s="10"/>
      <c r="BJ27" s="400"/>
      <c r="BK27" s="398"/>
      <c r="BL27" s="398"/>
      <c r="BM27" s="506"/>
      <c r="BN27" s="506"/>
      <c r="BO27" s="398"/>
      <c r="BP27" s="398"/>
      <c r="BQ27" s="398"/>
      <c r="BR27" s="393"/>
      <c r="BS27" s="394"/>
      <c r="BT27" s="21"/>
      <c r="BU27" s="400"/>
      <c r="BV27" s="398"/>
      <c r="BW27" s="398"/>
      <c r="BX27" s="396"/>
      <c r="BY27" s="396"/>
      <c r="BZ27" s="398"/>
      <c r="CA27" s="398"/>
      <c r="CB27" s="398"/>
      <c r="CC27" s="393"/>
      <c r="CD27" s="394"/>
    </row>
    <row r="28" spans="1:82" ht="12" customHeight="1">
      <c r="A28" s="490" t="str" cm="1">
        <f t="array" aca="1" ref="A28" ca="1">INDIRECT("'期'!"&amp;$A$32&amp;ROW())</f>
        <v/>
      </c>
      <c r="B28" s="491"/>
      <c r="C28" s="483" t="str">
        <f t="shared" ca="1" si="5"/>
        <v/>
      </c>
      <c r="D28" s="484"/>
      <c r="E28" s="313" t="str">
        <f t="shared" ca="1" si="1"/>
        <v/>
      </c>
      <c r="F28" s="254" t="str">
        <f t="shared" ca="1" si="2"/>
        <v/>
      </c>
      <c r="G28" s="492" t="str">
        <f t="shared" ca="1" si="3"/>
        <v/>
      </c>
      <c r="H28" s="493"/>
      <c r="I28" s="489" t="str">
        <f t="shared" ca="1" si="6"/>
        <v/>
      </c>
      <c r="J28" s="489"/>
      <c r="K28" s="489" t="str">
        <f t="shared" ca="1" si="0"/>
        <v/>
      </c>
      <c r="L28" s="489"/>
      <c r="M28" s="501" t="str">
        <f ca="1">IF(C28="","",SUM(E$4:E28))</f>
        <v/>
      </c>
      <c r="N28" s="502"/>
      <c r="O28" s="499" t="str">
        <f ca="1">IF(C28="","",SUM(F$4:F28))</f>
        <v/>
      </c>
      <c r="P28" s="500"/>
      <c r="Q28" s="483" t="str">
        <f t="shared" ca="1" si="4"/>
        <v/>
      </c>
      <c r="R28" s="484"/>
      <c r="S28" s="139"/>
      <c r="T28" s="274"/>
      <c r="U28" s="245"/>
      <c r="V28" s="146"/>
      <c r="W28" s="146"/>
      <c r="X28" s="146"/>
      <c r="Y28" s="146"/>
      <c r="Z28" s="27"/>
      <c r="AA28" s="27"/>
      <c r="AB28" s="13"/>
      <c r="AC28" s="13"/>
      <c r="AD28" s="13"/>
      <c r="AE28" s="13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BI28" s="10"/>
      <c r="BJ28" s="487" t="s">
        <v>32</v>
      </c>
      <c r="BK28" s="487"/>
      <c r="BL28" s="22"/>
      <c r="BM28" s="23"/>
      <c r="BN28" s="23"/>
      <c r="BO28" s="17"/>
      <c r="BP28" s="17"/>
      <c r="BQ28" s="17"/>
      <c r="BR28" s="21"/>
      <c r="BS28" s="21"/>
      <c r="BT28" s="21"/>
      <c r="BU28" s="487" t="s">
        <v>31</v>
      </c>
      <c r="BV28" s="487"/>
      <c r="BW28" s="22"/>
      <c r="BX28" s="23"/>
      <c r="BY28" s="23"/>
      <c r="BZ28" s="17"/>
      <c r="CA28" s="17"/>
      <c r="CB28" s="17"/>
      <c r="CC28" s="21"/>
      <c r="CD28" s="21"/>
    </row>
    <row r="29" spans="1:82" ht="12" customHeight="1" thickBot="1">
      <c r="A29" s="490" t="str" cm="1">
        <f t="array" aca="1" ref="A29" ca="1">INDIRECT("'期'!"&amp;$A$32&amp;ROW())</f>
        <v/>
      </c>
      <c r="B29" s="491"/>
      <c r="C29" s="483" t="str">
        <f t="shared" ca="1" si="5"/>
        <v/>
      </c>
      <c r="D29" s="484"/>
      <c r="E29" s="313" t="str">
        <f t="shared" ca="1" si="1"/>
        <v/>
      </c>
      <c r="F29" s="254" t="str">
        <f t="shared" ca="1" si="2"/>
        <v/>
      </c>
      <c r="G29" s="492" t="str">
        <f t="shared" ca="1" si="3"/>
        <v/>
      </c>
      <c r="H29" s="493"/>
      <c r="I29" s="489" t="str">
        <f t="shared" ca="1" si="6"/>
        <v/>
      </c>
      <c r="J29" s="489"/>
      <c r="K29" s="489" t="str">
        <f t="shared" ca="1" si="0"/>
        <v/>
      </c>
      <c r="L29" s="489"/>
      <c r="M29" s="501" t="str">
        <f ca="1">IF(C29="","",SUM(E$4:E29))</f>
        <v/>
      </c>
      <c r="N29" s="502"/>
      <c r="O29" s="499" t="str">
        <f ca="1">IF(C29="","",SUM(F$4:F29))</f>
        <v/>
      </c>
      <c r="P29" s="500"/>
      <c r="Q29" s="483" t="str">
        <f t="shared" ca="1" si="4"/>
        <v/>
      </c>
      <c r="R29" s="484"/>
      <c r="S29" s="139"/>
      <c r="T29" s="274"/>
      <c r="U29" s="245"/>
      <c r="V29" s="146"/>
      <c r="W29" s="146"/>
      <c r="X29" s="146"/>
      <c r="Y29" s="146"/>
      <c r="Z29" s="27"/>
      <c r="AA29" s="27"/>
      <c r="AB29" s="13"/>
      <c r="AC29" s="13"/>
      <c r="AD29" s="13"/>
      <c r="AE29" s="13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BI29" s="10"/>
      <c r="BJ29" s="488"/>
      <c r="BK29" s="488"/>
      <c r="BL29" s="25"/>
      <c r="BM29" s="23"/>
      <c r="BN29" s="23"/>
      <c r="BO29" s="17"/>
      <c r="BP29" s="17"/>
      <c r="BQ29" s="17"/>
      <c r="BR29" s="21"/>
      <c r="BS29" s="21"/>
      <c r="BT29" s="21"/>
      <c r="BU29" s="488"/>
      <c r="BV29" s="488"/>
      <c r="BW29" s="25"/>
      <c r="BX29" s="23"/>
      <c r="BY29" s="23"/>
      <c r="BZ29" s="17"/>
      <c r="CA29" s="17"/>
      <c r="CB29" s="17"/>
      <c r="CC29" s="21"/>
      <c r="CD29" s="21"/>
    </row>
    <row r="30" spans="1:82" ht="12" customHeight="1">
      <c r="A30" s="494" t="str" cm="1">
        <f t="array" aca="1" ref="A30" ca="1">INDIRECT("'期'!"&amp;$A$32&amp;ROW())</f>
        <v/>
      </c>
      <c r="B30" s="495"/>
      <c r="C30" s="496" t="str">
        <f t="shared" ca="1" si="5"/>
        <v/>
      </c>
      <c r="D30" s="497"/>
      <c r="E30" s="314" t="str">
        <f t="shared" ca="1" si="1"/>
        <v/>
      </c>
      <c r="F30" s="255" t="str">
        <f t="shared" ca="1" si="2"/>
        <v/>
      </c>
      <c r="G30" s="452" t="str">
        <f t="shared" ca="1" si="3"/>
        <v/>
      </c>
      <c r="H30" s="453"/>
      <c r="I30" s="498" t="str">
        <f t="shared" ca="1" si="6"/>
        <v/>
      </c>
      <c r="J30" s="498"/>
      <c r="K30" s="498" t="str">
        <f t="shared" ca="1" si="0"/>
        <v/>
      </c>
      <c r="L30" s="498"/>
      <c r="M30" s="501" t="str">
        <f ca="1">IF(C30="","",SUM(E$4:E30))</f>
        <v/>
      </c>
      <c r="N30" s="502"/>
      <c r="O30" s="503" t="str">
        <f ca="1">IF(C30="","",SUM(F$4:F30))</f>
        <v/>
      </c>
      <c r="P30" s="504"/>
      <c r="Q30" s="496" t="str">
        <f t="shared" ca="1" si="4"/>
        <v/>
      </c>
      <c r="R30" s="497"/>
      <c r="S30" s="139"/>
      <c r="T30" s="274"/>
      <c r="U30" s="245"/>
      <c r="V30" s="146"/>
      <c r="W30" s="146"/>
      <c r="X30" s="146"/>
      <c r="Y30" s="146"/>
      <c r="Z30" s="27"/>
      <c r="AA30" s="27"/>
      <c r="AB30" s="13"/>
      <c r="AC30" s="13"/>
      <c r="AD30" s="13"/>
      <c r="AE30" s="13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BI30" s="10"/>
      <c r="BJ30" s="406" t="s">
        <v>11</v>
      </c>
      <c r="BK30" s="405"/>
      <c r="BL30" s="405">
        <f ca="1">BM40*BM48</f>
        <v>147</v>
      </c>
      <c r="BM30" s="485"/>
      <c r="BN30" s="474" t="s">
        <v>12</v>
      </c>
      <c r="BO30" s="475"/>
      <c r="BP30" s="476" t="s">
        <v>13</v>
      </c>
      <c r="BQ30" s="475"/>
      <c r="BR30" s="476" t="s">
        <v>14</v>
      </c>
      <c r="BS30" s="477"/>
      <c r="BT30" s="17"/>
      <c r="BU30" s="406" t="s">
        <v>11</v>
      </c>
      <c r="BV30" s="405"/>
      <c r="BW30" s="405">
        <f ca="1">BX40*BX48</f>
        <v>147</v>
      </c>
      <c r="BX30" s="485"/>
      <c r="BY30" s="474" t="s">
        <v>12</v>
      </c>
      <c r="BZ30" s="475"/>
      <c r="CA30" s="476" t="s">
        <v>13</v>
      </c>
      <c r="CB30" s="475"/>
      <c r="CC30" s="476" t="s">
        <v>14</v>
      </c>
      <c r="CD30" s="477"/>
    </row>
    <row r="31" spans="1:82" ht="12" customHeight="1">
      <c r="A31" s="450" t="s">
        <v>8</v>
      </c>
      <c r="B31" s="450"/>
      <c r="C31" s="451">
        <f ca="1">MAX(C4:D30)</f>
        <v>23</v>
      </c>
      <c r="D31" s="451"/>
      <c r="E31" s="315">
        <f ca="1">SUM(E4:E30)</f>
        <v>147.00000000000006</v>
      </c>
      <c r="F31" s="315">
        <f ca="1">SUM(F4:F30)</f>
        <v>203</v>
      </c>
      <c r="G31" s="452">
        <f ca="1">IFERROR(F31/E31,0)</f>
        <v>1.3809523809523805</v>
      </c>
      <c r="H31" s="453"/>
      <c r="I31" s="454">
        <f ca="1">E31-F31</f>
        <v>-55.999999999999943</v>
      </c>
      <c r="J31" s="455"/>
      <c r="K31" s="456">
        <f ca="1">F31/C31</f>
        <v>8.8260869565217384</v>
      </c>
      <c r="L31" s="457"/>
      <c r="M31" s="3" t="s">
        <v>10</v>
      </c>
      <c r="N31" s="3"/>
      <c r="O31" s="3"/>
      <c r="P31" s="3"/>
      <c r="Q31" s="3"/>
      <c r="R31" s="3"/>
      <c r="S31" s="139"/>
      <c r="T31" s="274"/>
      <c r="U31" s="246"/>
      <c r="V31" s="139"/>
      <c r="W31" s="139"/>
      <c r="X31" s="240"/>
      <c r="Y31" s="240"/>
      <c r="Z31" s="13"/>
      <c r="AA31" s="13"/>
      <c r="AB31" s="13"/>
      <c r="AC31" s="13"/>
      <c r="AD31" s="13"/>
      <c r="AE31" s="13"/>
      <c r="AF31" s="138"/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BI31" s="10"/>
      <c r="BJ31" s="399"/>
      <c r="BK31" s="397"/>
      <c r="BL31" s="397"/>
      <c r="BM31" s="486"/>
      <c r="BN31" s="470"/>
      <c r="BO31" s="471"/>
      <c r="BP31" s="460"/>
      <c r="BQ31" s="471"/>
      <c r="BR31" s="460"/>
      <c r="BS31" s="478"/>
      <c r="BT31" s="18"/>
      <c r="BU31" s="399"/>
      <c r="BV31" s="397"/>
      <c r="BW31" s="397"/>
      <c r="BX31" s="486"/>
      <c r="BY31" s="470"/>
      <c r="BZ31" s="471"/>
      <c r="CA31" s="460"/>
      <c r="CB31" s="471"/>
      <c r="CC31" s="460"/>
      <c r="CD31" s="478"/>
    </row>
    <row r="32" spans="1:82" ht="12" customHeight="1">
      <c r="A32" s="84" t="str">
        <f ca="1">VLOOKUP(B32,支援効果集計!$D$4:$N$15,11,FALSE)</f>
        <v>J</v>
      </c>
      <c r="B32" s="84" t="str">
        <f ca="1">RIGHT(CELL("filename",A1),LEN(CELL("filename",A1))-FIND("]",CELL("filename",A1)))</f>
        <v>R3.5</v>
      </c>
      <c r="S32" s="145"/>
      <c r="T32" s="145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BI32" s="10"/>
      <c r="BJ32" s="468" t="s">
        <v>15</v>
      </c>
      <c r="BK32" s="469"/>
      <c r="BL32" s="436">
        <f ca="1">SUM(F16:F21)</f>
        <v>49</v>
      </c>
      <c r="BM32" s="472"/>
      <c r="BN32" s="412" t="s">
        <v>34</v>
      </c>
      <c r="BO32" s="482">
        <f ca="1">BO5</f>
        <v>12.333333333333334</v>
      </c>
      <c r="BP32" s="413" t="s">
        <v>34</v>
      </c>
      <c r="BQ32" s="464">
        <f ca="1">BQ5</f>
        <v>0.70582010582010579</v>
      </c>
      <c r="BR32" s="413" t="s">
        <v>34</v>
      </c>
      <c r="BS32" s="466">
        <f>AQ31</f>
        <v>0</v>
      </c>
      <c r="BT32" s="18"/>
      <c r="BU32" s="468" t="s">
        <v>15</v>
      </c>
      <c r="BV32" s="469"/>
      <c r="BW32" s="436">
        <f ca="1">SUM(F22:F28)</f>
        <v>54</v>
      </c>
      <c r="BX32" s="472"/>
      <c r="BY32" s="412" t="s">
        <v>34</v>
      </c>
      <c r="BZ32" s="480">
        <f ca="1">BO32</f>
        <v>12.333333333333334</v>
      </c>
      <c r="CA32" s="413" t="s">
        <v>34</v>
      </c>
      <c r="CB32" s="480">
        <f ca="1">BQ32</f>
        <v>0.70582010582010579</v>
      </c>
      <c r="CC32" s="413" t="s">
        <v>34</v>
      </c>
      <c r="CD32" s="466">
        <f>BS32</f>
        <v>0</v>
      </c>
    </row>
    <row r="33" spans="1:83" ht="12" customHeight="1" thickBot="1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30"/>
      <c r="R33" s="30"/>
      <c r="T33" s="250"/>
      <c r="U33" s="139"/>
      <c r="V33" s="149"/>
      <c r="W33" s="27"/>
      <c r="X33" s="27"/>
      <c r="Y33" s="27"/>
      <c r="Z33" s="27"/>
      <c r="AA33" s="27"/>
      <c r="AB33" s="27"/>
      <c r="AC33" s="27"/>
      <c r="AD33" s="27"/>
      <c r="AE33" s="148"/>
      <c r="AF33" s="139"/>
      <c r="AG33" s="149"/>
      <c r="AH33" s="27"/>
      <c r="AI33" s="27"/>
      <c r="AJ33" s="27"/>
      <c r="AK33" s="4"/>
      <c r="AL33" s="4"/>
      <c r="AM33" s="4"/>
      <c r="AN33" s="4"/>
      <c r="AO33" s="4"/>
      <c r="AP33" s="27"/>
      <c r="AQ33" s="27"/>
      <c r="BI33" s="10"/>
      <c r="BJ33" s="470"/>
      <c r="BK33" s="471"/>
      <c r="BL33" s="438"/>
      <c r="BM33" s="473"/>
      <c r="BN33" s="479"/>
      <c r="BO33" s="465"/>
      <c r="BP33" s="414"/>
      <c r="BQ33" s="465"/>
      <c r="BR33" s="414"/>
      <c r="BS33" s="467"/>
      <c r="BT33" s="18"/>
      <c r="BU33" s="470"/>
      <c r="BV33" s="471"/>
      <c r="BW33" s="438"/>
      <c r="BX33" s="473"/>
      <c r="BY33" s="479"/>
      <c r="BZ33" s="465"/>
      <c r="CA33" s="414"/>
      <c r="CB33" s="465"/>
      <c r="CC33" s="414"/>
      <c r="CD33" s="467"/>
    </row>
    <row r="34" spans="1:83" ht="15" customHeight="1">
      <c r="A34" s="261">
        <f ca="1">HLOOKUP(B32,年間予定!$B$1:$M$2,2,FALSE)</f>
        <v>3</v>
      </c>
      <c r="B34" s="262"/>
      <c r="C34" s="271"/>
      <c r="D34" s="269">
        <f ca="1">$A$4</f>
        <v>44317</v>
      </c>
      <c r="E34" s="264"/>
      <c r="F34" s="263">
        <f ca="1">$A$5</f>
        <v>44322</v>
      </c>
      <c r="G34" s="264"/>
      <c r="H34" s="263">
        <f ca="1">$A$6</f>
        <v>44323</v>
      </c>
      <c r="I34" s="264"/>
      <c r="J34" s="263">
        <f ca="1">$A$7</f>
        <v>44324</v>
      </c>
      <c r="K34" s="264"/>
      <c r="L34" s="263">
        <f ca="1">$A$8</f>
        <v>44326</v>
      </c>
      <c r="M34" s="264"/>
      <c r="N34" s="263">
        <f ca="1">$A$9</f>
        <v>44327</v>
      </c>
      <c r="O34" s="264"/>
      <c r="P34" s="263">
        <f ca="1">$A$10</f>
        <v>44328</v>
      </c>
      <c r="Q34" s="264"/>
      <c r="R34" s="263">
        <f ca="1">$A$11</f>
        <v>44329</v>
      </c>
      <c r="S34" s="264"/>
      <c r="T34" s="263">
        <f ca="1">$A$12</f>
        <v>44330</v>
      </c>
      <c r="U34" s="264"/>
      <c r="V34" s="263">
        <f ca="1">$A$13</f>
        <v>44331</v>
      </c>
      <c r="W34" s="264"/>
      <c r="X34" s="263">
        <f ca="1">$A$14</f>
        <v>44333</v>
      </c>
      <c r="Y34" s="264"/>
      <c r="Z34" s="263">
        <f ca="1">$A$15</f>
        <v>44334</v>
      </c>
      <c r="AA34" s="264"/>
      <c r="AB34" s="263">
        <f ca="1">$A$16</f>
        <v>44335</v>
      </c>
      <c r="AC34" s="264"/>
      <c r="AD34" s="263">
        <f ca="1">$A$17</f>
        <v>44336</v>
      </c>
      <c r="AE34" s="264"/>
      <c r="AF34" s="263">
        <f ca="1">$A$18</f>
        <v>44337</v>
      </c>
      <c r="AG34" s="264"/>
      <c r="AH34" s="263">
        <f ca="1">$A$19</f>
        <v>44338</v>
      </c>
      <c r="AI34" s="264"/>
      <c r="AJ34" s="263">
        <f ca="1">$A$20</f>
        <v>44340</v>
      </c>
      <c r="AK34" s="264"/>
      <c r="AL34" s="263">
        <f ca="1">$A$21</f>
        <v>44341</v>
      </c>
      <c r="AM34" s="264"/>
      <c r="AN34" s="263">
        <f ca="1">$A$22</f>
        <v>44342</v>
      </c>
      <c r="AO34" s="264"/>
      <c r="AP34" s="263">
        <f ca="1">$A$23</f>
        <v>44343</v>
      </c>
      <c r="AQ34" s="264"/>
      <c r="AR34" s="263">
        <f ca="1">$A$24</f>
        <v>44344</v>
      </c>
      <c r="AS34" s="264"/>
      <c r="AT34" s="263">
        <f ca="1">$A$25</f>
        <v>44345</v>
      </c>
      <c r="AU34" s="264"/>
      <c r="AV34" s="263">
        <f ca="1">$A$26</f>
        <v>44347</v>
      </c>
      <c r="AW34" s="264"/>
      <c r="AX34" s="263" t="str">
        <f ca="1">$A$27</f>
        <v/>
      </c>
      <c r="AY34" s="264"/>
      <c r="AZ34" s="263" t="str">
        <f ca="1">$A$28</f>
        <v/>
      </c>
      <c r="BA34" s="264"/>
      <c r="BB34" s="263" t="str">
        <f ca="1">$A$29</f>
        <v/>
      </c>
      <c r="BC34" s="264"/>
      <c r="BD34" s="263" t="str">
        <f ca="1">$A$30</f>
        <v/>
      </c>
      <c r="BE34" s="284"/>
      <c r="BF34" s="289" t="s">
        <v>143</v>
      </c>
      <c r="BG34" s="290"/>
      <c r="BH34" s="27"/>
      <c r="BI34" s="10"/>
      <c r="BJ34" s="399" t="s">
        <v>16</v>
      </c>
      <c r="BK34" s="397"/>
      <c r="BL34" s="458">
        <f ca="1">BL30-BL32</f>
        <v>98</v>
      </c>
      <c r="BM34" s="459"/>
      <c r="BN34" s="399" t="s">
        <v>35</v>
      </c>
      <c r="BO34" s="462">
        <f ca="1">BZ7</f>
        <v>21</v>
      </c>
      <c r="BP34" s="397" t="s">
        <v>35</v>
      </c>
      <c r="BQ34" s="463">
        <f ca="1">CB7</f>
        <v>1.26660281957901</v>
      </c>
      <c r="BR34" s="397" t="s">
        <v>35</v>
      </c>
      <c r="BS34" s="432">
        <f ca="1">CD7</f>
        <v>0</v>
      </c>
      <c r="BT34" s="18"/>
      <c r="BU34" s="399" t="s">
        <v>16</v>
      </c>
      <c r="BV34" s="397"/>
      <c r="BW34" s="458">
        <f ca="1">BW30-BW32</f>
        <v>93</v>
      </c>
      <c r="BX34" s="459"/>
      <c r="BY34" s="399" t="s">
        <v>35</v>
      </c>
      <c r="BZ34" s="462">
        <f ca="1">BZ7</f>
        <v>21</v>
      </c>
      <c r="CA34" s="397" t="s">
        <v>35</v>
      </c>
      <c r="CB34" s="481">
        <f ca="1">CB7</f>
        <v>1.26660281957901</v>
      </c>
      <c r="CC34" s="397" t="s">
        <v>35</v>
      </c>
      <c r="CD34" s="432">
        <f ca="1">CD7</f>
        <v>0</v>
      </c>
    </row>
    <row r="35" spans="1:83" s="260" customFormat="1" ht="15" customHeight="1">
      <c r="A35" s="267"/>
      <c r="B35" s="268"/>
      <c r="C35" s="272" t="s">
        <v>51</v>
      </c>
      <c r="D35" s="270" t="s">
        <v>117</v>
      </c>
      <c r="E35" s="266" t="s">
        <v>118</v>
      </c>
      <c r="F35" s="265" t="s">
        <v>117</v>
      </c>
      <c r="G35" s="266" t="s">
        <v>118</v>
      </c>
      <c r="H35" s="265" t="s">
        <v>117</v>
      </c>
      <c r="I35" s="266" t="s">
        <v>118</v>
      </c>
      <c r="J35" s="265" t="s">
        <v>117</v>
      </c>
      <c r="K35" s="266" t="s">
        <v>118</v>
      </c>
      <c r="L35" s="265" t="s">
        <v>117</v>
      </c>
      <c r="M35" s="266" t="s">
        <v>118</v>
      </c>
      <c r="N35" s="265" t="s">
        <v>117</v>
      </c>
      <c r="O35" s="266" t="s">
        <v>118</v>
      </c>
      <c r="P35" s="265" t="s">
        <v>117</v>
      </c>
      <c r="Q35" s="266" t="s">
        <v>118</v>
      </c>
      <c r="R35" s="265" t="s">
        <v>117</v>
      </c>
      <c r="S35" s="266" t="s">
        <v>118</v>
      </c>
      <c r="T35" s="265" t="s">
        <v>117</v>
      </c>
      <c r="U35" s="266" t="s">
        <v>118</v>
      </c>
      <c r="V35" s="265" t="s">
        <v>117</v>
      </c>
      <c r="W35" s="266" t="s">
        <v>118</v>
      </c>
      <c r="X35" s="265" t="s">
        <v>117</v>
      </c>
      <c r="Y35" s="266" t="s">
        <v>118</v>
      </c>
      <c r="Z35" s="265" t="s">
        <v>117</v>
      </c>
      <c r="AA35" s="266" t="s">
        <v>118</v>
      </c>
      <c r="AB35" s="265" t="s">
        <v>117</v>
      </c>
      <c r="AC35" s="266" t="s">
        <v>118</v>
      </c>
      <c r="AD35" s="265" t="s">
        <v>117</v>
      </c>
      <c r="AE35" s="266" t="s">
        <v>118</v>
      </c>
      <c r="AF35" s="265" t="s">
        <v>117</v>
      </c>
      <c r="AG35" s="266" t="s">
        <v>118</v>
      </c>
      <c r="AH35" s="265" t="s">
        <v>117</v>
      </c>
      <c r="AI35" s="266" t="s">
        <v>118</v>
      </c>
      <c r="AJ35" s="265" t="s">
        <v>117</v>
      </c>
      <c r="AK35" s="266" t="s">
        <v>118</v>
      </c>
      <c r="AL35" s="265" t="s">
        <v>117</v>
      </c>
      <c r="AM35" s="266" t="s">
        <v>118</v>
      </c>
      <c r="AN35" s="265" t="s">
        <v>117</v>
      </c>
      <c r="AO35" s="266" t="s">
        <v>118</v>
      </c>
      <c r="AP35" s="265" t="s">
        <v>117</v>
      </c>
      <c r="AQ35" s="266" t="s">
        <v>118</v>
      </c>
      <c r="AR35" s="265" t="s">
        <v>117</v>
      </c>
      <c r="AS35" s="266" t="s">
        <v>118</v>
      </c>
      <c r="AT35" s="265" t="s">
        <v>117</v>
      </c>
      <c r="AU35" s="266" t="s">
        <v>118</v>
      </c>
      <c r="AV35" s="265" t="s">
        <v>117</v>
      </c>
      <c r="AW35" s="266" t="s">
        <v>118</v>
      </c>
      <c r="AX35" s="265" t="s">
        <v>117</v>
      </c>
      <c r="AY35" s="266" t="s">
        <v>118</v>
      </c>
      <c r="AZ35" s="265" t="s">
        <v>117</v>
      </c>
      <c r="BA35" s="266" t="s">
        <v>118</v>
      </c>
      <c r="BB35" s="265" t="s">
        <v>117</v>
      </c>
      <c r="BC35" s="266" t="s">
        <v>118</v>
      </c>
      <c r="BD35" s="265" t="s">
        <v>117</v>
      </c>
      <c r="BE35" s="285" t="s">
        <v>118</v>
      </c>
      <c r="BF35" s="291" t="s">
        <v>117</v>
      </c>
      <c r="BG35" s="292" t="s">
        <v>118</v>
      </c>
      <c r="BH35" s="27"/>
      <c r="BI35" s="10"/>
      <c r="BJ35" s="399"/>
      <c r="BK35" s="397"/>
      <c r="BL35" s="460"/>
      <c r="BM35" s="461"/>
      <c r="BN35" s="399"/>
      <c r="BO35" s="462"/>
      <c r="BP35" s="397"/>
      <c r="BQ35" s="463"/>
      <c r="BR35" s="397"/>
      <c r="BS35" s="432"/>
      <c r="BT35" s="17"/>
      <c r="BU35" s="399"/>
      <c r="BV35" s="397"/>
      <c r="BW35" s="460"/>
      <c r="BX35" s="461"/>
      <c r="BY35" s="399"/>
      <c r="BZ35" s="462"/>
      <c r="CA35" s="397"/>
      <c r="CB35" s="481"/>
      <c r="CC35" s="397"/>
      <c r="CD35" s="432"/>
    </row>
    <row r="36" spans="1:83" ht="15" customHeight="1">
      <c r="A36" s="543" t="s">
        <v>131</v>
      </c>
      <c r="B36" s="544"/>
      <c r="C36" s="275">
        <f ca="1">IFERROR(VLOOKUP(A36,年間予定!$A$3:$M$17,$A$34,FALSE),"")</f>
        <v>44</v>
      </c>
      <c r="D36" s="276"/>
      <c r="E36" s="277"/>
      <c r="F36" s="278">
        <v>4</v>
      </c>
      <c r="G36" s="277"/>
      <c r="H36" s="278">
        <v>1</v>
      </c>
      <c r="I36" s="277"/>
      <c r="J36" s="278"/>
      <c r="K36" s="277"/>
      <c r="L36" s="278">
        <v>1</v>
      </c>
      <c r="M36" s="277"/>
      <c r="N36" s="278">
        <v>4</v>
      </c>
      <c r="O36" s="277"/>
      <c r="P36" s="278">
        <v>4</v>
      </c>
      <c r="Q36" s="277"/>
      <c r="R36" s="278">
        <v>4</v>
      </c>
      <c r="S36" s="277"/>
      <c r="T36" s="278">
        <v>1</v>
      </c>
      <c r="U36" s="277"/>
      <c r="V36" s="278"/>
      <c r="W36" s="277"/>
      <c r="X36" s="278">
        <v>3</v>
      </c>
      <c r="Y36" s="277"/>
      <c r="Z36" s="278">
        <v>3</v>
      </c>
      <c r="AA36" s="277"/>
      <c r="AB36" s="278">
        <v>4</v>
      </c>
      <c r="AC36" s="277"/>
      <c r="AD36" s="278">
        <v>2</v>
      </c>
      <c r="AE36" s="277"/>
      <c r="AF36" s="278">
        <v>1</v>
      </c>
      <c r="AG36" s="277"/>
      <c r="AH36" s="278">
        <v>1</v>
      </c>
      <c r="AI36" s="277"/>
      <c r="AJ36" s="278">
        <v>4</v>
      </c>
      <c r="AK36" s="277"/>
      <c r="AL36" s="278">
        <v>2</v>
      </c>
      <c r="AM36" s="277"/>
      <c r="AN36" s="278">
        <v>5</v>
      </c>
      <c r="AO36" s="277"/>
      <c r="AP36" s="278">
        <v>3</v>
      </c>
      <c r="AQ36" s="277"/>
      <c r="AR36" s="278">
        <v>2</v>
      </c>
      <c r="AS36" s="277"/>
      <c r="AT36" s="278">
        <v>2</v>
      </c>
      <c r="AU36" s="277"/>
      <c r="AV36" s="278">
        <v>4</v>
      </c>
      <c r="AW36" s="277"/>
      <c r="AX36" s="278"/>
      <c r="AY36" s="277"/>
      <c r="AZ36" s="278"/>
      <c r="BA36" s="277"/>
      <c r="BB36" s="278"/>
      <c r="BC36" s="277"/>
      <c r="BD36" s="278"/>
      <c r="BE36" s="286"/>
      <c r="BF36" s="293">
        <f>SUMIF($D$35:$BE$35,$BF$35,$D36:$BE36)</f>
        <v>55</v>
      </c>
      <c r="BG36" s="294">
        <f>SUMIF($D$35:$BE$35,$BG$35,$D36:$BE36)</f>
        <v>0</v>
      </c>
      <c r="BI36" s="10"/>
      <c r="BJ36" s="399" t="s">
        <v>17</v>
      </c>
      <c r="BK36" s="397"/>
      <c r="BL36" s="436">
        <f ca="1">C31-12</f>
        <v>11</v>
      </c>
      <c r="BM36" s="437"/>
      <c r="BN36" s="399" t="s">
        <v>36</v>
      </c>
      <c r="BO36" s="426">
        <f ca="1">AVERAGE(F16:F21)*2</f>
        <v>16.333333333333332</v>
      </c>
      <c r="BP36" s="397" t="s">
        <v>36</v>
      </c>
      <c r="BQ36" s="448">
        <f ca="1">AVERAGE(G16:H21)</f>
        <v>1.3291893945205266</v>
      </c>
      <c r="BR36" s="397" t="s">
        <v>36</v>
      </c>
      <c r="BS36" s="424">
        <f ca="1">SUM(S16:S21)/BL32</f>
        <v>0</v>
      </c>
      <c r="BT36" s="18"/>
      <c r="BU36" s="399" t="s">
        <v>17</v>
      </c>
      <c r="BV36" s="397"/>
      <c r="BW36" s="436">
        <f ca="1">C31-18</f>
        <v>5</v>
      </c>
      <c r="BX36" s="437"/>
      <c r="BY36" s="440" t="s">
        <v>38</v>
      </c>
      <c r="BZ36" s="442">
        <f ca="1">BO36</f>
        <v>16.333333333333332</v>
      </c>
      <c r="CA36" s="444" t="s">
        <v>38</v>
      </c>
      <c r="CB36" s="446">
        <f ca="1">BQ36</f>
        <v>1.3291893945205266</v>
      </c>
      <c r="CC36" s="444" t="s">
        <v>38</v>
      </c>
      <c r="CD36" s="434">
        <f ca="1">BS36</f>
        <v>0</v>
      </c>
    </row>
    <row r="37" spans="1:83" ht="15" customHeight="1">
      <c r="A37" s="545" t="s">
        <v>132</v>
      </c>
      <c r="B37" s="546"/>
      <c r="C37" s="279">
        <f ca="1">IFERROR(VLOOKUP(A37,年間予定!$A$3:$M$17,$A$34,FALSE),"")</f>
        <v>25</v>
      </c>
      <c r="D37" s="280"/>
      <c r="E37" s="281"/>
      <c r="F37" s="282">
        <v>3</v>
      </c>
      <c r="G37" s="281"/>
      <c r="H37" s="282">
        <v>2</v>
      </c>
      <c r="I37" s="281"/>
      <c r="J37" s="282"/>
      <c r="K37" s="281"/>
      <c r="L37" s="282">
        <v>1</v>
      </c>
      <c r="M37" s="281"/>
      <c r="N37" s="282"/>
      <c r="O37" s="281"/>
      <c r="P37" s="282">
        <v>4</v>
      </c>
      <c r="Q37" s="281"/>
      <c r="R37" s="282"/>
      <c r="S37" s="281"/>
      <c r="T37" s="282">
        <v>2</v>
      </c>
      <c r="U37" s="281"/>
      <c r="V37" s="282"/>
      <c r="W37" s="281"/>
      <c r="X37" s="282">
        <v>1</v>
      </c>
      <c r="Y37" s="281"/>
      <c r="Z37" s="282">
        <v>2</v>
      </c>
      <c r="AA37" s="281"/>
      <c r="AB37" s="282"/>
      <c r="AC37" s="281"/>
      <c r="AD37" s="282">
        <v>3</v>
      </c>
      <c r="AE37" s="281"/>
      <c r="AF37" s="282"/>
      <c r="AG37" s="281"/>
      <c r="AH37" s="282"/>
      <c r="AI37" s="281"/>
      <c r="AJ37" s="282"/>
      <c r="AK37" s="281"/>
      <c r="AL37" s="282">
        <v>2</v>
      </c>
      <c r="AM37" s="281"/>
      <c r="AN37" s="282">
        <v>2</v>
      </c>
      <c r="AO37" s="281"/>
      <c r="AP37" s="282">
        <v>1</v>
      </c>
      <c r="AQ37" s="281"/>
      <c r="AR37" s="282"/>
      <c r="AS37" s="281"/>
      <c r="AT37" s="282">
        <v>1</v>
      </c>
      <c r="AU37" s="281"/>
      <c r="AV37" s="282"/>
      <c r="AW37" s="281"/>
      <c r="AX37" s="282"/>
      <c r="AY37" s="281"/>
      <c r="AZ37" s="282"/>
      <c r="BA37" s="281"/>
      <c r="BB37" s="282"/>
      <c r="BC37" s="281"/>
      <c r="BD37" s="282"/>
      <c r="BE37" s="287"/>
      <c r="BF37" s="295">
        <f>SUMIF($D$35:$BE$35,$BF$35,$D37:$BE37)</f>
        <v>24</v>
      </c>
      <c r="BG37" s="296">
        <f t="shared" ref="BG37:BG49" si="7">SUMIF($D$35:$BE$35,$BG$35,$D37:$BE37)</f>
        <v>0</v>
      </c>
      <c r="BI37" s="11"/>
      <c r="BJ37" s="399"/>
      <c r="BK37" s="397"/>
      <c r="BL37" s="438"/>
      <c r="BM37" s="439"/>
      <c r="BN37" s="399"/>
      <c r="BO37" s="426"/>
      <c r="BP37" s="397"/>
      <c r="BQ37" s="449"/>
      <c r="BR37" s="397"/>
      <c r="BS37" s="424"/>
      <c r="BT37" s="18"/>
      <c r="BU37" s="399"/>
      <c r="BV37" s="397"/>
      <c r="BW37" s="438"/>
      <c r="BX37" s="439"/>
      <c r="BY37" s="441"/>
      <c r="BZ37" s="443"/>
      <c r="CA37" s="445"/>
      <c r="CB37" s="447"/>
      <c r="CC37" s="445"/>
      <c r="CD37" s="435"/>
    </row>
    <row r="38" spans="1:83" ht="15" customHeight="1">
      <c r="A38" s="543" t="s">
        <v>133</v>
      </c>
      <c r="B38" s="544"/>
      <c r="C38" s="275">
        <f ca="1">IFERROR(VLOOKUP(A38,年間予定!$A$3:$M$17,$A$34,FALSE),"")</f>
        <v>10</v>
      </c>
      <c r="D38" s="276"/>
      <c r="E38" s="277"/>
      <c r="F38" s="278"/>
      <c r="G38" s="277"/>
      <c r="H38" s="278"/>
      <c r="I38" s="277"/>
      <c r="J38" s="278"/>
      <c r="K38" s="277"/>
      <c r="L38" s="278"/>
      <c r="M38" s="277"/>
      <c r="N38" s="278"/>
      <c r="O38" s="277"/>
      <c r="P38" s="278">
        <v>1</v>
      </c>
      <c r="Q38" s="277"/>
      <c r="R38" s="278"/>
      <c r="S38" s="277"/>
      <c r="T38" s="278"/>
      <c r="U38" s="277"/>
      <c r="V38" s="278"/>
      <c r="W38" s="277"/>
      <c r="X38" s="278">
        <v>1</v>
      </c>
      <c r="Y38" s="277"/>
      <c r="Z38" s="278"/>
      <c r="AA38" s="277"/>
      <c r="AB38" s="278">
        <v>1</v>
      </c>
      <c r="AC38" s="277"/>
      <c r="AD38" s="278">
        <v>1</v>
      </c>
      <c r="AE38" s="277"/>
      <c r="AF38" s="278">
        <v>1</v>
      </c>
      <c r="AG38" s="277"/>
      <c r="AH38" s="278"/>
      <c r="AI38" s="277"/>
      <c r="AJ38" s="278"/>
      <c r="AK38" s="277"/>
      <c r="AL38" s="278">
        <v>1</v>
      </c>
      <c r="AM38" s="277"/>
      <c r="AN38" s="278">
        <v>1</v>
      </c>
      <c r="AO38" s="277"/>
      <c r="AP38" s="278">
        <v>1</v>
      </c>
      <c r="AQ38" s="277"/>
      <c r="AR38" s="278">
        <v>1</v>
      </c>
      <c r="AS38" s="277"/>
      <c r="AT38" s="278"/>
      <c r="AU38" s="277"/>
      <c r="AV38" s="278"/>
      <c r="AW38" s="277"/>
      <c r="AX38" s="278"/>
      <c r="AY38" s="277"/>
      <c r="AZ38" s="278"/>
      <c r="BA38" s="277"/>
      <c r="BB38" s="278"/>
      <c r="BC38" s="277"/>
      <c r="BD38" s="278"/>
      <c r="BE38" s="286"/>
      <c r="BF38" s="293">
        <f t="shared" ref="BF38:BF49" si="8">SUMIF($D$35:$BE$35,$BF$35,$D38:$BE38)</f>
        <v>9</v>
      </c>
      <c r="BG38" s="294">
        <f t="shared" si="7"/>
        <v>0</v>
      </c>
      <c r="BH38" s="146"/>
      <c r="BI38" s="26"/>
      <c r="BJ38" s="411" t="s">
        <v>33</v>
      </c>
      <c r="BK38" s="397"/>
      <c r="BL38" s="407">
        <f ca="1">BL34/BL36</f>
        <v>8.9090909090909083</v>
      </c>
      <c r="BM38" s="419"/>
      <c r="BN38" s="399" t="s">
        <v>37</v>
      </c>
      <c r="BO38" s="430">
        <f ca="1">BZ38</f>
        <v>21.6</v>
      </c>
      <c r="BP38" s="397" t="s">
        <v>37</v>
      </c>
      <c r="BQ38" s="430">
        <f ca="1">CB38</f>
        <v>1.3836988885324004</v>
      </c>
      <c r="BR38" s="397" t="s">
        <v>37</v>
      </c>
      <c r="BS38" s="432">
        <f ca="1">CD38</f>
        <v>0</v>
      </c>
      <c r="BT38" s="18"/>
      <c r="BU38" s="411" t="s">
        <v>33</v>
      </c>
      <c r="BV38" s="397"/>
      <c r="BW38" s="407">
        <f ca="1">BW34/BW36</f>
        <v>18.600000000000001</v>
      </c>
      <c r="BX38" s="419"/>
      <c r="BY38" s="399" t="s">
        <v>37</v>
      </c>
      <c r="BZ38" s="426">
        <f ca="1">AVERAGE(F22:F28)*2</f>
        <v>21.6</v>
      </c>
      <c r="CA38" s="397" t="s">
        <v>37</v>
      </c>
      <c r="CB38" s="428">
        <f ca="1">AVERAGE(G22:H28)</f>
        <v>1.3836988885324004</v>
      </c>
      <c r="CC38" s="397" t="s">
        <v>37</v>
      </c>
      <c r="CD38" s="424">
        <f ca="1">SUM(S22:S28)/BW32</f>
        <v>0</v>
      </c>
    </row>
    <row r="39" spans="1:83" ht="15" customHeight="1" thickBot="1">
      <c r="A39" s="545" t="s">
        <v>134</v>
      </c>
      <c r="B39" s="546"/>
      <c r="C39" s="279">
        <f ca="1">IFERROR(VLOOKUP(A39,年間予定!$A$3:$M$17,$A$34,FALSE),"")</f>
        <v>6</v>
      </c>
      <c r="D39" s="280"/>
      <c r="E39" s="281"/>
      <c r="F39" s="282"/>
      <c r="G39" s="281"/>
      <c r="H39" s="282"/>
      <c r="I39" s="281"/>
      <c r="J39" s="282"/>
      <c r="K39" s="281"/>
      <c r="L39" s="282"/>
      <c r="M39" s="281"/>
      <c r="N39" s="282"/>
      <c r="O39" s="281"/>
      <c r="P39" s="282">
        <v>1</v>
      </c>
      <c r="Q39" s="281"/>
      <c r="R39" s="282"/>
      <c r="S39" s="281"/>
      <c r="T39" s="282"/>
      <c r="U39" s="281"/>
      <c r="V39" s="282"/>
      <c r="W39" s="281"/>
      <c r="X39" s="282">
        <v>2</v>
      </c>
      <c r="Y39" s="281"/>
      <c r="Z39" s="282"/>
      <c r="AA39" s="281"/>
      <c r="AB39" s="282">
        <v>1</v>
      </c>
      <c r="AC39" s="281"/>
      <c r="AD39" s="282"/>
      <c r="AE39" s="281"/>
      <c r="AF39" s="282"/>
      <c r="AG39" s="281"/>
      <c r="AH39" s="282">
        <v>1</v>
      </c>
      <c r="AI39" s="281"/>
      <c r="AJ39" s="282"/>
      <c r="AK39" s="281"/>
      <c r="AL39" s="282"/>
      <c r="AM39" s="281"/>
      <c r="AN39" s="282"/>
      <c r="AO39" s="281"/>
      <c r="AP39" s="282">
        <v>4</v>
      </c>
      <c r="AQ39" s="281"/>
      <c r="AR39" s="282"/>
      <c r="AS39" s="281"/>
      <c r="AT39" s="282">
        <v>1</v>
      </c>
      <c r="AU39" s="281"/>
      <c r="AV39" s="282"/>
      <c r="AW39" s="281"/>
      <c r="AX39" s="282"/>
      <c r="AY39" s="281"/>
      <c r="AZ39" s="282"/>
      <c r="BA39" s="281"/>
      <c r="BB39" s="282"/>
      <c r="BC39" s="281"/>
      <c r="BD39" s="282"/>
      <c r="BE39" s="287"/>
      <c r="BF39" s="295">
        <f t="shared" si="8"/>
        <v>10</v>
      </c>
      <c r="BG39" s="296">
        <f t="shared" si="7"/>
        <v>0</v>
      </c>
      <c r="BH39" s="146"/>
      <c r="BI39" s="26"/>
      <c r="BJ39" s="412"/>
      <c r="BK39" s="413"/>
      <c r="BL39" s="409"/>
      <c r="BM39" s="420"/>
      <c r="BN39" s="400"/>
      <c r="BO39" s="431"/>
      <c r="BP39" s="398"/>
      <c r="BQ39" s="431"/>
      <c r="BR39" s="398"/>
      <c r="BS39" s="433"/>
      <c r="BT39" s="18"/>
      <c r="BU39" s="412"/>
      <c r="BV39" s="413"/>
      <c r="BW39" s="409"/>
      <c r="BX39" s="420"/>
      <c r="BY39" s="400"/>
      <c r="BZ39" s="427"/>
      <c r="CA39" s="398"/>
      <c r="CB39" s="429"/>
      <c r="CC39" s="398"/>
      <c r="CD39" s="425"/>
    </row>
    <row r="40" spans="1:83" ht="15" customHeight="1">
      <c r="A40" s="543" t="s">
        <v>135</v>
      </c>
      <c r="B40" s="544"/>
      <c r="C40" s="275">
        <f ca="1">IFERROR(VLOOKUP(A40,年間予定!$A$3:$M$17,$A$34,FALSE),"")</f>
        <v>22</v>
      </c>
      <c r="D40" s="276"/>
      <c r="E40" s="277"/>
      <c r="F40" s="278">
        <v>2</v>
      </c>
      <c r="G40" s="277"/>
      <c r="H40" s="278">
        <v>3</v>
      </c>
      <c r="I40" s="277"/>
      <c r="J40" s="278"/>
      <c r="K40" s="277"/>
      <c r="L40" s="278">
        <v>2</v>
      </c>
      <c r="M40" s="277"/>
      <c r="N40" s="278">
        <v>4</v>
      </c>
      <c r="O40" s="277"/>
      <c r="P40" s="278">
        <v>1</v>
      </c>
      <c r="Q40" s="277"/>
      <c r="R40" s="278">
        <v>3</v>
      </c>
      <c r="S40" s="277"/>
      <c r="T40" s="278">
        <v>4</v>
      </c>
      <c r="U40" s="277"/>
      <c r="V40" s="278"/>
      <c r="W40" s="277"/>
      <c r="X40" s="278">
        <v>3</v>
      </c>
      <c r="Y40" s="277"/>
      <c r="Z40" s="278">
        <v>2</v>
      </c>
      <c r="AA40" s="277"/>
      <c r="AB40" s="278">
        <v>1</v>
      </c>
      <c r="AC40" s="277"/>
      <c r="AD40" s="278">
        <v>2</v>
      </c>
      <c r="AE40" s="277"/>
      <c r="AF40" s="278">
        <v>3</v>
      </c>
      <c r="AG40" s="277"/>
      <c r="AH40" s="278"/>
      <c r="AI40" s="277"/>
      <c r="AJ40" s="278"/>
      <c r="AK40" s="277"/>
      <c r="AL40" s="278">
        <v>3</v>
      </c>
      <c r="AM40" s="277"/>
      <c r="AN40" s="278">
        <v>2</v>
      </c>
      <c r="AO40" s="277"/>
      <c r="AP40" s="278">
        <v>3</v>
      </c>
      <c r="AQ40" s="277"/>
      <c r="AR40" s="278">
        <v>2</v>
      </c>
      <c r="AS40" s="277"/>
      <c r="AT40" s="278"/>
      <c r="AU40" s="277"/>
      <c r="AV40" s="278">
        <v>3</v>
      </c>
      <c r="AW40" s="277"/>
      <c r="AX40" s="278"/>
      <c r="AY40" s="277"/>
      <c r="AZ40" s="278"/>
      <c r="BA40" s="277"/>
      <c r="BB40" s="278"/>
      <c r="BC40" s="277"/>
      <c r="BD40" s="278"/>
      <c r="BE40" s="286"/>
      <c r="BF40" s="293">
        <f t="shared" si="8"/>
        <v>43</v>
      </c>
      <c r="BG40" s="294">
        <f t="shared" si="7"/>
        <v>0</v>
      </c>
      <c r="BH40" s="146"/>
      <c r="BI40" s="26"/>
      <c r="BJ40" s="406" t="s">
        <v>18</v>
      </c>
      <c r="BK40" s="405"/>
      <c r="BL40" s="405"/>
      <c r="BM40" s="405">
        <f ca="1">BM14</f>
        <v>6.3913043478260869</v>
      </c>
      <c r="BN40" s="414"/>
      <c r="BO40" s="414" t="s">
        <v>19</v>
      </c>
      <c r="BP40" s="414"/>
      <c r="BQ40" s="414"/>
      <c r="BR40" s="415">
        <v>1.66</v>
      </c>
      <c r="BS40" s="416"/>
      <c r="BT40" s="17"/>
      <c r="BU40" s="406" t="s">
        <v>18</v>
      </c>
      <c r="BV40" s="405"/>
      <c r="BW40" s="405"/>
      <c r="BX40" s="405">
        <f ca="1">BM14</f>
        <v>6.3913043478260869</v>
      </c>
      <c r="BY40" s="414"/>
      <c r="BZ40" s="414" t="s">
        <v>19</v>
      </c>
      <c r="CA40" s="414"/>
      <c r="CB40" s="414"/>
      <c r="CC40" s="415">
        <v>1.66</v>
      </c>
      <c r="CD40" s="416"/>
    </row>
    <row r="41" spans="1:83" ht="15" customHeight="1">
      <c r="A41" s="545" t="s">
        <v>136</v>
      </c>
      <c r="B41" s="546"/>
      <c r="C41" s="279">
        <f ca="1">IFERROR(VLOOKUP(A41,年間予定!$A$3:$M$17,$A$34,FALSE),"")</f>
        <v>10</v>
      </c>
      <c r="D41" s="280"/>
      <c r="E41" s="281"/>
      <c r="F41" s="282"/>
      <c r="G41" s="281"/>
      <c r="H41" s="282">
        <v>1</v>
      </c>
      <c r="I41" s="281"/>
      <c r="J41" s="282"/>
      <c r="K41" s="281"/>
      <c r="L41" s="282">
        <v>1</v>
      </c>
      <c r="M41" s="281"/>
      <c r="N41" s="282"/>
      <c r="O41" s="281"/>
      <c r="P41" s="282"/>
      <c r="Q41" s="281"/>
      <c r="R41" s="282"/>
      <c r="S41" s="281"/>
      <c r="T41" s="282">
        <v>2</v>
      </c>
      <c r="U41" s="281"/>
      <c r="V41" s="282"/>
      <c r="W41" s="281"/>
      <c r="X41" s="282"/>
      <c r="Y41" s="281"/>
      <c r="Z41" s="282">
        <v>1</v>
      </c>
      <c r="AA41" s="281"/>
      <c r="AB41" s="282">
        <v>3</v>
      </c>
      <c r="AC41" s="281"/>
      <c r="AD41" s="282"/>
      <c r="AE41" s="281"/>
      <c r="AF41" s="282"/>
      <c r="AG41" s="281"/>
      <c r="AH41" s="282"/>
      <c r="AI41" s="281"/>
      <c r="AJ41" s="282"/>
      <c r="AK41" s="281"/>
      <c r="AL41" s="282"/>
      <c r="AM41" s="281"/>
      <c r="AN41" s="282"/>
      <c r="AO41" s="281"/>
      <c r="AP41" s="282">
        <v>2</v>
      </c>
      <c r="AQ41" s="281"/>
      <c r="AR41" s="282">
        <v>1</v>
      </c>
      <c r="AS41" s="281"/>
      <c r="AT41" s="282"/>
      <c r="AU41" s="281"/>
      <c r="AV41" s="282">
        <v>2</v>
      </c>
      <c r="AW41" s="281"/>
      <c r="AX41" s="282"/>
      <c r="AY41" s="281"/>
      <c r="AZ41" s="282"/>
      <c r="BA41" s="281"/>
      <c r="BB41" s="282"/>
      <c r="BC41" s="281"/>
      <c r="BD41" s="282"/>
      <c r="BE41" s="287"/>
      <c r="BF41" s="295">
        <f t="shared" si="8"/>
        <v>13</v>
      </c>
      <c r="BG41" s="296">
        <f t="shared" si="7"/>
        <v>0</v>
      </c>
      <c r="BH41" s="146"/>
      <c r="BI41" s="26"/>
      <c r="BJ41" s="399"/>
      <c r="BK41" s="397"/>
      <c r="BL41" s="397"/>
      <c r="BM41" s="397"/>
      <c r="BN41" s="397"/>
      <c r="BO41" s="397"/>
      <c r="BP41" s="397"/>
      <c r="BQ41" s="397"/>
      <c r="BR41" s="417"/>
      <c r="BS41" s="418"/>
      <c r="BT41" s="17"/>
      <c r="BU41" s="399"/>
      <c r="BV41" s="397"/>
      <c r="BW41" s="397"/>
      <c r="BX41" s="397"/>
      <c r="BY41" s="397"/>
      <c r="BZ41" s="397"/>
      <c r="CA41" s="397"/>
      <c r="CB41" s="397"/>
      <c r="CC41" s="417"/>
      <c r="CD41" s="418"/>
    </row>
    <row r="42" spans="1:83" ht="15" customHeight="1">
      <c r="A42" s="543" t="s">
        <v>137</v>
      </c>
      <c r="B42" s="544"/>
      <c r="C42" s="275">
        <f ca="1">IFERROR(VLOOKUP(A42,年間予定!$A$3:$M$17,$A$34,FALSE),"")</f>
        <v>0</v>
      </c>
      <c r="D42" s="276"/>
      <c r="E42" s="277"/>
      <c r="F42" s="278"/>
      <c r="G42" s="277"/>
      <c r="H42" s="278"/>
      <c r="I42" s="277"/>
      <c r="J42" s="278"/>
      <c r="K42" s="277"/>
      <c r="L42" s="278"/>
      <c r="M42" s="277"/>
      <c r="N42" s="278"/>
      <c r="O42" s="277"/>
      <c r="P42" s="278"/>
      <c r="Q42" s="277"/>
      <c r="R42" s="278"/>
      <c r="S42" s="277"/>
      <c r="T42" s="278"/>
      <c r="U42" s="277"/>
      <c r="V42" s="278"/>
      <c r="W42" s="277"/>
      <c r="X42" s="278"/>
      <c r="Y42" s="277"/>
      <c r="Z42" s="278"/>
      <c r="AA42" s="277"/>
      <c r="AB42" s="278"/>
      <c r="AC42" s="277"/>
      <c r="AD42" s="278"/>
      <c r="AE42" s="277"/>
      <c r="AF42" s="278">
        <v>1</v>
      </c>
      <c r="AG42" s="277"/>
      <c r="AH42" s="278"/>
      <c r="AI42" s="277"/>
      <c r="AJ42" s="278"/>
      <c r="AK42" s="277"/>
      <c r="AL42" s="278"/>
      <c r="AM42" s="277"/>
      <c r="AN42" s="278"/>
      <c r="AO42" s="277"/>
      <c r="AP42" s="278"/>
      <c r="AQ42" s="277"/>
      <c r="AR42" s="278"/>
      <c r="AS42" s="277"/>
      <c r="AT42" s="278"/>
      <c r="AU42" s="277"/>
      <c r="AV42" s="278"/>
      <c r="AW42" s="277"/>
      <c r="AX42" s="278"/>
      <c r="AY42" s="277"/>
      <c r="AZ42" s="278"/>
      <c r="BA42" s="277"/>
      <c r="BB42" s="278"/>
      <c r="BC42" s="277"/>
      <c r="BD42" s="278"/>
      <c r="BE42" s="286"/>
      <c r="BF42" s="293">
        <f t="shared" si="8"/>
        <v>1</v>
      </c>
      <c r="BG42" s="294">
        <f t="shared" si="7"/>
        <v>0</v>
      </c>
      <c r="BH42" s="146"/>
      <c r="BI42" s="26"/>
      <c r="BJ42" s="399" t="s">
        <v>20</v>
      </c>
      <c r="BK42" s="397"/>
      <c r="BL42" s="397"/>
      <c r="BM42" s="423">
        <v>10</v>
      </c>
      <c r="BN42" s="423"/>
      <c r="BO42" s="397" t="s">
        <v>21</v>
      </c>
      <c r="BP42" s="397"/>
      <c r="BQ42" s="397"/>
      <c r="BR42" s="421" t="e">
        <f ca="1">BL32/12/AVERAGE(T16:U21)</f>
        <v>#DIV/0!</v>
      </c>
      <c r="BS42" s="422"/>
      <c r="BT42" s="19"/>
      <c r="BU42" s="399" t="s">
        <v>20</v>
      </c>
      <c r="BV42" s="397"/>
      <c r="BW42" s="397"/>
      <c r="BX42" s="423">
        <v>10</v>
      </c>
      <c r="BY42" s="423"/>
      <c r="BZ42" s="397" t="s">
        <v>21</v>
      </c>
      <c r="CA42" s="397"/>
      <c r="CB42" s="397"/>
      <c r="CC42" s="421" t="e">
        <f ca="1">BW32/12/AVERAGE(T22:U28)</f>
        <v>#DIV/0!</v>
      </c>
      <c r="CD42" s="422"/>
    </row>
    <row r="43" spans="1:83" ht="15" customHeight="1">
      <c r="A43" s="545" t="s">
        <v>138</v>
      </c>
      <c r="B43" s="546"/>
      <c r="C43" s="279">
        <f ca="1">IFERROR(VLOOKUP(A43,年間予定!$A$3:$M$17,$A$34,FALSE),"")</f>
        <v>15</v>
      </c>
      <c r="D43" s="280"/>
      <c r="E43" s="281"/>
      <c r="F43" s="282">
        <v>1</v>
      </c>
      <c r="G43" s="281"/>
      <c r="H43" s="282"/>
      <c r="I43" s="281"/>
      <c r="J43" s="282"/>
      <c r="K43" s="281"/>
      <c r="L43" s="282">
        <v>1</v>
      </c>
      <c r="M43" s="281"/>
      <c r="N43" s="282">
        <v>1</v>
      </c>
      <c r="O43" s="281"/>
      <c r="P43" s="282">
        <v>7</v>
      </c>
      <c r="Q43" s="281"/>
      <c r="R43" s="282"/>
      <c r="S43" s="281"/>
      <c r="T43" s="282"/>
      <c r="U43" s="281"/>
      <c r="V43" s="282"/>
      <c r="W43" s="281"/>
      <c r="X43" s="282">
        <v>1</v>
      </c>
      <c r="Y43" s="281"/>
      <c r="Z43" s="282">
        <v>1</v>
      </c>
      <c r="AA43" s="281"/>
      <c r="AB43" s="282"/>
      <c r="AC43" s="281"/>
      <c r="AD43" s="282">
        <v>1</v>
      </c>
      <c r="AE43" s="281"/>
      <c r="AF43" s="282">
        <v>1</v>
      </c>
      <c r="AG43" s="281"/>
      <c r="AH43" s="282"/>
      <c r="AI43" s="281"/>
      <c r="AJ43" s="282"/>
      <c r="AK43" s="281"/>
      <c r="AL43" s="282">
        <v>1</v>
      </c>
      <c r="AM43" s="281"/>
      <c r="AN43" s="282"/>
      <c r="AO43" s="281"/>
      <c r="AP43" s="282">
        <v>1</v>
      </c>
      <c r="AQ43" s="281"/>
      <c r="AR43" s="282">
        <v>2</v>
      </c>
      <c r="AS43" s="281"/>
      <c r="AT43" s="282"/>
      <c r="AU43" s="281"/>
      <c r="AV43" s="282"/>
      <c r="AW43" s="281"/>
      <c r="AX43" s="282"/>
      <c r="AY43" s="281"/>
      <c r="AZ43" s="282"/>
      <c r="BA43" s="281"/>
      <c r="BB43" s="282"/>
      <c r="BC43" s="281"/>
      <c r="BD43" s="282"/>
      <c r="BE43" s="287"/>
      <c r="BF43" s="295">
        <f t="shared" si="8"/>
        <v>18</v>
      </c>
      <c r="BG43" s="296">
        <f t="shared" si="7"/>
        <v>0</v>
      </c>
      <c r="BH43" s="146"/>
      <c r="BI43" s="26"/>
      <c r="BJ43" s="399"/>
      <c r="BK43" s="397"/>
      <c r="BL43" s="397"/>
      <c r="BM43" s="423"/>
      <c r="BN43" s="423"/>
      <c r="BO43" s="397"/>
      <c r="BP43" s="397"/>
      <c r="BQ43" s="397"/>
      <c r="BR43" s="421"/>
      <c r="BS43" s="422"/>
      <c r="BT43" s="19"/>
      <c r="BU43" s="399"/>
      <c r="BV43" s="397"/>
      <c r="BW43" s="397"/>
      <c r="BX43" s="423"/>
      <c r="BY43" s="423"/>
      <c r="BZ43" s="397"/>
      <c r="CA43" s="397"/>
      <c r="CB43" s="397"/>
      <c r="CC43" s="421"/>
      <c r="CD43" s="422"/>
    </row>
    <row r="44" spans="1:83" ht="15" customHeight="1">
      <c r="A44" s="543" t="s">
        <v>139</v>
      </c>
      <c r="B44" s="544"/>
      <c r="C44" s="275">
        <f ca="1">IFERROR(VLOOKUP(A44,年間予定!$A$3:$M$17,$A$34,FALSE),"")</f>
        <v>15</v>
      </c>
      <c r="D44" s="276"/>
      <c r="E44" s="277"/>
      <c r="F44" s="278"/>
      <c r="G44" s="277"/>
      <c r="H44" s="278">
        <v>1</v>
      </c>
      <c r="I44" s="277"/>
      <c r="J44" s="278"/>
      <c r="K44" s="277"/>
      <c r="L44" s="278">
        <v>3</v>
      </c>
      <c r="M44" s="277"/>
      <c r="N44" s="278"/>
      <c r="O44" s="277"/>
      <c r="P44" s="278">
        <v>1</v>
      </c>
      <c r="Q44" s="277"/>
      <c r="R44" s="278">
        <v>1</v>
      </c>
      <c r="S44" s="277"/>
      <c r="T44" s="278"/>
      <c r="U44" s="277"/>
      <c r="V44" s="278"/>
      <c r="W44" s="277"/>
      <c r="X44" s="278"/>
      <c r="Y44" s="277"/>
      <c r="Z44" s="278">
        <v>1</v>
      </c>
      <c r="AA44" s="277"/>
      <c r="AB44" s="278">
        <v>2</v>
      </c>
      <c r="AC44" s="277"/>
      <c r="AD44" s="278">
        <v>2</v>
      </c>
      <c r="AE44" s="277"/>
      <c r="AF44" s="278">
        <v>2</v>
      </c>
      <c r="AG44" s="277"/>
      <c r="AH44" s="278"/>
      <c r="AI44" s="277"/>
      <c r="AJ44" s="278"/>
      <c r="AK44" s="277"/>
      <c r="AL44" s="278">
        <v>1</v>
      </c>
      <c r="AM44" s="277"/>
      <c r="AN44" s="278">
        <v>2</v>
      </c>
      <c r="AO44" s="277"/>
      <c r="AP44" s="278">
        <v>2</v>
      </c>
      <c r="AQ44" s="277"/>
      <c r="AR44" s="278">
        <v>2</v>
      </c>
      <c r="AS44" s="277"/>
      <c r="AT44" s="278"/>
      <c r="AU44" s="277"/>
      <c r="AV44" s="278"/>
      <c r="AW44" s="277"/>
      <c r="AX44" s="278"/>
      <c r="AY44" s="277"/>
      <c r="AZ44" s="278"/>
      <c r="BA44" s="277"/>
      <c r="BB44" s="278"/>
      <c r="BC44" s="277"/>
      <c r="BD44" s="278"/>
      <c r="BE44" s="286"/>
      <c r="BF44" s="293">
        <f t="shared" si="8"/>
        <v>20</v>
      </c>
      <c r="BG44" s="294">
        <f t="shared" si="7"/>
        <v>0</v>
      </c>
      <c r="BH44" s="146"/>
      <c r="BI44" s="26"/>
      <c r="BJ44" s="399" t="s">
        <v>41</v>
      </c>
      <c r="BK44" s="397"/>
      <c r="BL44" s="397"/>
      <c r="BM44" s="397">
        <f ca="1">BM42-BM40</f>
        <v>3.6086956521739131</v>
      </c>
      <c r="BN44" s="397"/>
      <c r="BO44" s="397" t="s">
        <v>22</v>
      </c>
      <c r="BP44" s="397"/>
      <c r="BQ44" s="397"/>
      <c r="BR44" s="407" t="e">
        <f ca="1">BR42-BR40</f>
        <v>#DIV/0!</v>
      </c>
      <c r="BS44" s="408"/>
      <c r="BT44" s="17"/>
      <c r="BU44" s="399" t="s">
        <v>41</v>
      </c>
      <c r="BV44" s="397"/>
      <c r="BW44" s="397"/>
      <c r="BX44" s="397">
        <f ca="1">BX42-BX40</f>
        <v>3.6086956521739131</v>
      </c>
      <c r="BY44" s="397"/>
      <c r="BZ44" s="397" t="s">
        <v>22</v>
      </c>
      <c r="CA44" s="397"/>
      <c r="CB44" s="397"/>
      <c r="CC44" s="407" t="e">
        <f ca="1">CC42-CC40</f>
        <v>#DIV/0!</v>
      </c>
      <c r="CD44" s="408"/>
    </row>
    <row r="45" spans="1:83" ht="15" customHeight="1">
      <c r="A45" s="545" t="s">
        <v>140</v>
      </c>
      <c r="B45" s="546"/>
      <c r="C45" s="279">
        <f ca="1">IFERROR(VLOOKUP(A45,年間予定!$A$3:$M$17,$A$34,FALSE),"")</f>
        <v>0</v>
      </c>
      <c r="D45" s="280"/>
      <c r="E45" s="281"/>
      <c r="F45" s="282"/>
      <c r="G45" s="281"/>
      <c r="H45" s="282"/>
      <c r="I45" s="281"/>
      <c r="J45" s="282"/>
      <c r="K45" s="281"/>
      <c r="L45" s="282"/>
      <c r="M45" s="281"/>
      <c r="N45" s="282">
        <v>1</v>
      </c>
      <c r="O45" s="281"/>
      <c r="P45" s="282"/>
      <c r="Q45" s="281"/>
      <c r="R45" s="282">
        <v>1</v>
      </c>
      <c r="S45" s="281"/>
      <c r="T45" s="282"/>
      <c r="U45" s="281"/>
      <c r="V45" s="282"/>
      <c r="W45" s="281"/>
      <c r="X45" s="282"/>
      <c r="Y45" s="281"/>
      <c r="Z45" s="282">
        <v>1</v>
      </c>
      <c r="AA45" s="281"/>
      <c r="AB45" s="282"/>
      <c r="AC45" s="281"/>
      <c r="AD45" s="282"/>
      <c r="AE45" s="281"/>
      <c r="AF45" s="282"/>
      <c r="AG45" s="281"/>
      <c r="AH45" s="282"/>
      <c r="AI45" s="281"/>
      <c r="AJ45" s="282"/>
      <c r="AK45" s="281"/>
      <c r="AL45" s="282">
        <v>1</v>
      </c>
      <c r="AM45" s="281"/>
      <c r="AN45" s="282">
        <v>1</v>
      </c>
      <c r="AO45" s="281"/>
      <c r="AP45" s="282">
        <v>1</v>
      </c>
      <c r="AQ45" s="281"/>
      <c r="AR45" s="282"/>
      <c r="AS45" s="281"/>
      <c r="AT45" s="282"/>
      <c r="AU45" s="281"/>
      <c r="AV45" s="282"/>
      <c r="AW45" s="281"/>
      <c r="AX45" s="282"/>
      <c r="AY45" s="281"/>
      <c r="AZ45" s="282"/>
      <c r="BA45" s="281"/>
      <c r="BB45" s="282"/>
      <c r="BC45" s="281"/>
      <c r="BD45" s="282"/>
      <c r="BE45" s="287"/>
      <c r="BF45" s="295">
        <f t="shared" si="8"/>
        <v>6</v>
      </c>
      <c r="BG45" s="296">
        <f t="shared" si="7"/>
        <v>0</v>
      </c>
      <c r="BH45" s="146"/>
      <c r="BI45" s="26"/>
      <c r="BJ45" s="399"/>
      <c r="BK45" s="397"/>
      <c r="BL45" s="397"/>
      <c r="BM45" s="397"/>
      <c r="BN45" s="397"/>
      <c r="BO45" s="397"/>
      <c r="BP45" s="397"/>
      <c r="BQ45" s="397"/>
      <c r="BR45" s="407"/>
      <c r="BS45" s="408"/>
      <c r="BT45" s="17"/>
      <c r="BU45" s="399"/>
      <c r="BV45" s="397"/>
      <c r="BW45" s="397"/>
      <c r="BX45" s="397"/>
      <c r="BY45" s="397"/>
      <c r="BZ45" s="397"/>
      <c r="CA45" s="397"/>
      <c r="CB45" s="397"/>
      <c r="CC45" s="407"/>
      <c r="CD45" s="408"/>
    </row>
    <row r="46" spans="1:83" s="11" customFormat="1" ht="15" customHeight="1">
      <c r="A46" s="543" t="s">
        <v>141</v>
      </c>
      <c r="B46" s="544"/>
      <c r="C46" s="275">
        <f ca="1">IFERROR(VLOOKUP(A46,年間予定!$A$3:$M$17,$A$34,FALSE),"")</f>
        <v>0</v>
      </c>
      <c r="D46" s="276"/>
      <c r="E46" s="283"/>
      <c r="F46" s="278"/>
      <c r="G46" s="283"/>
      <c r="H46" s="278"/>
      <c r="I46" s="283"/>
      <c r="J46" s="278"/>
      <c r="K46" s="283"/>
      <c r="L46" s="278"/>
      <c r="M46" s="283"/>
      <c r="N46" s="278"/>
      <c r="O46" s="283"/>
      <c r="P46" s="278"/>
      <c r="Q46" s="283"/>
      <c r="R46" s="278"/>
      <c r="S46" s="283"/>
      <c r="T46" s="278"/>
      <c r="U46" s="283"/>
      <c r="V46" s="278"/>
      <c r="W46" s="283"/>
      <c r="X46" s="278"/>
      <c r="Y46" s="283"/>
      <c r="Z46" s="278"/>
      <c r="AA46" s="283"/>
      <c r="AB46" s="278"/>
      <c r="AC46" s="283"/>
      <c r="AD46" s="278"/>
      <c r="AE46" s="283"/>
      <c r="AF46" s="278"/>
      <c r="AG46" s="283"/>
      <c r="AH46" s="278"/>
      <c r="AI46" s="283"/>
      <c r="AJ46" s="278"/>
      <c r="AK46" s="283"/>
      <c r="AL46" s="278"/>
      <c r="AM46" s="283"/>
      <c r="AN46" s="278"/>
      <c r="AO46" s="283"/>
      <c r="AP46" s="278"/>
      <c r="AQ46" s="283"/>
      <c r="AR46" s="278"/>
      <c r="AS46" s="283"/>
      <c r="AT46" s="278"/>
      <c r="AU46" s="283"/>
      <c r="AV46" s="278"/>
      <c r="AW46" s="283"/>
      <c r="AX46" s="278"/>
      <c r="AY46" s="283"/>
      <c r="AZ46" s="278"/>
      <c r="BA46" s="283"/>
      <c r="BB46" s="278"/>
      <c r="BC46" s="283"/>
      <c r="BD46" s="278"/>
      <c r="BE46" s="288"/>
      <c r="BF46" s="293">
        <f t="shared" si="8"/>
        <v>0</v>
      </c>
      <c r="BG46" s="297">
        <f t="shared" si="7"/>
        <v>0</v>
      </c>
      <c r="BH46" s="146"/>
      <c r="BI46" s="26"/>
      <c r="BJ46" s="411" t="s">
        <v>23</v>
      </c>
      <c r="BK46" s="397"/>
      <c r="BL46" s="397"/>
      <c r="BM46" s="397">
        <f ca="1">(BM42*BM48)-BL30</f>
        <v>83</v>
      </c>
      <c r="BN46" s="397"/>
      <c r="BO46" s="397" t="s">
        <v>24</v>
      </c>
      <c r="BP46" s="397"/>
      <c r="BQ46" s="397"/>
      <c r="BR46" s="407" t="e">
        <f ca="1">BL32/BR42</f>
        <v>#DIV/0!</v>
      </c>
      <c r="BS46" s="408"/>
      <c r="BT46" s="20"/>
      <c r="BU46" s="411" t="s">
        <v>23</v>
      </c>
      <c r="BV46" s="397"/>
      <c r="BW46" s="397"/>
      <c r="BX46" s="397">
        <f ca="1">(BX42*BX48)-BW30</f>
        <v>83</v>
      </c>
      <c r="BY46" s="397"/>
      <c r="BZ46" s="397" t="s">
        <v>24</v>
      </c>
      <c r="CA46" s="397"/>
      <c r="CB46" s="397"/>
      <c r="CC46" s="407" t="e">
        <f ca="1">BW32/CC42</f>
        <v>#DIV/0!</v>
      </c>
      <c r="CD46" s="408"/>
      <c r="CE46" s="14"/>
    </row>
    <row r="47" spans="1:83" s="11" customFormat="1" ht="15" customHeight="1" thickBot="1">
      <c r="A47" s="545"/>
      <c r="B47" s="546"/>
      <c r="C47" s="279" t="str">
        <f>IFERROR(VLOOKUP(A47,年間予定!$A$3:$M$17,$A$34,FALSE),"")</f>
        <v/>
      </c>
      <c r="D47" s="280"/>
      <c r="E47" s="281"/>
      <c r="F47" s="282"/>
      <c r="G47" s="281"/>
      <c r="H47" s="282"/>
      <c r="I47" s="281"/>
      <c r="J47" s="282"/>
      <c r="K47" s="281"/>
      <c r="L47" s="282"/>
      <c r="M47" s="281"/>
      <c r="N47" s="282"/>
      <c r="O47" s="281"/>
      <c r="P47" s="282"/>
      <c r="Q47" s="281"/>
      <c r="R47" s="282"/>
      <c r="S47" s="281"/>
      <c r="T47" s="282"/>
      <c r="U47" s="281"/>
      <c r="V47" s="282">
        <v>4</v>
      </c>
      <c r="W47" s="281"/>
      <c r="X47" s="282"/>
      <c r="Y47" s="281"/>
      <c r="Z47" s="282"/>
      <c r="AA47" s="281"/>
      <c r="AB47" s="282"/>
      <c r="AC47" s="281"/>
      <c r="AD47" s="282"/>
      <c r="AE47" s="281"/>
      <c r="AF47" s="282"/>
      <c r="AG47" s="281"/>
      <c r="AH47" s="282"/>
      <c r="AI47" s="281"/>
      <c r="AJ47" s="282"/>
      <c r="AK47" s="281"/>
      <c r="AL47" s="282"/>
      <c r="AM47" s="281"/>
      <c r="AN47" s="282"/>
      <c r="AO47" s="281"/>
      <c r="AP47" s="282"/>
      <c r="AQ47" s="281"/>
      <c r="AR47" s="282"/>
      <c r="AS47" s="281"/>
      <c r="AT47" s="282"/>
      <c r="AU47" s="281"/>
      <c r="AV47" s="282"/>
      <c r="AW47" s="281"/>
      <c r="AX47" s="282"/>
      <c r="AY47" s="281"/>
      <c r="AZ47" s="282"/>
      <c r="BA47" s="281"/>
      <c r="BB47" s="282"/>
      <c r="BC47" s="281"/>
      <c r="BD47" s="282"/>
      <c r="BE47" s="287"/>
      <c r="BF47" s="295"/>
      <c r="BG47" s="296">
        <f t="shared" si="7"/>
        <v>0</v>
      </c>
      <c r="BH47" s="146"/>
      <c r="BI47" s="26"/>
      <c r="BJ47" s="412"/>
      <c r="BK47" s="413"/>
      <c r="BL47" s="413"/>
      <c r="BM47" s="413"/>
      <c r="BN47" s="413"/>
      <c r="BO47" s="413"/>
      <c r="BP47" s="413"/>
      <c r="BQ47" s="413"/>
      <c r="BR47" s="409"/>
      <c r="BS47" s="410"/>
      <c r="BT47" s="20"/>
      <c r="BU47" s="412"/>
      <c r="BV47" s="413"/>
      <c r="BW47" s="413"/>
      <c r="BX47" s="413"/>
      <c r="BY47" s="413"/>
      <c r="BZ47" s="413"/>
      <c r="CA47" s="413"/>
      <c r="CB47" s="413"/>
      <c r="CC47" s="409"/>
      <c r="CD47" s="410"/>
      <c r="CE47" s="14"/>
    </row>
    <row r="48" spans="1:83" ht="15" customHeight="1">
      <c r="A48" s="543"/>
      <c r="B48" s="544"/>
      <c r="C48" s="275" t="str">
        <f>IFERROR(VLOOKUP(A48,年間予定!$A$3:$M$17,$A$34,FALSE),"")</f>
        <v/>
      </c>
      <c r="D48" s="276"/>
      <c r="E48" s="283"/>
      <c r="F48" s="278"/>
      <c r="G48" s="283"/>
      <c r="H48" s="278"/>
      <c r="I48" s="283"/>
      <c r="J48" s="278"/>
      <c r="K48" s="283"/>
      <c r="L48" s="278"/>
      <c r="M48" s="283"/>
      <c r="N48" s="278"/>
      <c r="O48" s="283"/>
      <c r="P48" s="278"/>
      <c r="Q48" s="283"/>
      <c r="R48" s="278"/>
      <c r="S48" s="283"/>
      <c r="T48" s="278"/>
      <c r="U48" s="283"/>
      <c r="V48" s="278"/>
      <c r="W48" s="283"/>
      <c r="X48" s="278"/>
      <c r="Y48" s="283"/>
      <c r="Z48" s="278"/>
      <c r="AA48" s="283"/>
      <c r="AB48" s="278"/>
      <c r="AC48" s="283"/>
      <c r="AD48" s="278"/>
      <c r="AE48" s="283"/>
      <c r="AF48" s="278"/>
      <c r="AG48" s="283"/>
      <c r="AH48" s="278"/>
      <c r="AI48" s="283"/>
      <c r="AJ48" s="278"/>
      <c r="AK48" s="283"/>
      <c r="AL48" s="278"/>
      <c r="AM48" s="283"/>
      <c r="AN48" s="278"/>
      <c r="AO48" s="283"/>
      <c r="AP48" s="278"/>
      <c r="AQ48" s="283"/>
      <c r="AR48" s="278"/>
      <c r="AS48" s="283"/>
      <c r="AT48" s="278"/>
      <c r="AU48" s="283"/>
      <c r="AV48" s="278"/>
      <c r="AW48" s="283"/>
      <c r="AX48" s="278"/>
      <c r="AY48" s="283"/>
      <c r="AZ48" s="278"/>
      <c r="BA48" s="283"/>
      <c r="BB48" s="278"/>
      <c r="BC48" s="283"/>
      <c r="BD48" s="278"/>
      <c r="BE48" s="288"/>
      <c r="BF48" s="293">
        <f t="shared" si="8"/>
        <v>0</v>
      </c>
      <c r="BG48" s="297">
        <f t="shared" si="7"/>
        <v>0</v>
      </c>
      <c r="BH48" s="146"/>
      <c r="BI48" s="26"/>
      <c r="BJ48" s="406" t="s">
        <v>25</v>
      </c>
      <c r="BK48" s="405"/>
      <c r="BL48" s="405"/>
      <c r="BM48" s="405">
        <f ca="1">C31</f>
        <v>23</v>
      </c>
      <c r="BN48" s="405"/>
      <c r="BO48" s="405" t="s">
        <v>26</v>
      </c>
      <c r="BP48" s="405"/>
      <c r="BQ48" s="405"/>
      <c r="BR48" s="403">
        <f ca="1">BM40*BM48*BM50*1.015</f>
        <v>2141837.7749999999</v>
      </c>
      <c r="BS48" s="404"/>
      <c r="BT48" s="21"/>
      <c r="BU48" s="406" t="s">
        <v>25</v>
      </c>
      <c r="BV48" s="405"/>
      <c r="BW48" s="405"/>
      <c r="BX48" s="405">
        <f ca="1">C31</f>
        <v>23</v>
      </c>
      <c r="BY48" s="405"/>
      <c r="BZ48" s="405" t="s">
        <v>26</v>
      </c>
      <c r="CA48" s="405"/>
      <c r="CB48" s="405"/>
      <c r="CC48" s="403">
        <f ca="1">BX40*BX48*BX50*1.015</f>
        <v>2141837.7749999999</v>
      </c>
      <c r="CD48" s="404"/>
    </row>
    <row r="49" spans="1:82" ht="15" customHeight="1" thickBot="1">
      <c r="A49" s="545"/>
      <c r="B49" s="546"/>
      <c r="C49" s="298" t="str">
        <f>IFERROR(VLOOKUP(A49,年間予定!$A$3:$M$17,$A$34,FALSE),"")</f>
        <v/>
      </c>
      <c r="D49" s="299"/>
      <c r="E49" s="300"/>
      <c r="F49" s="301"/>
      <c r="G49" s="300"/>
      <c r="H49" s="301"/>
      <c r="I49" s="300"/>
      <c r="J49" s="301"/>
      <c r="K49" s="300"/>
      <c r="L49" s="301"/>
      <c r="M49" s="300"/>
      <c r="N49" s="301"/>
      <c r="O49" s="300"/>
      <c r="P49" s="301"/>
      <c r="Q49" s="300"/>
      <c r="R49" s="301"/>
      <c r="S49" s="300"/>
      <c r="T49" s="301"/>
      <c r="U49" s="300"/>
      <c r="V49" s="301"/>
      <c r="W49" s="300"/>
      <c r="X49" s="301"/>
      <c r="Y49" s="300"/>
      <c r="Z49" s="301"/>
      <c r="AA49" s="300"/>
      <c r="AB49" s="301"/>
      <c r="AC49" s="300"/>
      <c r="AD49" s="301"/>
      <c r="AE49" s="300"/>
      <c r="AF49" s="301"/>
      <c r="AG49" s="300"/>
      <c r="AH49" s="301"/>
      <c r="AI49" s="300"/>
      <c r="AJ49" s="301"/>
      <c r="AK49" s="300"/>
      <c r="AL49" s="301"/>
      <c r="AM49" s="300"/>
      <c r="AN49" s="301"/>
      <c r="AO49" s="300"/>
      <c r="AP49" s="301"/>
      <c r="AQ49" s="300"/>
      <c r="AR49" s="301"/>
      <c r="AS49" s="300"/>
      <c r="AT49" s="301"/>
      <c r="AU49" s="300"/>
      <c r="AV49" s="301"/>
      <c r="AW49" s="300"/>
      <c r="AX49" s="301"/>
      <c r="AY49" s="300"/>
      <c r="AZ49" s="301"/>
      <c r="BA49" s="300"/>
      <c r="BB49" s="301"/>
      <c r="BC49" s="300"/>
      <c r="BD49" s="301"/>
      <c r="BE49" s="302"/>
      <c r="BF49" s="303">
        <f t="shared" si="8"/>
        <v>0</v>
      </c>
      <c r="BG49" s="304">
        <f t="shared" si="7"/>
        <v>0</v>
      </c>
      <c r="BH49" s="146"/>
      <c r="BI49" s="26"/>
      <c r="BJ49" s="399"/>
      <c r="BK49" s="397"/>
      <c r="BL49" s="397"/>
      <c r="BM49" s="397"/>
      <c r="BN49" s="397"/>
      <c r="BO49" s="397"/>
      <c r="BP49" s="397"/>
      <c r="BQ49" s="397"/>
      <c r="BR49" s="401"/>
      <c r="BS49" s="402"/>
      <c r="BT49" s="21"/>
      <c r="BU49" s="399"/>
      <c r="BV49" s="397"/>
      <c r="BW49" s="397"/>
      <c r="BX49" s="397"/>
      <c r="BY49" s="397"/>
      <c r="BZ49" s="397"/>
      <c r="CA49" s="397"/>
      <c r="CB49" s="397"/>
      <c r="CC49" s="401"/>
      <c r="CD49" s="402"/>
    </row>
    <row r="50" spans="1:82" ht="15" customHeight="1" thickBot="1">
      <c r="A50" s="28">
        <f>ROW()-33</f>
        <v>17</v>
      </c>
      <c r="B50" s="29"/>
      <c r="C50" s="305">
        <f t="shared" ref="C50:AH50" ca="1" si="9">SUM(C36:C49)</f>
        <v>147</v>
      </c>
      <c r="D50" s="306">
        <f t="shared" si="9"/>
        <v>0</v>
      </c>
      <c r="E50" s="307">
        <f t="shared" si="9"/>
        <v>0</v>
      </c>
      <c r="F50" s="308">
        <f t="shared" si="9"/>
        <v>10</v>
      </c>
      <c r="G50" s="307">
        <f t="shared" si="9"/>
        <v>0</v>
      </c>
      <c r="H50" s="308">
        <f t="shared" si="9"/>
        <v>8</v>
      </c>
      <c r="I50" s="307">
        <f t="shared" si="9"/>
        <v>0</v>
      </c>
      <c r="J50" s="308">
        <f t="shared" si="9"/>
        <v>0</v>
      </c>
      <c r="K50" s="307">
        <f t="shared" si="9"/>
        <v>0</v>
      </c>
      <c r="L50" s="308">
        <f t="shared" si="9"/>
        <v>9</v>
      </c>
      <c r="M50" s="307">
        <f t="shared" si="9"/>
        <v>0</v>
      </c>
      <c r="N50" s="308">
        <f t="shared" si="9"/>
        <v>10</v>
      </c>
      <c r="O50" s="307">
        <f t="shared" si="9"/>
        <v>0</v>
      </c>
      <c r="P50" s="308">
        <f t="shared" si="9"/>
        <v>19</v>
      </c>
      <c r="Q50" s="307">
        <f t="shared" si="9"/>
        <v>0</v>
      </c>
      <c r="R50" s="308">
        <f t="shared" si="9"/>
        <v>9</v>
      </c>
      <c r="S50" s="307">
        <f t="shared" si="9"/>
        <v>0</v>
      </c>
      <c r="T50" s="308">
        <f t="shared" si="9"/>
        <v>9</v>
      </c>
      <c r="U50" s="307">
        <f t="shared" si="9"/>
        <v>0</v>
      </c>
      <c r="V50" s="308">
        <f t="shared" si="9"/>
        <v>4</v>
      </c>
      <c r="W50" s="307">
        <f t="shared" si="9"/>
        <v>0</v>
      </c>
      <c r="X50" s="308">
        <f t="shared" si="9"/>
        <v>11</v>
      </c>
      <c r="Y50" s="307">
        <f t="shared" si="9"/>
        <v>0</v>
      </c>
      <c r="Z50" s="308">
        <f t="shared" si="9"/>
        <v>11</v>
      </c>
      <c r="AA50" s="307">
        <f t="shared" si="9"/>
        <v>0</v>
      </c>
      <c r="AB50" s="308">
        <f t="shared" si="9"/>
        <v>12</v>
      </c>
      <c r="AC50" s="307">
        <f t="shared" si="9"/>
        <v>0</v>
      </c>
      <c r="AD50" s="308">
        <f t="shared" si="9"/>
        <v>11</v>
      </c>
      <c r="AE50" s="307">
        <f t="shared" si="9"/>
        <v>0</v>
      </c>
      <c r="AF50" s="308">
        <f t="shared" si="9"/>
        <v>9</v>
      </c>
      <c r="AG50" s="307">
        <f t="shared" si="9"/>
        <v>0</v>
      </c>
      <c r="AH50" s="308">
        <f t="shared" si="9"/>
        <v>2</v>
      </c>
      <c r="AI50" s="307">
        <f t="shared" ref="AI50:BG50" si="10">SUM(AI36:AI49)</f>
        <v>0</v>
      </c>
      <c r="AJ50" s="308">
        <f t="shared" si="10"/>
        <v>4</v>
      </c>
      <c r="AK50" s="307">
        <f t="shared" si="10"/>
        <v>0</v>
      </c>
      <c r="AL50" s="308">
        <f t="shared" si="10"/>
        <v>11</v>
      </c>
      <c r="AM50" s="307">
        <f t="shared" si="10"/>
        <v>0</v>
      </c>
      <c r="AN50" s="308">
        <f t="shared" si="10"/>
        <v>13</v>
      </c>
      <c r="AO50" s="307">
        <f t="shared" si="10"/>
        <v>0</v>
      </c>
      <c r="AP50" s="308">
        <f t="shared" si="10"/>
        <v>18</v>
      </c>
      <c r="AQ50" s="307">
        <f t="shared" si="10"/>
        <v>0</v>
      </c>
      <c r="AR50" s="308">
        <f t="shared" si="10"/>
        <v>10</v>
      </c>
      <c r="AS50" s="307">
        <f t="shared" si="10"/>
        <v>0</v>
      </c>
      <c r="AT50" s="308">
        <f t="shared" si="10"/>
        <v>4</v>
      </c>
      <c r="AU50" s="307">
        <f t="shared" si="10"/>
        <v>0</v>
      </c>
      <c r="AV50" s="308">
        <f t="shared" si="10"/>
        <v>9</v>
      </c>
      <c r="AW50" s="307">
        <f t="shared" si="10"/>
        <v>0</v>
      </c>
      <c r="AX50" s="308">
        <f t="shared" si="10"/>
        <v>0</v>
      </c>
      <c r="AY50" s="307">
        <f t="shared" si="10"/>
        <v>0</v>
      </c>
      <c r="AZ50" s="308">
        <f t="shared" si="10"/>
        <v>0</v>
      </c>
      <c r="BA50" s="307">
        <f t="shared" si="10"/>
        <v>0</v>
      </c>
      <c r="BB50" s="308">
        <f t="shared" si="10"/>
        <v>0</v>
      </c>
      <c r="BC50" s="307">
        <f t="shared" si="10"/>
        <v>0</v>
      </c>
      <c r="BD50" s="308">
        <f t="shared" si="10"/>
        <v>0</v>
      </c>
      <c r="BE50" s="309">
        <f t="shared" si="10"/>
        <v>0</v>
      </c>
      <c r="BF50" s="310">
        <f t="shared" si="10"/>
        <v>199</v>
      </c>
      <c r="BG50" s="311">
        <f t="shared" si="10"/>
        <v>0</v>
      </c>
      <c r="BH50" s="146"/>
      <c r="BI50" s="9"/>
      <c r="BJ50" s="399" t="s">
        <v>27</v>
      </c>
      <c r="BK50" s="397"/>
      <c r="BL50" s="397"/>
      <c r="BM50" s="395">
        <v>14355</v>
      </c>
      <c r="BN50" s="395"/>
      <c r="BO50" s="397" t="s">
        <v>43</v>
      </c>
      <c r="BP50" s="397"/>
      <c r="BQ50" s="397"/>
      <c r="BR50" s="401">
        <f ca="1">BM42*BM48*BM52</f>
        <v>3301650</v>
      </c>
      <c r="BS50" s="402"/>
      <c r="BT50" s="21"/>
      <c r="BU50" s="399" t="s">
        <v>27</v>
      </c>
      <c r="BV50" s="397"/>
      <c r="BW50" s="397"/>
      <c r="BX50" s="395">
        <v>14355</v>
      </c>
      <c r="BY50" s="395"/>
      <c r="BZ50" s="397" t="s">
        <v>43</v>
      </c>
      <c r="CA50" s="397"/>
      <c r="CB50" s="397"/>
      <c r="CC50" s="401">
        <f ca="1">BX42*BX48*BX52</f>
        <v>3301650</v>
      </c>
      <c r="CD50" s="402"/>
    </row>
    <row r="51" spans="1:82" ht="12" customHeight="1">
      <c r="A51" s="28"/>
      <c r="B51" s="29"/>
      <c r="C51" s="29"/>
      <c r="D51" s="25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30"/>
      <c r="R51" s="30"/>
      <c r="S51" s="256"/>
      <c r="T51" s="257"/>
      <c r="U51" s="28"/>
      <c r="V51" s="148"/>
      <c r="W51" s="139"/>
      <c r="X51" s="149"/>
      <c r="Y51" s="27"/>
      <c r="Z51" s="27"/>
      <c r="AA51" s="27"/>
      <c r="AB51" s="27"/>
      <c r="AC51" s="27"/>
      <c r="AD51" s="27"/>
      <c r="AE51" s="27"/>
      <c r="AF51" s="27"/>
      <c r="AG51" s="148"/>
      <c r="AH51" s="139"/>
      <c r="AI51" s="149"/>
      <c r="AJ51" s="27"/>
      <c r="AK51" s="4"/>
      <c r="AL51" s="4"/>
      <c r="AM51" s="4"/>
      <c r="AN51" s="4"/>
      <c r="AO51" s="4"/>
      <c r="AP51" s="4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  <c r="BI51" s="9"/>
      <c r="BJ51" s="399"/>
      <c r="BK51" s="397"/>
      <c r="BL51" s="397"/>
      <c r="BM51" s="395"/>
      <c r="BN51" s="395"/>
      <c r="BO51" s="397"/>
      <c r="BP51" s="397"/>
      <c r="BQ51" s="397"/>
      <c r="BR51" s="401"/>
      <c r="BS51" s="402"/>
      <c r="BT51" s="21"/>
      <c r="BU51" s="399"/>
      <c r="BV51" s="397"/>
      <c r="BW51" s="397"/>
      <c r="BX51" s="395"/>
      <c r="BY51" s="395"/>
      <c r="BZ51" s="397"/>
      <c r="CA51" s="397"/>
      <c r="CB51" s="397"/>
      <c r="CC51" s="401"/>
      <c r="CD51" s="402"/>
    </row>
    <row r="52" spans="1:82" ht="12" customHeight="1">
      <c r="A52" s="28"/>
      <c r="B52" s="29"/>
      <c r="C52" s="29"/>
      <c r="D52" s="25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30"/>
      <c r="R52" s="30"/>
      <c r="S52" s="256"/>
      <c r="T52" s="257"/>
      <c r="U52" s="28"/>
      <c r="V52" s="148"/>
      <c r="W52" s="139"/>
      <c r="X52" s="149"/>
      <c r="Y52" s="27"/>
      <c r="Z52" s="27"/>
      <c r="AA52" s="27"/>
      <c r="AB52" s="27"/>
      <c r="AC52" s="27"/>
      <c r="AD52" s="27"/>
      <c r="AE52" s="27"/>
      <c r="AF52" s="27"/>
      <c r="AG52" s="148"/>
      <c r="AH52" s="139"/>
      <c r="AI52" s="149"/>
      <c r="AJ52" s="27"/>
      <c r="AK52" s="4"/>
      <c r="AL52" s="4"/>
      <c r="AM52" s="4"/>
      <c r="AN52" s="4"/>
      <c r="AO52" s="4"/>
      <c r="AP52" s="4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  <c r="BI52" s="9"/>
      <c r="BJ52" s="399" t="s">
        <v>28</v>
      </c>
      <c r="BK52" s="397"/>
      <c r="BL52" s="397"/>
      <c r="BM52" s="395">
        <f>BM26</f>
        <v>14355</v>
      </c>
      <c r="BN52" s="395"/>
      <c r="BO52" s="397" t="s">
        <v>42</v>
      </c>
      <c r="BP52" s="397"/>
      <c r="BQ52" s="397"/>
      <c r="BR52" s="391">
        <f ca="1">BR50-BR48</f>
        <v>1159812.2250000001</v>
      </c>
      <c r="BS52" s="392"/>
      <c r="BT52" s="21"/>
      <c r="BU52" s="399" t="s">
        <v>28</v>
      </c>
      <c r="BV52" s="397"/>
      <c r="BW52" s="397"/>
      <c r="BX52" s="395">
        <f>BM26</f>
        <v>14355</v>
      </c>
      <c r="BY52" s="395"/>
      <c r="BZ52" s="397" t="s">
        <v>42</v>
      </c>
      <c r="CA52" s="397"/>
      <c r="CB52" s="397"/>
      <c r="CC52" s="391">
        <f ca="1">CC50-CC48</f>
        <v>1159812.2250000001</v>
      </c>
      <c r="CD52" s="392"/>
    </row>
    <row r="53" spans="1:82" ht="12" customHeight="1" thickBot="1">
      <c r="A53" s="28"/>
      <c r="B53" s="29"/>
      <c r="C53" s="29"/>
      <c r="D53" s="25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30"/>
      <c r="R53" s="30"/>
      <c r="S53" s="256"/>
      <c r="T53" s="257"/>
      <c r="U53" s="28"/>
      <c r="V53" s="148"/>
      <c r="W53" s="139"/>
      <c r="X53" s="149"/>
      <c r="Y53" s="27"/>
      <c r="Z53" s="27"/>
      <c r="AA53" s="27"/>
      <c r="AB53" s="27"/>
      <c r="AC53" s="27"/>
      <c r="AD53" s="27"/>
      <c r="AE53" s="27"/>
      <c r="AF53" s="27"/>
      <c r="AG53" s="148"/>
      <c r="AH53" s="139"/>
      <c r="AI53" s="149"/>
      <c r="AJ53" s="27"/>
      <c r="AK53" s="4"/>
      <c r="AL53" s="4"/>
      <c r="AM53" s="4"/>
      <c r="AN53" s="4"/>
      <c r="AO53" s="4"/>
      <c r="AP53" s="4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7"/>
      <c r="BI53" s="9"/>
      <c r="BJ53" s="400"/>
      <c r="BK53" s="398"/>
      <c r="BL53" s="398"/>
      <c r="BM53" s="396"/>
      <c r="BN53" s="396"/>
      <c r="BO53" s="398"/>
      <c r="BP53" s="398"/>
      <c r="BQ53" s="398"/>
      <c r="BR53" s="393"/>
      <c r="BS53" s="394"/>
      <c r="BT53" s="21"/>
      <c r="BU53" s="400"/>
      <c r="BV53" s="398"/>
      <c r="BW53" s="398"/>
      <c r="BX53" s="396"/>
      <c r="BY53" s="396"/>
      <c r="BZ53" s="398"/>
      <c r="CA53" s="398"/>
      <c r="CB53" s="398"/>
      <c r="CC53" s="393"/>
      <c r="CD53" s="394"/>
    </row>
    <row r="54" spans="1:82" ht="12" customHeight="1">
      <c r="A54" s="28"/>
      <c r="B54" s="29"/>
      <c r="C54" s="29"/>
      <c r="D54" s="25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30"/>
      <c r="R54" s="30"/>
      <c r="S54" s="256"/>
      <c r="T54" s="257"/>
      <c r="U54" s="28"/>
      <c r="V54" s="148"/>
      <c r="W54" s="139"/>
      <c r="X54" s="149"/>
      <c r="Y54" s="27"/>
      <c r="Z54" s="27"/>
      <c r="AA54" s="27"/>
      <c r="AB54" s="27"/>
      <c r="AC54" s="27"/>
      <c r="AD54" s="27"/>
      <c r="AE54" s="27"/>
      <c r="AF54" s="27"/>
      <c r="AG54" s="148"/>
      <c r="AH54" s="139"/>
      <c r="AI54" s="149"/>
      <c r="AJ54" s="27"/>
      <c r="AK54" s="4"/>
      <c r="AL54" s="4"/>
      <c r="AM54" s="4"/>
      <c r="AN54" s="4"/>
      <c r="AO54" s="4"/>
      <c r="AP54" s="4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7"/>
      <c r="BI54" s="27"/>
      <c r="BJ54" s="237"/>
      <c r="BK54" s="237"/>
      <c r="BL54" s="22"/>
      <c r="BM54" s="23"/>
      <c r="BN54" s="23"/>
      <c r="BO54" s="17"/>
      <c r="BP54" s="17"/>
      <c r="BQ54" s="17"/>
      <c r="BR54" s="21"/>
      <c r="BS54" s="21"/>
      <c r="BT54" s="31"/>
    </row>
    <row r="55" spans="1:82" ht="12" customHeight="1">
      <c r="A55" s="28"/>
      <c r="B55" s="29"/>
      <c r="C55" s="29"/>
      <c r="D55" s="25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30"/>
      <c r="R55" s="30"/>
      <c r="S55" s="256"/>
      <c r="T55" s="257"/>
      <c r="U55" s="28"/>
      <c r="V55" s="148"/>
      <c r="W55" s="139"/>
      <c r="X55" s="149"/>
      <c r="Y55" s="27"/>
      <c r="Z55" s="27"/>
      <c r="AA55" s="27"/>
      <c r="AB55" s="27"/>
      <c r="AC55" s="27"/>
      <c r="AD55" s="27"/>
      <c r="AE55" s="27"/>
      <c r="AF55" s="27"/>
      <c r="AG55" s="148"/>
      <c r="AH55" s="139"/>
      <c r="AI55" s="149"/>
      <c r="AJ55" s="27"/>
      <c r="AK55" s="4"/>
      <c r="AL55" s="4"/>
      <c r="AM55" s="4"/>
      <c r="AN55" s="4"/>
      <c r="AO55" s="4"/>
      <c r="AP55" s="4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27"/>
    </row>
    <row r="56" spans="1:82" ht="12" customHeight="1">
      <c r="A56" s="28"/>
      <c r="D56" s="25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30"/>
      <c r="R56" s="30"/>
      <c r="S56" s="256"/>
      <c r="T56" s="257"/>
      <c r="U56" s="28"/>
      <c r="V56" s="148"/>
      <c r="W56" s="139"/>
      <c r="X56" s="149"/>
      <c r="Y56" s="27"/>
      <c r="Z56" s="27"/>
      <c r="AA56" s="27"/>
      <c r="AB56" s="27"/>
      <c r="AC56" s="27"/>
      <c r="AD56" s="27"/>
      <c r="AE56" s="27"/>
      <c r="AF56" s="27"/>
      <c r="AG56" s="148"/>
      <c r="AH56" s="139"/>
      <c r="AI56" s="149"/>
      <c r="AJ56" s="27"/>
      <c r="AK56" s="4"/>
      <c r="AL56" s="4"/>
      <c r="AM56" s="4"/>
      <c r="AN56" s="4"/>
      <c r="AO56" s="4"/>
      <c r="AP56" s="4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4"/>
    </row>
    <row r="57" spans="1:82" ht="12" customHeight="1">
      <c r="A57" s="28"/>
      <c r="D57" s="25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30"/>
      <c r="R57" s="30"/>
      <c r="S57" s="30"/>
      <c r="T57" s="258"/>
      <c r="U57" s="28"/>
      <c r="V57" s="148"/>
      <c r="W57" s="139"/>
      <c r="X57" s="149"/>
      <c r="Y57" s="27"/>
      <c r="Z57" s="27"/>
      <c r="AA57" s="27"/>
      <c r="AB57" s="27"/>
      <c r="AC57" s="27"/>
      <c r="AD57" s="27"/>
      <c r="AE57" s="27"/>
      <c r="AF57" s="27"/>
      <c r="AG57" s="148"/>
      <c r="AH57" s="139"/>
      <c r="AI57" s="149"/>
      <c r="AJ57" s="27"/>
      <c r="AK57" s="4"/>
      <c r="AL57" s="4"/>
      <c r="AM57" s="4"/>
      <c r="AN57" s="4"/>
      <c r="AO57" s="4"/>
      <c r="AP57" s="4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4"/>
    </row>
    <row r="58" spans="1:82" ht="12" customHeight="1">
      <c r="A58" s="28"/>
      <c r="D58" s="25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30"/>
      <c r="R58" s="30"/>
      <c r="S58" s="30"/>
      <c r="T58" s="30"/>
      <c r="U58" s="28"/>
      <c r="V58" s="148"/>
      <c r="W58" s="139"/>
      <c r="X58" s="149"/>
      <c r="Y58" s="27"/>
      <c r="Z58" s="27"/>
      <c r="AA58" s="27"/>
      <c r="AB58" s="27"/>
      <c r="AC58" s="27"/>
      <c r="AD58" s="27"/>
      <c r="AE58" s="27"/>
      <c r="AF58" s="27"/>
      <c r="AG58" s="148"/>
      <c r="AH58" s="139"/>
      <c r="AI58" s="149"/>
      <c r="AJ58" s="27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</row>
    <row r="59" spans="1:82" ht="12" customHeight="1">
      <c r="A59" s="28"/>
      <c r="D59" s="25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30"/>
      <c r="R59" s="30"/>
      <c r="S59" s="30"/>
      <c r="T59" s="30"/>
      <c r="U59" s="28"/>
      <c r="V59" s="148"/>
      <c r="W59" s="139"/>
      <c r="X59" s="149"/>
      <c r="Y59" s="27"/>
      <c r="Z59" s="27"/>
      <c r="AA59" s="27"/>
      <c r="AB59" s="27"/>
      <c r="AC59" s="27"/>
      <c r="AD59" s="27"/>
      <c r="AE59" s="27"/>
      <c r="AF59" s="27"/>
      <c r="AG59" s="148"/>
      <c r="AH59" s="139"/>
      <c r="AI59" s="149"/>
      <c r="AJ59" s="27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</row>
    <row r="60" spans="1:82" ht="12" customHeight="1">
      <c r="A60" s="28"/>
      <c r="D60" s="25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30"/>
      <c r="R60" s="30"/>
      <c r="S60" s="30"/>
      <c r="T60" s="30"/>
      <c r="U60" s="28"/>
      <c r="V60" s="148"/>
      <c r="W60" s="139"/>
      <c r="X60" s="149"/>
      <c r="Y60" s="27"/>
      <c r="Z60" s="27"/>
      <c r="AA60" s="27"/>
      <c r="AB60" s="27"/>
      <c r="AC60" s="27"/>
      <c r="AD60" s="27"/>
      <c r="AE60" s="27"/>
      <c r="AF60" s="27"/>
      <c r="AG60" s="148"/>
      <c r="AH60" s="139"/>
      <c r="AI60" s="149"/>
      <c r="AJ60" s="27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</row>
    <row r="61" spans="1:82" ht="12" customHeight="1">
      <c r="A61" s="28"/>
      <c r="D61" s="25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30"/>
      <c r="R61" s="30"/>
      <c r="S61" s="251"/>
      <c r="T61" s="251"/>
      <c r="U61" s="28"/>
      <c r="V61" s="148"/>
      <c r="W61" s="139"/>
      <c r="X61" s="149"/>
      <c r="Y61" s="27"/>
      <c r="Z61" s="27"/>
      <c r="AA61" s="27"/>
      <c r="AB61" s="27"/>
      <c r="AC61" s="27"/>
      <c r="AD61" s="27"/>
      <c r="AE61" s="27"/>
      <c r="AF61" s="27"/>
      <c r="AG61" s="148"/>
      <c r="AH61" s="139"/>
      <c r="AI61" s="149"/>
      <c r="AJ61" s="27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</row>
    <row r="62" spans="1:82" ht="12" customHeight="1">
      <c r="A62" s="28"/>
      <c r="D62" s="25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30"/>
      <c r="R62" s="30"/>
      <c r="S62" s="251"/>
      <c r="T62" s="251"/>
      <c r="U62" s="28"/>
      <c r="V62" s="148"/>
      <c r="W62" s="139"/>
      <c r="X62" s="149"/>
      <c r="Y62" s="27"/>
      <c r="Z62" s="27"/>
      <c r="AA62" s="27"/>
      <c r="AB62" s="27"/>
      <c r="AC62" s="27"/>
      <c r="AD62" s="27"/>
      <c r="AE62" s="27"/>
      <c r="AF62" s="27"/>
      <c r="AG62" s="148"/>
      <c r="AH62" s="139"/>
      <c r="AI62" s="149"/>
      <c r="AJ62" s="27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</row>
    <row r="63" spans="1:82" ht="12" customHeight="1">
      <c r="A63" s="28"/>
      <c r="D63" s="25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30"/>
      <c r="R63" s="30"/>
      <c r="S63" s="251"/>
      <c r="T63" s="251"/>
      <c r="U63" s="28"/>
      <c r="V63" s="148"/>
      <c r="W63" s="139"/>
      <c r="X63" s="149"/>
      <c r="Y63" s="27"/>
      <c r="Z63" s="27"/>
      <c r="AA63" s="27"/>
      <c r="AB63" s="27"/>
      <c r="AC63" s="27"/>
      <c r="AD63" s="27"/>
      <c r="AE63" s="27"/>
      <c r="AF63" s="27"/>
      <c r="AG63" s="148"/>
      <c r="AH63" s="139"/>
      <c r="AI63" s="149"/>
      <c r="AJ63" s="27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</row>
    <row r="64" spans="1:82" ht="12" customHeight="1">
      <c r="A64" s="28"/>
      <c r="D64" s="25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30"/>
      <c r="R64" s="30"/>
      <c r="S64" s="251"/>
      <c r="T64" s="251"/>
      <c r="U64" s="28"/>
      <c r="V64" s="148"/>
      <c r="W64" s="139"/>
      <c r="X64" s="149"/>
      <c r="Y64" s="27"/>
      <c r="Z64" s="27"/>
      <c r="AA64" s="27"/>
      <c r="AB64" s="27"/>
      <c r="AC64" s="27"/>
      <c r="AD64" s="27"/>
      <c r="AE64" s="27"/>
      <c r="AF64" s="27"/>
      <c r="AG64" s="148"/>
      <c r="AH64" s="139"/>
      <c r="AI64" s="149"/>
      <c r="AJ64" s="27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</row>
    <row r="65" spans="1:83" ht="12" customHeight="1">
      <c r="A65" s="28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30"/>
      <c r="R65" s="30"/>
      <c r="S65" s="251"/>
      <c r="T65" s="251"/>
      <c r="U65" s="28"/>
      <c r="V65" s="148"/>
      <c r="W65" s="139"/>
      <c r="X65" s="149"/>
      <c r="Y65" s="27"/>
      <c r="Z65" s="27"/>
      <c r="AA65" s="27"/>
      <c r="AB65" s="27"/>
      <c r="AC65" s="27"/>
      <c r="AD65" s="27"/>
      <c r="AE65" s="27"/>
      <c r="AF65" s="27"/>
      <c r="AG65" s="148"/>
      <c r="AH65" s="139"/>
      <c r="AI65" s="149"/>
      <c r="AJ65" s="27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</row>
    <row r="66" spans="1:83" ht="12" customHeight="1">
      <c r="A66" s="28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30"/>
      <c r="R66" s="30"/>
      <c r="S66" s="251"/>
      <c r="T66" s="251"/>
      <c r="U66" s="28"/>
      <c r="V66" s="148"/>
      <c r="W66" s="139"/>
      <c r="X66" s="149"/>
      <c r="Y66" s="27"/>
      <c r="Z66" s="27"/>
      <c r="AA66" s="27"/>
      <c r="AB66" s="27"/>
      <c r="AC66" s="27"/>
      <c r="AD66" s="27"/>
      <c r="AE66" s="27"/>
      <c r="AF66" s="27"/>
      <c r="AG66" s="148"/>
      <c r="AH66" s="139"/>
      <c r="AI66" s="149"/>
      <c r="AJ66" s="27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</row>
    <row r="67" spans="1:83" ht="12" customHeight="1">
      <c r="A67" s="28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30"/>
      <c r="R67" s="30"/>
      <c r="S67" s="251"/>
      <c r="T67" s="251"/>
      <c r="U67" s="28"/>
      <c r="V67" s="148"/>
      <c r="W67" s="139"/>
      <c r="X67" s="149"/>
      <c r="Y67" s="27"/>
      <c r="Z67" s="27"/>
      <c r="AA67" s="27"/>
      <c r="AB67" s="27"/>
      <c r="AC67" s="27"/>
      <c r="AD67" s="27"/>
      <c r="AE67" s="27"/>
      <c r="AF67" s="27"/>
      <c r="AG67" s="148"/>
      <c r="AH67" s="139"/>
      <c r="AI67" s="149"/>
      <c r="AJ67" s="27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CE67" s="24"/>
    </row>
    <row r="68" spans="1:83" ht="12" customHeight="1">
      <c r="A68" s="28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30"/>
      <c r="R68" s="30"/>
      <c r="S68" s="251"/>
      <c r="T68" s="251"/>
      <c r="U68" s="28"/>
      <c r="V68" s="148"/>
      <c r="W68" s="139"/>
      <c r="X68" s="149"/>
      <c r="Y68" s="27"/>
      <c r="Z68" s="27"/>
      <c r="AA68" s="27"/>
      <c r="AB68" s="27"/>
      <c r="AC68" s="27"/>
      <c r="AD68" s="27"/>
      <c r="AE68" s="27"/>
      <c r="AF68" s="27"/>
      <c r="AG68" s="148"/>
      <c r="AH68" s="139"/>
      <c r="AI68" s="149"/>
      <c r="AJ68" s="27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CE68" s="24"/>
    </row>
    <row r="69" spans="1:83" ht="12" customHeight="1">
      <c r="A69" s="28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30"/>
      <c r="R69" s="30"/>
      <c r="S69" s="251"/>
      <c r="T69" s="251"/>
      <c r="U69" s="28"/>
      <c r="V69" s="148"/>
      <c r="W69" s="139"/>
      <c r="X69" s="149"/>
      <c r="Y69" s="27"/>
      <c r="Z69" s="27"/>
      <c r="AA69" s="27"/>
      <c r="AB69" s="27"/>
      <c r="AC69" s="27"/>
      <c r="AD69" s="27"/>
      <c r="AE69" s="27"/>
      <c r="AF69" s="27"/>
      <c r="AG69" s="148"/>
      <c r="AH69" s="139"/>
      <c r="AI69" s="149"/>
      <c r="AJ69" s="27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</row>
    <row r="70" spans="1:83" ht="12" customHeight="1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30"/>
      <c r="R70" s="30"/>
      <c r="S70" s="251"/>
      <c r="T70" s="251"/>
      <c r="U70" s="28"/>
      <c r="V70" s="148"/>
      <c r="W70" s="139"/>
      <c r="X70" s="149"/>
      <c r="Y70" s="27"/>
      <c r="Z70" s="27"/>
      <c r="AA70" s="27"/>
      <c r="AB70" s="27"/>
      <c r="AC70" s="27"/>
      <c r="AD70" s="27"/>
      <c r="AE70" s="27"/>
      <c r="AF70" s="27"/>
      <c r="AG70" s="148"/>
      <c r="AH70" s="139"/>
      <c r="AI70" s="149"/>
      <c r="AJ70" s="27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</row>
    <row r="71" spans="1:83" ht="12" customHeight="1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30"/>
      <c r="R71" s="30"/>
      <c r="S71" s="251"/>
      <c r="T71" s="251"/>
      <c r="U71" s="28"/>
      <c r="V71" s="148"/>
      <c r="W71" s="139"/>
      <c r="X71" s="149"/>
      <c r="Y71" s="27"/>
      <c r="Z71" s="27"/>
      <c r="AA71" s="27"/>
      <c r="AB71" s="27"/>
      <c r="AC71" s="27"/>
      <c r="AD71" s="27"/>
      <c r="AE71" s="27"/>
      <c r="AF71" s="27"/>
      <c r="AG71" s="148"/>
      <c r="AH71" s="139"/>
      <c r="AI71" s="149"/>
      <c r="AJ71" s="27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</row>
    <row r="72" spans="1:83" ht="12" customHeight="1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30"/>
      <c r="R72" s="30"/>
      <c r="S72" s="251"/>
      <c r="T72" s="251"/>
      <c r="U72" s="28"/>
      <c r="V72" s="148"/>
      <c r="W72" s="139"/>
      <c r="X72" s="149"/>
      <c r="Y72" s="27"/>
      <c r="Z72" s="27"/>
      <c r="AA72" s="27"/>
      <c r="AB72" s="27"/>
      <c r="AC72" s="27"/>
      <c r="AD72" s="27"/>
      <c r="AE72" s="27"/>
      <c r="AF72" s="27"/>
      <c r="AG72" s="148"/>
      <c r="AH72" s="139"/>
      <c r="AI72" s="149"/>
      <c r="AJ72" s="27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</row>
    <row r="73" spans="1:83" ht="12" customHeight="1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30"/>
      <c r="R73" s="30"/>
      <c r="S73" s="251"/>
      <c r="T73" s="251"/>
      <c r="U73" s="28"/>
      <c r="V73" s="148"/>
      <c r="W73" s="139"/>
      <c r="X73" s="149"/>
      <c r="Y73" s="27"/>
      <c r="Z73" s="27"/>
      <c r="AA73" s="27"/>
      <c r="AB73" s="27"/>
      <c r="AC73" s="27"/>
      <c r="AD73" s="27"/>
      <c r="AE73" s="27"/>
      <c r="AF73" s="27"/>
      <c r="AG73" s="148"/>
      <c r="AH73" s="139"/>
      <c r="AI73" s="149"/>
      <c r="AJ73" s="27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</row>
    <row r="74" spans="1:83" ht="12" customHeight="1">
      <c r="P74" s="29"/>
      <c r="Q74" s="30"/>
      <c r="R74" s="30"/>
      <c r="S74" s="251"/>
      <c r="T74" s="251"/>
      <c r="U74" s="28"/>
      <c r="V74" s="148"/>
      <c r="W74" s="139"/>
      <c r="X74" s="149"/>
      <c r="Y74" s="27"/>
      <c r="Z74" s="27"/>
      <c r="AA74" s="27"/>
      <c r="AB74" s="27"/>
      <c r="AC74" s="27"/>
      <c r="AD74" s="27"/>
      <c r="AE74" s="27"/>
      <c r="AF74" s="27"/>
      <c r="AG74" s="148"/>
      <c r="AH74" s="139"/>
      <c r="AI74" s="149"/>
      <c r="AJ74" s="27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</row>
    <row r="75" spans="1:83" ht="12" customHeight="1">
      <c r="P75" s="29"/>
      <c r="Q75" s="30"/>
      <c r="R75" s="30"/>
      <c r="S75" s="251"/>
      <c r="T75" s="251"/>
      <c r="U75" s="28"/>
      <c r="V75" s="148"/>
      <c r="W75" s="139"/>
      <c r="X75" s="149"/>
      <c r="Y75" s="27"/>
      <c r="Z75" s="27"/>
      <c r="AA75" s="27"/>
      <c r="AB75" s="27"/>
      <c r="AC75" s="27"/>
      <c r="AD75" s="27"/>
      <c r="AE75" s="27"/>
      <c r="AF75" s="27"/>
      <c r="AG75" s="148"/>
      <c r="AH75" s="139"/>
      <c r="AI75" s="149"/>
      <c r="AJ75" s="27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</row>
    <row r="76" spans="1:83" ht="12" customHeight="1">
      <c r="P76" s="29"/>
      <c r="Q76" s="30"/>
      <c r="R76" s="30"/>
      <c r="S76" s="251"/>
      <c r="T76" s="251"/>
      <c r="U76" s="28"/>
      <c r="V76" s="148"/>
      <c r="W76" s="139"/>
      <c r="X76" s="149"/>
      <c r="Y76" s="27"/>
      <c r="Z76" s="27"/>
      <c r="AA76" s="27"/>
      <c r="AB76" s="27"/>
      <c r="AC76" s="27"/>
      <c r="AD76" s="27"/>
      <c r="AE76" s="27"/>
      <c r="AF76" s="27"/>
      <c r="AG76" s="148"/>
      <c r="AH76" s="139"/>
      <c r="AI76" s="149"/>
      <c r="AJ76" s="27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</row>
    <row r="77" spans="1:83" ht="12" customHeight="1">
      <c r="P77" s="29"/>
      <c r="Q77" s="30"/>
      <c r="R77" s="30"/>
      <c r="S77" s="251"/>
      <c r="T77" s="251"/>
      <c r="U77" s="28"/>
      <c r="V77" s="148"/>
      <c r="W77" s="139"/>
      <c r="X77" s="149"/>
      <c r="Y77" s="27"/>
      <c r="Z77" s="27"/>
      <c r="AA77" s="27"/>
      <c r="AB77" s="27"/>
      <c r="AC77" s="27"/>
      <c r="AD77" s="27"/>
      <c r="AE77" s="27"/>
      <c r="AF77" s="27"/>
      <c r="AG77" s="148"/>
      <c r="AH77" s="139"/>
      <c r="AI77" s="149"/>
      <c r="AJ77" s="27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</row>
    <row r="78" spans="1:83" ht="12" customHeight="1">
      <c r="P78" s="29"/>
      <c r="Q78" s="30"/>
      <c r="R78" s="30"/>
      <c r="S78" s="251"/>
      <c r="T78" s="251"/>
      <c r="U78" s="28"/>
      <c r="V78" s="148"/>
      <c r="W78" s="139"/>
      <c r="X78" s="149"/>
      <c r="Y78" s="27"/>
      <c r="Z78" s="27"/>
      <c r="AA78" s="27"/>
      <c r="AB78" s="27"/>
      <c r="AC78" s="27"/>
      <c r="AD78" s="27"/>
      <c r="AE78" s="27"/>
      <c r="AF78" s="27"/>
      <c r="AG78" s="148"/>
      <c r="AH78" s="139"/>
      <c r="AI78" s="149"/>
      <c r="AJ78" s="27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</row>
    <row r="79" spans="1:83" ht="12" customHeight="1">
      <c r="P79" s="29"/>
      <c r="Q79" s="30"/>
      <c r="R79" s="30"/>
      <c r="S79" s="251"/>
      <c r="T79" s="251"/>
      <c r="U79" s="28"/>
      <c r="V79" s="148"/>
      <c r="W79" s="139"/>
      <c r="X79" s="149"/>
      <c r="Y79" s="27"/>
      <c r="Z79" s="27"/>
      <c r="AA79" s="27"/>
      <c r="AB79" s="27"/>
      <c r="AC79" s="27"/>
      <c r="AD79" s="27"/>
      <c r="AE79" s="27"/>
      <c r="AF79" s="27"/>
      <c r="AG79" s="148"/>
      <c r="AH79" s="139"/>
      <c r="AI79" s="149"/>
      <c r="AJ79" s="27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</row>
    <row r="80" spans="1:83" ht="12" customHeight="1">
      <c r="S80" s="251"/>
      <c r="T80" s="25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27"/>
      <c r="AP80" s="27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</row>
    <row r="81" spans="16:83" ht="12" customHeight="1">
      <c r="P81" s="33"/>
      <c r="Q81" s="33"/>
      <c r="R81" s="33"/>
      <c r="S81" s="251"/>
      <c r="T81" s="251"/>
      <c r="U81" s="33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27"/>
      <c r="AP81" s="27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</row>
    <row r="82" spans="16:83" ht="12" customHeight="1">
      <c r="P82" s="33"/>
      <c r="Q82" s="33"/>
      <c r="R82" s="33"/>
      <c r="S82" s="251"/>
      <c r="T82" s="251"/>
      <c r="U82" s="33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27"/>
      <c r="AP82" s="27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</row>
    <row r="83" spans="16:83" ht="12" customHeight="1">
      <c r="P83" s="33"/>
      <c r="Q83" s="33"/>
      <c r="R83" s="33"/>
      <c r="S83" s="251"/>
      <c r="T83" s="251"/>
      <c r="U83" s="33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27"/>
      <c r="AP83" s="27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</row>
    <row r="84" spans="16:83" ht="12" customHeight="1">
      <c r="P84" s="33"/>
      <c r="Q84" s="33"/>
      <c r="R84" s="33"/>
      <c r="S84" s="251"/>
      <c r="T84" s="251"/>
      <c r="U84" s="33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27"/>
      <c r="AP84" s="27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</row>
    <row r="85" spans="16:83" ht="12" customHeight="1">
      <c r="P85" s="33"/>
      <c r="Q85" s="33"/>
      <c r="R85" s="33"/>
      <c r="S85" s="251"/>
      <c r="T85" s="251"/>
      <c r="U85" s="33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27"/>
      <c r="AP85" s="27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</row>
    <row r="86" spans="16:83" ht="12" customHeight="1">
      <c r="P86" s="33"/>
      <c r="Q86" s="33"/>
      <c r="R86" s="33"/>
      <c r="S86" s="251"/>
      <c r="T86" s="251"/>
      <c r="U86" s="33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27"/>
      <c r="AP86" s="27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</row>
    <row r="87" spans="16:83" ht="12" customHeight="1">
      <c r="P87" s="33"/>
      <c r="Q87" s="33"/>
      <c r="R87" s="33"/>
      <c r="S87" s="251"/>
      <c r="T87" s="251"/>
      <c r="U87" s="33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</row>
    <row r="88" spans="16:83" ht="12" customHeight="1">
      <c r="P88" s="33"/>
      <c r="Q88" s="33"/>
      <c r="R88" s="33"/>
      <c r="S88" s="251"/>
      <c r="T88" s="251"/>
      <c r="U88" s="33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</row>
    <row r="89" spans="16:83" ht="12" customHeight="1">
      <c r="P89" s="33"/>
      <c r="Q89" s="33"/>
      <c r="R89" s="33"/>
      <c r="S89" s="251"/>
      <c r="T89" s="251"/>
      <c r="U89" s="33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CE89" s="11"/>
    </row>
    <row r="90" spans="16:83" ht="12" customHeight="1">
      <c r="P90" s="33"/>
      <c r="Q90" s="33"/>
      <c r="R90" s="33"/>
      <c r="S90" s="251"/>
      <c r="T90" s="251"/>
      <c r="U90" s="33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</row>
    <row r="91" spans="16:83" ht="12" customHeight="1">
      <c r="P91" s="33"/>
      <c r="Q91" s="33"/>
      <c r="R91" s="33"/>
      <c r="S91" s="251"/>
      <c r="T91" s="251"/>
      <c r="U91" s="33"/>
      <c r="AM91" s="2"/>
      <c r="AN91" s="2"/>
      <c r="AO91" s="2"/>
      <c r="AP91" s="2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</row>
    <row r="92" spans="16:83" ht="12" customHeight="1">
      <c r="P92" s="33"/>
      <c r="Q92" s="33"/>
      <c r="R92" s="33"/>
      <c r="S92" s="251"/>
      <c r="T92" s="251"/>
      <c r="U92" s="33"/>
      <c r="AM92" s="2"/>
      <c r="AN92" s="2"/>
      <c r="AO92" s="2"/>
      <c r="AP92" s="2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</row>
    <row r="93" spans="16:83" ht="12" customHeight="1">
      <c r="P93" s="33"/>
      <c r="Q93" s="33"/>
      <c r="R93" s="33"/>
      <c r="S93" s="251"/>
      <c r="T93" s="251"/>
      <c r="U93" s="33"/>
      <c r="AM93" s="2"/>
      <c r="AN93" s="2"/>
      <c r="AO93" s="2"/>
      <c r="AP93" s="2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</row>
    <row r="94" spans="16:83" ht="12" customHeight="1">
      <c r="P94" s="33"/>
      <c r="Q94" s="33"/>
      <c r="R94" s="33"/>
      <c r="S94" s="251"/>
      <c r="T94" s="251"/>
      <c r="U94" s="33"/>
      <c r="AM94" s="2"/>
      <c r="AN94" s="2"/>
      <c r="AO94" s="2"/>
      <c r="AP94" s="2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</row>
    <row r="95" spans="16:83" ht="12" customHeight="1">
      <c r="P95" s="33"/>
      <c r="Q95" s="33"/>
      <c r="R95" s="33"/>
      <c r="S95" s="251"/>
      <c r="T95" s="251"/>
      <c r="U95" s="33"/>
      <c r="AM95" s="2"/>
      <c r="AN95" s="2"/>
      <c r="AO95" s="2"/>
      <c r="AP95" s="2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</row>
    <row r="96" spans="16:83" ht="12" customHeight="1">
      <c r="P96" s="33"/>
      <c r="Q96" s="33"/>
      <c r="R96" s="33"/>
      <c r="S96" s="251"/>
      <c r="T96" s="251"/>
      <c r="U96" s="33"/>
      <c r="AM96" s="2"/>
      <c r="AN96" s="2"/>
      <c r="AO96" s="2"/>
      <c r="AP96" s="2"/>
      <c r="AQ96" s="4"/>
      <c r="AR96" s="27"/>
      <c r="AS96" s="27"/>
      <c r="AT96" s="31"/>
      <c r="AU96" s="32"/>
      <c r="AV96" s="32"/>
      <c r="AW96" s="23"/>
      <c r="AX96" s="17"/>
      <c r="AY96" s="17"/>
      <c r="AZ96" s="17"/>
      <c r="BA96" s="21"/>
      <c r="BB96" s="21"/>
      <c r="BC96" s="31"/>
    </row>
    <row r="97" spans="16:55" ht="16.5">
      <c r="P97" s="33"/>
      <c r="Q97" s="33"/>
      <c r="R97" s="33"/>
      <c r="S97" s="251"/>
      <c r="T97" s="251"/>
      <c r="U97" s="33"/>
      <c r="AQ97" s="4"/>
      <c r="AR97" s="27"/>
      <c r="AS97" s="27"/>
      <c r="AT97" s="31"/>
      <c r="AU97" s="32"/>
      <c r="AV97" s="32"/>
      <c r="AW97" s="23"/>
      <c r="AX97" s="17"/>
      <c r="AY97" s="17"/>
      <c r="AZ97" s="17"/>
      <c r="BA97" s="21"/>
      <c r="BB97" s="21"/>
      <c r="BC97" s="31"/>
    </row>
    <row r="98" spans="16:55" ht="16.5">
      <c r="P98" s="33"/>
      <c r="Q98" s="33"/>
      <c r="R98" s="33"/>
      <c r="S98" s="251"/>
      <c r="T98" s="251"/>
      <c r="U98" s="33"/>
      <c r="AQ98" s="4"/>
      <c r="AR98" s="27"/>
      <c r="AS98" s="27"/>
      <c r="AT98" s="31"/>
      <c r="AU98" s="32"/>
      <c r="AV98" s="32"/>
      <c r="AW98" s="23"/>
      <c r="AX98" s="17"/>
      <c r="AY98" s="17"/>
      <c r="AZ98" s="17"/>
      <c r="BA98" s="21"/>
      <c r="BB98" s="21"/>
      <c r="BC98" s="31"/>
    </row>
    <row r="99" spans="16:55" ht="16.5">
      <c r="P99" s="33"/>
      <c r="Q99" s="33"/>
      <c r="R99" s="33"/>
      <c r="S99" s="251"/>
      <c r="T99" s="251"/>
      <c r="U99" s="33"/>
      <c r="AQ99" s="4"/>
      <c r="AR99" s="31"/>
      <c r="AS99" s="27"/>
      <c r="AT99" s="31"/>
      <c r="AU99" s="32"/>
      <c r="AV99" s="32"/>
      <c r="AW99" s="23"/>
      <c r="AX99" s="17"/>
      <c r="AY99" s="17"/>
      <c r="AZ99" s="17"/>
      <c r="BA99" s="21"/>
      <c r="BB99" s="21"/>
      <c r="BC99" s="31"/>
    </row>
    <row r="100" spans="16:55" ht="16.5">
      <c r="P100" s="33"/>
      <c r="Q100" s="33"/>
      <c r="R100" s="33"/>
      <c r="U100" s="33"/>
      <c r="AQ100" s="31"/>
      <c r="AR100" s="27"/>
      <c r="AS100" s="27"/>
      <c r="AT100" s="31"/>
      <c r="AU100" s="32"/>
      <c r="AV100" s="32"/>
      <c r="AW100" s="23"/>
      <c r="AX100" s="17"/>
      <c r="AY100" s="17"/>
      <c r="AZ100" s="17"/>
      <c r="BA100" s="21"/>
      <c r="BB100" s="21"/>
      <c r="BC100" s="31"/>
    </row>
    <row r="101" spans="16:55" ht="16.5">
      <c r="P101" s="33"/>
      <c r="Q101" s="33"/>
      <c r="R101" s="33"/>
      <c r="S101" s="252"/>
      <c r="T101" s="252"/>
      <c r="U101" s="33"/>
      <c r="AQ101" s="31"/>
      <c r="AR101" s="27"/>
      <c r="AS101" s="27"/>
      <c r="AT101" s="31"/>
      <c r="AU101" s="32"/>
      <c r="AV101" s="32"/>
      <c r="AW101" s="23"/>
      <c r="AX101" s="17"/>
      <c r="AY101" s="17"/>
      <c r="AZ101" s="17"/>
      <c r="BA101" s="21"/>
      <c r="BB101" s="21"/>
      <c r="BC101" s="31"/>
    </row>
    <row r="102" spans="16:55" ht="16.5">
      <c r="P102" s="33"/>
      <c r="Q102" s="33"/>
      <c r="R102" s="33"/>
      <c r="S102" s="252"/>
      <c r="T102" s="252"/>
      <c r="U102" s="33"/>
      <c r="AQ102" s="31"/>
      <c r="AR102" s="27"/>
      <c r="AS102" s="27"/>
      <c r="AT102" s="31"/>
      <c r="AU102" s="32"/>
      <c r="AV102" s="32"/>
      <c r="AW102" s="23"/>
      <c r="AX102" s="17"/>
      <c r="AY102" s="17"/>
      <c r="AZ102" s="17"/>
      <c r="BA102" s="21"/>
      <c r="BB102" s="21"/>
      <c r="BC102" s="31"/>
    </row>
    <row r="103" spans="16:55" ht="16.5">
      <c r="P103" s="33"/>
      <c r="Q103" s="33"/>
      <c r="R103" s="33"/>
      <c r="S103" s="252"/>
      <c r="T103" s="252"/>
      <c r="U103" s="33"/>
      <c r="AQ103" s="31"/>
      <c r="AR103" s="27"/>
      <c r="AS103" s="27"/>
      <c r="AT103" s="31"/>
      <c r="AU103" s="32"/>
      <c r="AV103" s="32"/>
      <c r="AW103" s="23"/>
      <c r="AX103" s="17"/>
      <c r="AY103" s="17"/>
      <c r="AZ103" s="17"/>
      <c r="BA103" s="21"/>
      <c r="BB103" s="21"/>
      <c r="BC103" s="31"/>
    </row>
    <row r="104" spans="16:55" ht="16.5">
      <c r="P104" s="33"/>
      <c r="Q104" s="33"/>
      <c r="R104" s="33"/>
      <c r="S104" s="252"/>
      <c r="T104" s="252"/>
      <c r="U104" s="33"/>
      <c r="AQ104" s="31"/>
      <c r="AR104" s="27"/>
      <c r="AS104" s="27"/>
      <c r="AT104" s="31"/>
      <c r="AU104" s="32"/>
      <c r="AV104" s="32"/>
      <c r="AW104" s="23"/>
      <c r="AX104" s="17"/>
      <c r="AY104" s="17"/>
      <c r="AZ104" s="17"/>
      <c r="BA104" s="21"/>
      <c r="BB104" s="21"/>
      <c r="BC104" s="31"/>
    </row>
    <row r="105" spans="16:55" ht="16.5">
      <c r="P105" s="33"/>
      <c r="Q105" s="33"/>
      <c r="R105" s="33"/>
      <c r="S105" s="252"/>
      <c r="T105" s="252"/>
      <c r="U105" s="33"/>
      <c r="AQ105" s="31"/>
      <c r="AR105" s="27"/>
      <c r="AS105" s="27"/>
      <c r="AT105" s="31"/>
      <c r="AU105" s="32"/>
      <c r="AV105" s="32"/>
      <c r="AW105" s="23"/>
      <c r="AX105" s="17"/>
      <c r="AY105" s="17"/>
      <c r="AZ105" s="17"/>
      <c r="BA105" s="21"/>
      <c r="BB105" s="21"/>
      <c r="BC105" s="31"/>
    </row>
    <row r="106" spans="16:55" ht="16.5">
      <c r="P106" s="33"/>
      <c r="Q106" s="33"/>
      <c r="R106" s="33"/>
      <c r="S106" s="252"/>
      <c r="T106" s="252"/>
      <c r="U106" s="33"/>
      <c r="AQ106" s="31"/>
      <c r="AR106" s="27"/>
      <c r="AS106" s="27"/>
      <c r="AT106" s="31"/>
      <c r="AU106" s="32"/>
      <c r="AV106" s="32"/>
      <c r="AW106" s="23"/>
      <c r="AX106" s="17"/>
      <c r="AY106" s="17"/>
      <c r="AZ106" s="17"/>
      <c r="BA106" s="21"/>
      <c r="BB106" s="21"/>
      <c r="BC106" s="31"/>
    </row>
    <row r="107" spans="16:55" ht="16.5">
      <c r="P107" s="33"/>
      <c r="Q107" s="33"/>
      <c r="R107" s="33"/>
      <c r="S107" s="252"/>
      <c r="T107" s="252"/>
      <c r="U107" s="33"/>
      <c r="AR107" s="27"/>
      <c r="AS107" s="27"/>
      <c r="AT107" s="31"/>
      <c r="AU107" s="32"/>
      <c r="AV107" s="32"/>
      <c r="AW107" s="23"/>
      <c r="AX107" s="17"/>
      <c r="AY107" s="17"/>
      <c r="AZ107" s="17"/>
      <c r="BA107" s="21"/>
      <c r="BB107" s="21"/>
      <c r="BC107" s="31"/>
    </row>
    <row r="108" spans="16:55" ht="16.5">
      <c r="P108" s="33"/>
      <c r="Q108" s="33"/>
      <c r="R108" s="33"/>
      <c r="S108" s="252"/>
      <c r="T108" s="252"/>
      <c r="U108" s="33"/>
      <c r="AR108" s="27"/>
      <c r="AS108" s="27"/>
      <c r="AT108" s="31"/>
      <c r="AU108" s="32"/>
      <c r="AV108" s="32"/>
      <c r="AW108" s="23"/>
      <c r="AX108" s="17"/>
      <c r="AY108" s="17"/>
      <c r="AZ108" s="17"/>
      <c r="BA108" s="21"/>
      <c r="BB108" s="21"/>
      <c r="BC108" s="31"/>
    </row>
    <row r="109" spans="16:55" ht="16.5">
      <c r="P109" s="33"/>
      <c r="Q109" s="33"/>
      <c r="R109" s="33"/>
      <c r="S109" s="252"/>
      <c r="T109" s="252"/>
      <c r="U109" s="33"/>
      <c r="AR109" s="27"/>
      <c r="AS109" s="27"/>
      <c r="AT109" s="31"/>
      <c r="AU109" s="32"/>
      <c r="AV109" s="32"/>
      <c r="AW109" s="23"/>
      <c r="AX109" s="17"/>
      <c r="AY109" s="17"/>
      <c r="AZ109" s="17"/>
      <c r="BA109" s="21"/>
      <c r="BB109" s="21"/>
      <c r="BC109" s="31"/>
    </row>
    <row r="110" spans="16:55" ht="16.5">
      <c r="P110" s="33"/>
      <c r="Q110" s="33"/>
      <c r="R110" s="33"/>
      <c r="S110" s="252"/>
      <c r="T110" s="252"/>
      <c r="U110" s="33"/>
      <c r="AR110" s="27"/>
      <c r="AS110" s="27"/>
      <c r="AT110" s="31"/>
      <c r="AU110" s="32"/>
      <c r="AV110" s="32"/>
      <c r="AW110" s="23"/>
      <c r="AX110" s="17"/>
      <c r="AY110" s="17"/>
      <c r="AZ110" s="17"/>
      <c r="BA110" s="21"/>
      <c r="BB110" s="21"/>
      <c r="BC110" s="31"/>
    </row>
    <row r="111" spans="16:55" ht="16.5">
      <c r="P111" s="33"/>
      <c r="Q111" s="33"/>
      <c r="R111" s="33"/>
      <c r="S111" s="252"/>
      <c r="T111" s="252"/>
      <c r="U111" s="33"/>
      <c r="AQ111" s="2"/>
      <c r="AR111" s="27"/>
      <c r="AS111" s="27"/>
      <c r="AT111" s="31"/>
      <c r="AU111" s="32"/>
      <c r="AV111" s="32"/>
      <c r="AW111" s="23"/>
      <c r="AX111" s="17"/>
      <c r="AY111" s="17"/>
      <c r="AZ111" s="17"/>
      <c r="BA111" s="21"/>
      <c r="BB111" s="21"/>
      <c r="BC111" s="31"/>
    </row>
    <row r="112" spans="16:55" ht="16.5">
      <c r="P112" s="33"/>
      <c r="Q112" s="33"/>
      <c r="R112" s="33"/>
      <c r="S112" s="252"/>
      <c r="T112" s="252"/>
      <c r="U112" s="33"/>
      <c r="AQ112" s="2"/>
      <c r="AR112" s="27"/>
      <c r="AS112" s="27"/>
      <c r="AT112" s="31"/>
      <c r="AU112" s="32"/>
      <c r="AV112" s="32"/>
      <c r="AW112" s="23"/>
      <c r="AX112" s="17"/>
      <c r="AY112" s="17"/>
      <c r="AZ112" s="17"/>
      <c r="BA112" s="21"/>
      <c r="BB112" s="21"/>
      <c r="BC112" s="31"/>
    </row>
    <row r="113" spans="16:55" ht="16.5">
      <c r="P113" s="33"/>
      <c r="Q113" s="33"/>
      <c r="R113" s="33"/>
      <c r="S113" s="252"/>
      <c r="T113" s="252"/>
      <c r="U113" s="33"/>
      <c r="AQ113" s="2"/>
      <c r="AR113" s="27"/>
      <c r="AS113" s="27"/>
      <c r="AT113" s="31"/>
      <c r="AU113" s="32"/>
      <c r="AV113" s="32"/>
      <c r="AW113" s="23"/>
      <c r="AX113" s="17"/>
      <c r="AY113" s="17"/>
      <c r="AZ113" s="17"/>
      <c r="BA113" s="21"/>
      <c r="BB113" s="21"/>
      <c r="BC113" s="31"/>
    </row>
    <row r="114" spans="16:55" ht="16.5">
      <c r="P114" s="33"/>
      <c r="Q114" s="33"/>
      <c r="R114" s="33"/>
      <c r="S114" s="252"/>
      <c r="T114" s="252"/>
      <c r="U114" s="33"/>
      <c r="AQ114" s="2"/>
      <c r="AR114" s="27"/>
      <c r="AS114" s="27"/>
      <c r="AT114" s="31"/>
      <c r="AU114" s="32"/>
      <c r="AV114" s="32"/>
      <c r="AW114" s="23"/>
      <c r="AX114" s="17"/>
      <c r="AY114" s="17"/>
      <c r="AZ114" s="17"/>
      <c r="BA114" s="21"/>
      <c r="BB114" s="21"/>
      <c r="BC114" s="31"/>
    </row>
    <row r="115" spans="16:55" ht="16.5">
      <c r="P115" s="33"/>
      <c r="Q115" s="33"/>
      <c r="R115" s="33"/>
      <c r="S115" s="252"/>
      <c r="T115" s="252"/>
      <c r="U115" s="33"/>
      <c r="AQ115" s="2"/>
      <c r="AR115" s="27"/>
      <c r="AS115" s="27"/>
      <c r="AT115" s="31"/>
      <c r="AU115" s="32"/>
      <c r="AV115" s="32"/>
      <c r="AW115" s="23"/>
      <c r="AX115" s="17"/>
      <c r="AY115" s="17"/>
      <c r="AZ115" s="17"/>
      <c r="BA115" s="21"/>
      <c r="BB115" s="21"/>
      <c r="BC115" s="31"/>
    </row>
    <row r="116" spans="16:55" ht="16.5">
      <c r="S116" s="252"/>
      <c r="T116" s="252"/>
      <c r="AQ116" s="2"/>
      <c r="AR116" s="27"/>
      <c r="AS116" s="27"/>
      <c r="AT116" s="31"/>
      <c r="AU116" s="32"/>
      <c r="AV116" s="32"/>
      <c r="AW116" s="23"/>
      <c r="AX116" s="17"/>
      <c r="AY116" s="17"/>
      <c r="AZ116" s="17"/>
      <c r="BA116" s="21"/>
      <c r="BB116" s="21"/>
      <c r="BC116" s="31"/>
    </row>
    <row r="117" spans="16:55" ht="16.5">
      <c r="S117" s="252"/>
      <c r="T117" s="252"/>
      <c r="AR117" s="27"/>
      <c r="AS117" s="27"/>
      <c r="AT117" s="31"/>
      <c r="AU117" s="32"/>
      <c r="AV117" s="32"/>
      <c r="AW117" s="23"/>
      <c r="AX117" s="17"/>
      <c r="AY117" s="17"/>
      <c r="AZ117" s="17"/>
      <c r="BA117" s="21"/>
      <c r="BB117" s="21"/>
      <c r="BC117" s="31"/>
    </row>
    <row r="118" spans="16:55" ht="16.5">
      <c r="S118" s="252"/>
      <c r="T118" s="252"/>
      <c r="AR118" s="27"/>
      <c r="AS118" s="27"/>
      <c r="AT118" s="31"/>
      <c r="AU118" s="32"/>
      <c r="AV118" s="32"/>
      <c r="AW118" s="23"/>
      <c r="AX118" s="17"/>
      <c r="AY118" s="17"/>
      <c r="AZ118" s="17"/>
      <c r="BA118" s="21"/>
      <c r="BB118" s="21"/>
      <c r="BC118" s="31"/>
    </row>
    <row r="119" spans="16:55" ht="16.5">
      <c r="S119" s="252"/>
      <c r="T119" s="252"/>
      <c r="AR119" s="27"/>
      <c r="AS119" s="27"/>
      <c r="AT119" s="31"/>
      <c r="AU119" s="32"/>
      <c r="AV119" s="32"/>
      <c r="AW119" s="23"/>
      <c r="AX119" s="17"/>
      <c r="AY119" s="17"/>
      <c r="AZ119" s="17"/>
      <c r="BA119" s="21"/>
      <c r="BB119" s="21"/>
      <c r="BC119" s="31"/>
    </row>
    <row r="120" spans="16:55" ht="16.5">
      <c r="S120" s="252"/>
      <c r="T120" s="252"/>
      <c r="AR120" s="27"/>
      <c r="AS120" s="27"/>
      <c r="AT120" s="31"/>
      <c r="AU120" s="32"/>
      <c r="AV120" s="32"/>
      <c r="AW120" s="23"/>
      <c r="AX120" s="17"/>
      <c r="AY120" s="17"/>
      <c r="AZ120" s="17"/>
      <c r="BA120" s="21"/>
      <c r="BB120" s="21"/>
      <c r="BC120" s="31"/>
    </row>
    <row r="121" spans="16:55" ht="16.5">
      <c r="S121" s="252"/>
      <c r="T121" s="252"/>
      <c r="AR121" s="27"/>
      <c r="AS121" s="27"/>
      <c r="AT121" s="31"/>
      <c r="AU121" s="32"/>
      <c r="AV121" s="32"/>
      <c r="AW121" s="23"/>
      <c r="AX121" s="17"/>
      <c r="AY121" s="17"/>
      <c r="AZ121" s="17"/>
      <c r="BA121" s="21"/>
      <c r="BB121" s="21"/>
      <c r="BC121" s="31"/>
    </row>
    <row r="122" spans="16:55" ht="16.5">
      <c r="S122" s="252"/>
      <c r="T122" s="252"/>
      <c r="AR122" s="27"/>
      <c r="AS122" s="27"/>
      <c r="AT122" s="31"/>
      <c r="AU122" s="32"/>
      <c r="AV122" s="32"/>
      <c r="AW122" s="23"/>
      <c r="AX122" s="17"/>
      <c r="AY122" s="17"/>
      <c r="AZ122" s="17"/>
      <c r="BA122" s="21"/>
      <c r="BB122" s="21"/>
      <c r="BC122" s="31"/>
    </row>
    <row r="123" spans="16:55" ht="16.5">
      <c r="S123" s="252"/>
      <c r="T123" s="252"/>
      <c r="AR123" s="27"/>
      <c r="AS123" s="27"/>
      <c r="AT123" s="31"/>
      <c r="AU123" s="32"/>
      <c r="AV123" s="32"/>
      <c r="AW123" s="32"/>
      <c r="AX123" s="32"/>
      <c r="AY123" s="31"/>
      <c r="AZ123" s="31"/>
      <c r="BA123" s="31"/>
      <c r="BB123" s="31"/>
      <c r="BC123" s="31"/>
    </row>
    <row r="124" spans="16:55" ht="16.5">
      <c r="S124" s="252"/>
      <c r="T124" s="252"/>
      <c r="AR124" s="27"/>
      <c r="AS124" s="27"/>
      <c r="AT124" s="31"/>
      <c r="AU124" s="32"/>
      <c r="AV124" s="32"/>
      <c r="AW124" s="32"/>
      <c r="AX124" s="32"/>
      <c r="AY124" s="31"/>
      <c r="AZ124" s="31"/>
      <c r="BA124" s="31"/>
      <c r="BB124" s="31"/>
      <c r="BC124" s="31"/>
    </row>
    <row r="125" spans="16:55" ht="16.5">
      <c r="S125" s="252"/>
      <c r="T125" s="252"/>
      <c r="AR125" s="27"/>
      <c r="AS125" s="27"/>
      <c r="AT125" s="31"/>
      <c r="AU125" s="32"/>
      <c r="AV125" s="32"/>
      <c r="AW125" s="32"/>
      <c r="AX125" s="32"/>
      <c r="AY125" s="31"/>
      <c r="AZ125" s="31"/>
      <c r="BA125" s="31"/>
      <c r="BB125" s="31"/>
      <c r="BC125" s="31"/>
    </row>
    <row r="126" spans="16:55" ht="16.5">
      <c r="S126" s="252"/>
      <c r="T126" s="252"/>
      <c r="AR126" s="27"/>
      <c r="AS126" s="27"/>
      <c r="AT126" s="31"/>
      <c r="AU126" s="32"/>
      <c r="AV126" s="32"/>
      <c r="AW126" s="32"/>
      <c r="AX126" s="32"/>
      <c r="AY126" s="31"/>
      <c r="AZ126" s="31"/>
      <c r="BA126" s="31"/>
      <c r="BB126" s="31"/>
      <c r="BC126" s="31"/>
    </row>
    <row r="127" spans="16:55" ht="16.5">
      <c r="S127" s="252"/>
      <c r="T127" s="252"/>
      <c r="AR127" s="27"/>
      <c r="AS127" s="27"/>
      <c r="AT127" s="31"/>
      <c r="AU127" s="32"/>
      <c r="AV127" s="32"/>
      <c r="AW127" s="32"/>
      <c r="AX127" s="32"/>
      <c r="AY127" s="31"/>
      <c r="AZ127" s="31"/>
      <c r="BA127" s="31"/>
      <c r="BB127" s="31"/>
      <c r="BC127" s="31"/>
    </row>
    <row r="128" spans="16:55" ht="16.5">
      <c r="S128" s="252"/>
      <c r="T128" s="252"/>
      <c r="AR128" s="27"/>
      <c r="AS128" s="27"/>
      <c r="AT128" s="31"/>
      <c r="AU128" s="32"/>
      <c r="AV128" s="32"/>
      <c r="AW128" s="32"/>
      <c r="AX128" s="32"/>
      <c r="AY128" s="31"/>
      <c r="AZ128" s="31"/>
      <c r="BA128" s="31"/>
      <c r="BB128" s="31"/>
      <c r="BC128" s="31"/>
    </row>
    <row r="129" spans="19:55" ht="16.5">
      <c r="S129" s="252"/>
      <c r="T129" s="252"/>
      <c r="AR129" s="27"/>
      <c r="AS129" s="27"/>
      <c r="AT129" s="31"/>
      <c r="AU129" s="32"/>
      <c r="AV129" s="32"/>
      <c r="AW129" s="32"/>
      <c r="AX129" s="32"/>
      <c r="AY129" s="31"/>
      <c r="AZ129" s="31"/>
      <c r="BA129" s="31"/>
      <c r="BB129" s="31"/>
      <c r="BC129" s="31"/>
    </row>
    <row r="130" spans="19:55" ht="16.5">
      <c r="S130" s="252"/>
      <c r="T130" s="252"/>
      <c r="AR130" s="27"/>
      <c r="AS130" s="27"/>
      <c r="AT130" s="31"/>
      <c r="AU130" s="32"/>
      <c r="AV130" s="32"/>
      <c r="AW130" s="32"/>
      <c r="AX130" s="32"/>
      <c r="AY130" s="31"/>
      <c r="AZ130" s="31"/>
      <c r="BA130" s="31"/>
      <c r="BB130" s="31"/>
      <c r="BC130" s="31"/>
    </row>
    <row r="131" spans="19:55" ht="16.5">
      <c r="S131" s="252"/>
      <c r="T131" s="252"/>
      <c r="AR131" s="27"/>
      <c r="AS131" s="27"/>
      <c r="AT131" s="31"/>
      <c r="AU131" s="32"/>
      <c r="AV131" s="32"/>
      <c r="AW131" s="32"/>
      <c r="AX131" s="32"/>
      <c r="AY131" s="31"/>
      <c r="AZ131" s="31"/>
      <c r="BA131" s="31"/>
      <c r="BB131" s="31"/>
      <c r="BC131" s="31"/>
    </row>
    <row r="132" spans="19:55" ht="16.5">
      <c r="S132" s="252"/>
      <c r="T132" s="252"/>
      <c r="AR132" s="27"/>
      <c r="AS132" s="27"/>
      <c r="AT132" s="31"/>
      <c r="AU132" s="32"/>
      <c r="AV132" s="32"/>
      <c r="AW132" s="32"/>
      <c r="AX132" s="32"/>
      <c r="AY132" s="31"/>
      <c r="AZ132" s="31"/>
      <c r="BA132" s="31"/>
      <c r="BB132" s="31"/>
      <c r="BC132" s="31"/>
    </row>
    <row r="133" spans="19:55" ht="16.5">
      <c r="S133" s="252"/>
      <c r="T133" s="252"/>
      <c r="AR133" s="27"/>
      <c r="AS133" s="27"/>
      <c r="AT133" s="31"/>
      <c r="AU133" s="32"/>
      <c r="AV133" s="32"/>
      <c r="AW133" s="32"/>
      <c r="AX133" s="32"/>
      <c r="AY133" s="31"/>
      <c r="AZ133" s="31"/>
      <c r="BA133" s="31"/>
      <c r="BB133" s="31"/>
      <c r="BC133" s="31"/>
    </row>
    <row r="134" spans="19:55" ht="16.5">
      <c r="S134" s="252"/>
      <c r="T134" s="252"/>
      <c r="AR134" s="27"/>
      <c r="AS134" s="27"/>
      <c r="AT134" s="31"/>
      <c r="AU134" s="32"/>
      <c r="AV134" s="32"/>
      <c r="AW134" s="32"/>
      <c r="AX134" s="32"/>
      <c r="AY134" s="31"/>
      <c r="AZ134" s="31"/>
      <c r="BA134" s="31"/>
      <c r="BB134" s="31"/>
      <c r="BC134" s="31"/>
    </row>
    <row r="135" spans="19:55" ht="16.5">
      <c r="S135" s="252"/>
      <c r="T135" s="252"/>
      <c r="AR135" s="27"/>
      <c r="AS135" s="27"/>
      <c r="AT135" s="31"/>
      <c r="AU135" s="32"/>
      <c r="AV135" s="32"/>
      <c r="AW135" s="32"/>
      <c r="AX135" s="32"/>
      <c r="AY135" s="31"/>
      <c r="AZ135" s="31"/>
      <c r="BA135" s="31"/>
      <c r="BB135" s="31"/>
      <c r="BC135" s="31"/>
    </row>
    <row r="136" spans="19:55" ht="16.5">
      <c r="AR136" s="27"/>
      <c r="AS136" s="27"/>
      <c r="AT136" s="31"/>
      <c r="AU136" s="32"/>
      <c r="AV136" s="32"/>
      <c r="AW136" s="32"/>
      <c r="AX136" s="32"/>
      <c r="AY136" s="31"/>
      <c r="AZ136" s="31"/>
      <c r="BA136" s="31"/>
      <c r="BB136" s="31"/>
      <c r="BC136" s="31"/>
    </row>
    <row r="137" spans="19:55" ht="16.5">
      <c r="AR137" s="27"/>
      <c r="AS137" s="27"/>
      <c r="AT137" s="31"/>
      <c r="AU137" s="32"/>
      <c r="AV137" s="32"/>
      <c r="AW137" s="32"/>
      <c r="AX137" s="32"/>
      <c r="AY137" s="31"/>
      <c r="AZ137" s="31"/>
      <c r="BA137" s="31"/>
      <c r="BB137" s="31"/>
      <c r="BC137" s="31"/>
    </row>
    <row r="138" spans="19:55" ht="16.5">
      <c r="AR138" s="27"/>
      <c r="AS138" s="27"/>
      <c r="AT138" s="31"/>
      <c r="AU138" s="32"/>
      <c r="AV138" s="32"/>
      <c r="AW138" s="32"/>
      <c r="AX138" s="32"/>
      <c r="AY138" s="31"/>
      <c r="AZ138" s="31"/>
      <c r="BA138" s="31"/>
      <c r="BB138" s="31"/>
      <c r="BC138" s="31"/>
    </row>
    <row r="139" spans="19:55" ht="16.5">
      <c r="AR139" s="27"/>
      <c r="AS139" s="27"/>
      <c r="AT139" s="31"/>
      <c r="AU139" s="32"/>
      <c r="AV139" s="32"/>
      <c r="AW139" s="32"/>
      <c r="AX139" s="32"/>
      <c r="AY139" s="31"/>
      <c r="AZ139" s="31"/>
      <c r="BA139" s="31"/>
      <c r="BB139" s="31"/>
      <c r="BC139" s="31"/>
    </row>
    <row r="140" spans="19:55" ht="16.5">
      <c r="AR140" s="27"/>
      <c r="AS140" s="27"/>
      <c r="AT140" s="31"/>
      <c r="AU140" s="32"/>
      <c r="AV140" s="32"/>
      <c r="AW140" s="32"/>
      <c r="AX140" s="32"/>
      <c r="AY140" s="31"/>
      <c r="AZ140" s="31"/>
      <c r="BA140" s="31"/>
      <c r="BB140" s="31"/>
      <c r="BC140" s="31"/>
    </row>
    <row r="141" spans="19:55" ht="16.5">
      <c r="AR141" s="27"/>
      <c r="AS141" s="27"/>
      <c r="AT141" s="31"/>
      <c r="AU141" s="32"/>
      <c r="AV141" s="32"/>
      <c r="AW141" s="32"/>
      <c r="AX141" s="32"/>
      <c r="AY141" s="31"/>
      <c r="AZ141" s="31"/>
      <c r="BA141" s="31"/>
      <c r="BB141" s="31"/>
      <c r="BC141" s="31"/>
    </row>
    <row r="142" spans="19:55" ht="16.5">
      <c r="AR142" s="27"/>
      <c r="AS142" s="27"/>
      <c r="AT142" s="31"/>
      <c r="AU142" s="32"/>
      <c r="AV142" s="32"/>
      <c r="AW142" s="32"/>
      <c r="AX142" s="32"/>
      <c r="AY142" s="31"/>
      <c r="AZ142" s="31"/>
      <c r="BA142" s="31"/>
      <c r="BB142" s="31"/>
      <c r="BC142" s="31"/>
    </row>
    <row r="143" spans="19:55" ht="16.5">
      <c r="AR143" s="27"/>
      <c r="AS143" s="27"/>
      <c r="AT143" s="31"/>
      <c r="AU143" s="32"/>
      <c r="AV143" s="32"/>
      <c r="AW143" s="32"/>
      <c r="AX143" s="32"/>
      <c r="AY143" s="31"/>
      <c r="AZ143" s="31"/>
      <c r="BA143" s="31"/>
      <c r="BB143" s="31"/>
      <c r="BC143" s="31"/>
    </row>
    <row r="144" spans="19:55" ht="16.5">
      <c r="AR144" s="27"/>
      <c r="AS144" s="27"/>
      <c r="AT144" s="31"/>
      <c r="AU144" s="32"/>
      <c r="AV144" s="32"/>
      <c r="AW144" s="32"/>
      <c r="AX144" s="32"/>
      <c r="AY144" s="31"/>
      <c r="AZ144" s="31"/>
      <c r="BA144" s="31"/>
      <c r="BB144" s="31"/>
      <c r="BC144" s="31"/>
    </row>
    <row r="145" spans="44:55" ht="16.5">
      <c r="AR145" s="27"/>
      <c r="AS145" s="27"/>
      <c r="AT145" s="31"/>
      <c r="AU145" s="32"/>
      <c r="AV145" s="32"/>
      <c r="AW145" s="32"/>
      <c r="AX145" s="32"/>
      <c r="AY145" s="31"/>
      <c r="AZ145" s="31"/>
      <c r="BA145" s="31"/>
      <c r="BB145" s="31"/>
      <c r="BC145" s="31"/>
    </row>
    <row r="146" spans="44:55" ht="16.5">
      <c r="AR146" s="27"/>
      <c r="AS146" s="27"/>
      <c r="AT146" s="31"/>
      <c r="AU146" s="32"/>
      <c r="AV146" s="32"/>
      <c r="AW146" s="32"/>
      <c r="AX146" s="32"/>
      <c r="AY146" s="31"/>
      <c r="AZ146" s="31"/>
      <c r="BA146" s="31"/>
      <c r="BB146" s="31"/>
      <c r="BC146" s="31"/>
    </row>
    <row r="147" spans="44:55" ht="16.5">
      <c r="AR147" s="27"/>
      <c r="AS147" s="27"/>
      <c r="AT147" s="31"/>
      <c r="AU147" s="32"/>
      <c r="AV147" s="32"/>
      <c r="AW147" s="32"/>
      <c r="AX147" s="32"/>
      <c r="AY147" s="31"/>
      <c r="AZ147" s="31"/>
      <c r="BA147" s="31"/>
      <c r="BB147" s="31"/>
      <c r="BC147" s="31"/>
    </row>
    <row r="148" spans="44:55" ht="16.5">
      <c r="AR148" s="27"/>
      <c r="AS148" s="27"/>
      <c r="AT148" s="31"/>
      <c r="AU148" s="32"/>
      <c r="AV148" s="32"/>
      <c r="AW148" s="32"/>
      <c r="AX148" s="32"/>
      <c r="AY148" s="31"/>
      <c r="AZ148" s="31"/>
      <c r="BA148" s="31"/>
      <c r="BB148" s="31"/>
      <c r="BC148" s="31"/>
    </row>
    <row r="153" spans="44:55">
      <c r="AR153" s="2"/>
      <c r="AS153" s="2"/>
      <c r="AT153" s="2"/>
      <c r="AU153" s="2"/>
      <c r="AV153" s="2"/>
      <c r="AW153" s="2"/>
      <c r="AX153" s="2"/>
    </row>
    <row r="154" spans="44:55">
      <c r="AR154" s="2"/>
      <c r="AS154" s="2"/>
      <c r="AT154" s="2"/>
      <c r="AU154" s="2"/>
      <c r="AV154" s="2"/>
      <c r="AW154" s="2"/>
      <c r="AX154" s="2"/>
    </row>
    <row r="155" spans="44:55">
      <c r="AR155" s="2"/>
      <c r="AS155" s="2"/>
      <c r="AT155" s="2"/>
      <c r="AU155" s="2"/>
      <c r="AV155" s="2"/>
      <c r="AW155" s="2"/>
      <c r="AX155" s="2"/>
    </row>
    <row r="156" spans="44:55">
      <c r="AR156" s="2"/>
      <c r="AS156" s="2"/>
      <c r="AT156" s="2"/>
      <c r="AU156" s="2"/>
      <c r="AV156" s="2"/>
      <c r="AW156" s="2"/>
      <c r="AX156" s="2"/>
    </row>
    <row r="157" spans="44:55">
      <c r="AR157" s="2"/>
      <c r="AS157" s="2"/>
      <c r="AT157" s="2"/>
      <c r="AU157" s="2"/>
      <c r="AV157" s="2"/>
      <c r="AW157" s="2"/>
      <c r="AX157" s="2"/>
    </row>
    <row r="158" spans="44:55">
      <c r="AR158" s="2"/>
      <c r="AS158" s="2"/>
      <c r="AT158" s="2"/>
      <c r="AU158" s="2"/>
      <c r="AV158" s="2"/>
      <c r="AW158" s="2"/>
      <c r="AX158" s="2"/>
    </row>
  </sheetData>
  <sheetProtection selectLockedCells="1"/>
  <mergeCells count="512">
    <mergeCell ref="BJ50:BL51"/>
    <mergeCell ref="BM50:BN51"/>
    <mergeCell ref="BO50:BQ51"/>
    <mergeCell ref="BR50:BS51"/>
    <mergeCell ref="BU50:BW51"/>
    <mergeCell ref="BX50:BY51"/>
    <mergeCell ref="BZ50:CB51"/>
    <mergeCell ref="CC50:CD51"/>
    <mergeCell ref="BJ52:BL53"/>
    <mergeCell ref="BM52:BN53"/>
    <mergeCell ref="BO52:BQ53"/>
    <mergeCell ref="BR52:BS53"/>
    <mergeCell ref="BU52:BW53"/>
    <mergeCell ref="BX52:BY53"/>
    <mergeCell ref="BZ52:CB53"/>
    <mergeCell ref="CC52:CD53"/>
    <mergeCell ref="A48:B48"/>
    <mergeCell ref="BJ48:BL49"/>
    <mergeCell ref="BM48:BN49"/>
    <mergeCell ref="BO48:BQ49"/>
    <mergeCell ref="BR48:BS49"/>
    <mergeCell ref="BU48:BW49"/>
    <mergeCell ref="BX48:BY49"/>
    <mergeCell ref="BZ48:CB49"/>
    <mergeCell ref="CC48:CD49"/>
    <mergeCell ref="A49:B49"/>
    <mergeCell ref="A46:B46"/>
    <mergeCell ref="BJ46:BL47"/>
    <mergeCell ref="BM46:BN47"/>
    <mergeCell ref="BO46:BQ47"/>
    <mergeCell ref="BR46:BS47"/>
    <mergeCell ref="BU46:BW47"/>
    <mergeCell ref="BX46:BY47"/>
    <mergeCell ref="BZ46:CB47"/>
    <mergeCell ref="CC46:CD47"/>
    <mergeCell ref="A47:B47"/>
    <mergeCell ref="A44:B44"/>
    <mergeCell ref="BJ44:BL45"/>
    <mergeCell ref="BM44:BN45"/>
    <mergeCell ref="BO44:BQ45"/>
    <mergeCell ref="BR44:BS45"/>
    <mergeCell ref="BU44:BW45"/>
    <mergeCell ref="BX44:BY45"/>
    <mergeCell ref="BZ44:CB45"/>
    <mergeCell ref="CC44:CD45"/>
    <mergeCell ref="A45:B45"/>
    <mergeCell ref="BX40:BY41"/>
    <mergeCell ref="BZ40:CB41"/>
    <mergeCell ref="CC40:CD41"/>
    <mergeCell ref="A41:B41"/>
    <mergeCell ref="A42:B42"/>
    <mergeCell ref="BJ42:BL43"/>
    <mergeCell ref="BM42:BN43"/>
    <mergeCell ref="BO42:BQ43"/>
    <mergeCell ref="BR42:BS43"/>
    <mergeCell ref="BU42:BW43"/>
    <mergeCell ref="A40:B40"/>
    <mergeCell ref="BJ40:BL41"/>
    <mergeCell ref="BM40:BN41"/>
    <mergeCell ref="BO40:BQ41"/>
    <mergeCell ref="BR40:BS41"/>
    <mergeCell ref="BU40:BW41"/>
    <mergeCell ref="BX42:BY43"/>
    <mergeCell ref="BZ42:CB43"/>
    <mergeCell ref="CC42:CD43"/>
    <mergeCell ref="A43:B43"/>
    <mergeCell ref="BW36:BX37"/>
    <mergeCell ref="BY36:BY37"/>
    <mergeCell ref="BZ38:BZ39"/>
    <mergeCell ref="CA38:CA39"/>
    <mergeCell ref="CB38:CB39"/>
    <mergeCell ref="CC38:CC39"/>
    <mergeCell ref="CD38:CD39"/>
    <mergeCell ref="A39:B39"/>
    <mergeCell ref="BQ38:BQ39"/>
    <mergeCell ref="BR38:BR39"/>
    <mergeCell ref="BS38:BS39"/>
    <mergeCell ref="BU38:BV39"/>
    <mergeCell ref="BW38:BX39"/>
    <mergeCell ref="BY38:BY39"/>
    <mergeCell ref="A38:B38"/>
    <mergeCell ref="BJ38:BK39"/>
    <mergeCell ref="BL38:BM39"/>
    <mergeCell ref="BN38:BN39"/>
    <mergeCell ref="BO38:BO39"/>
    <mergeCell ref="BP38:BP39"/>
    <mergeCell ref="CC34:CC35"/>
    <mergeCell ref="CD34:CD35"/>
    <mergeCell ref="A36:B36"/>
    <mergeCell ref="BJ36:BK37"/>
    <mergeCell ref="BL36:BM37"/>
    <mergeCell ref="BN36:BN37"/>
    <mergeCell ref="BO36:BO37"/>
    <mergeCell ref="BP36:BP37"/>
    <mergeCell ref="BR34:BR35"/>
    <mergeCell ref="BS34:BS35"/>
    <mergeCell ref="BU34:BV35"/>
    <mergeCell ref="BW34:BX35"/>
    <mergeCell ref="BY34:BY35"/>
    <mergeCell ref="BZ34:BZ35"/>
    <mergeCell ref="BZ36:BZ37"/>
    <mergeCell ref="CA36:CA37"/>
    <mergeCell ref="CB36:CB37"/>
    <mergeCell ref="CC36:CC37"/>
    <mergeCell ref="CD36:CD37"/>
    <mergeCell ref="A37:B37"/>
    <mergeCell ref="BQ36:BQ37"/>
    <mergeCell ref="BR36:BR37"/>
    <mergeCell ref="BS36:BS37"/>
    <mergeCell ref="BU36:BV37"/>
    <mergeCell ref="CA32:CA33"/>
    <mergeCell ref="CB32:CB33"/>
    <mergeCell ref="CC32:CC33"/>
    <mergeCell ref="CD32:CD33"/>
    <mergeCell ref="BJ34:BK35"/>
    <mergeCell ref="BL34:BM35"/>
    <mergeCell ref="BN34:BN35"/>
    <mergeCell ref="BO34:BO35"/>
    <mergeCell ref="BP34:BP35"/>
    <mergeCell ref="BQ34:BQ35"/>
    <mergeCell ref="BR32:BR33"/>
    <mergeCell ref="BS32:BS33"/>
    <mergeCell ref="BU32:BV33"/>
    <mergeCell ref="BW32:BX33"/>
    <mergeCell ref="BY32:BY33"/>
    <mergeCell ref="BZ32:BZ33"/>
    <mergeCell ref="BJ32:BK33"/>
    <mergeCell ref="BL32:BM33"/>
    <mergeCell ref="BN32:BN33"/>
    <mergeCell ref="BO32:BO33"/>
    <mergeCell ref="BP32:BP33"/>
    <mergeCell ref="BQ32:BQ33"/>
    <mergeCell ref="CA34:CA35"/>
    <mergeCell ref="CB34:CB35"/>
    <mergeCell ref="BY30:BZ31"/>
    <mergeCell ref="CA30:CB31"/>
    <mergeCell ref="CC30:CD31"/>
    <mergeCell ref="A31:B31"/>
    <mergeCell ref="C31:D31"/>
    <mergeCell ref="G31:H31"/>
    <mergeCell ref="I31:J31"/>
    <mergeCell ref="K31:L31"/>
    <mergeCell ref="BJ30:BK31"/>
    <mergeCell ref="BL30:BM31"/>
    <mergeCell ref="BN30:BO31"/>
    <mergeCell ref="BP30:BQ31"/>
    <mergeCell ref="BR30:BS31"/>
    <mergeCell ref="BU30:BV31"/>
    <mergeCell ref="A30:B30"/>
    <mergeCell ref="C30:D30"/>
    <mergeCell ref="G30:H30"/>
    <mergeCell ref="I30:J30"/>
    <mergeCell ref="K30:L30"/>
    <mergeCell ref="M30:N30"/>
    <mergeCell ref="O30:P30"/>
    <mergeCell ref="Q30:R30"/>
    <mergeCell ref="BW30:BX31"/>
    <mergeCell ref="O28:P28"/>
    <mergeCell ref="Q28:R28"/>
    <mergeCell ref="BJ28:BK29"/>
    <mergeCell ref="BU28:BV29"/>
    <mergeCell ref="A29:B29"/>
    <mergeCell ref="C29:D29"/>
    <mergeCell ref="G29:H29"/>
    <mergeCell ref="I29:J29"/>
    <mergeCell ref="K29:L29"/>
    <mergeCell ref="M29:N29"/>
    <mergeCell ref="A28:B28"/>
    <mergeCell ref="C28:D28"/>
    <mergeCell ref="G28:H28"/>
    <mergeCell ref="I28:J28"/>
    <mergeCell ref="K28:L28"/>
    <mergeCell ref="M28:N28"/>
    <mergeCell ref="O29:P29"/>
    <mergeCell ref="Q29:R29"/>
    <mergeCell ref="BU26:BW27"/>
    <mergeCell ref="BX26:BY27"/>
    <mergeCell ref="BZ26:CB27"/>
    <mergeCell ref="CC26:CD27"/>
    <mergeCell ref="A27:B27"/>
    <mergeCell ref="C27:D27"/>
    <mergeCell ref="G27:H27"/>
    <mergeCell ref="I27:J27"/>
    <mergeCell ref="K27:L27"/>
    <mergeCell ref="M27:N27"/>
    <mergeCell ref="O26:P26"/>
    <mergeCell ref="Q26:R26"/>
    <mergeCell ref="BJ26:BL27"/>
    <mergeCell ref="BM26:BN27"/>
    <mergeCell ref="BO26:BQ27"/>
    <mergeCell ref="BR26:BS27"/>
    <mergeCell ref="O27:P27"/>
    <mergeCell ref="Q27:R27"/>
    <mergeCell ref="A26:B26"/>
    <mergeCell ref="C26:D26"/>
    <mergeCell ref="G26:H26"/>
    <mergeCell ref="I26:J26"/>
    <mergeCell ref="K26:L26"/>
    <mergeCell ref="M26:N26"/>
    <mergeCell ref="BU24:BW25"/>
    <mergeCell ref="BX24:BY25"/>
    <mergeCell ref="BZ24:CB25"/>
    <mergeCell ref="CC24:CD25"/>
    <mergeCell ref="A25:B25"/>
    <mergeCell ref="C25:D25"/>
    <mergeCell ref="G25:H25"/>
    <mergeCell ref="I25:J25"/>
    <mergeCell ref="K25:L25"/>
    <mergeCell ref="M25:N25"/>
    <mergeCell ref="O24:P24"/>
    <mergeCell ref="Q24:R24"/>
    <mergeCell ref="BJ24:BL25"/>
    <mergeCell ref="BM24:BN25"/>
    <mergeCell ref="BO24:BQ25"/>
    <mergeCell ref="BR24:BS25"/>
    <mergeCell ref="O25:P25"/>
    <mergeCell ref="Q25:R25"/>
    <mergeCell ref="A24:B24"/>
    <mergeCell ref="C24:D24"/>
    <mergeCell ref="G24:H24"/>
    <mergeCell ref="I24:J24"/>
    <mergeCell ref="K24:L24"/>
    <mergeCell ref="M24:N24"/>
    <mergeCell ref="BU22:BW23"/>
    <mergeCell ref="BX22:BY23"/>
    <mergeCell ref="BZ22:CB23"/>
    <mergeCell ref="CC22:CD23"/>
    <mergeCell ref="A23:B23"/>
    <mergeCell ref="C23:D23"/>
    <mergeCell ref="G23:H23"/>
    <mergeCell ref="I23:J23"/>
    <mergeCell ref="K23:L23"/>
    <mergeCell ref="M23:N23"/>
    <mergeCell ref="O22:P22"/>
    <mergeCell ref="Q22:R22"/>
    <mergeCell ref="BJ22:BL23"/>
    <mergeCell ref="BM22:BN23"/>
    <mergeCell ref="BO22:BQ23"/>
    <mergeCell ref="BR22:BS23"/>
    <mergeCell ref="O23:P23"/>
    <mergeCell ref="Q23:R23"/>
    <mergeCell ref="A22:B22"/>
    <mergeCell ref="C22:D22"/>
    <mergeCell ref="G22:H22"/>
    <mergeCell ref="I22:J22"/>
    <mergeCell ref="K22:L22"/>
    <mergeCell ref="M22:N22"/>
    <mergeCell ref="BU20:BW21"/>
    <mergeCell ref="BX20:BY21"/>
    <mergeCell ref="BZ20:CB21"/>
    <mergeCell ref="CC20:CD21"/>
    <mergeCell ref="A21:B21"/>
    <mergeCell ref="C21:D21"/>
    <mergeCell ref="G21:H21"/>
    <mergeCell ref="I21:J21"/>
    <mergeCell ref="K21:L21"/>
    <mergeCell ref="M21:N21"/>
    <mergeCell ref="O20:P20"/>
    <mergeCell ref="Q20:R20"/>
    <mergeCell ref="BJ20:BL21"/>
    <mergeCell ref="BM20:BN21"/>
    <mergeCell ref="BO20:BQ21"/>
    <mergeCell ref="BR20:BS21"/>
    <mergeCell ref="O21:P21"/>
    <mergeCell ref="Q21:R21"/>
    <mergeCell ref="A20:B20"/>
    <mergeCell ref="C20:D20"/>
    <mergeCell ref="G20:H20"/>
    <mergeCell ref="I20:J20"/>
    <mergeCell ref="K20:L20"/>
    <mergeCell ref="M20:N20"/>
    <mergeCell ref="BU18:BW19"/>
    <mergeCell ref="BX18:BY19"/>
    <mergeCell ref="BZ18:CB19"/>
    <mergeCell ref="CC18:CD19"/>
    <mergeCell ref="A19:B19"/>
    <mergeCell ref="C19:D19"/>
    <mergeCell ref="G19:H19"/>
    <mergeCell ref="I19:J19"/>
    <mergeCell ref="K19:L19"/>
    <mergeCell ref="M19:N19"/>
    <mergeCell ref="O18:P18"/>
    <mergeCell ref="Q18:R18"/>
    <mergeCell ref="BJ18:BL19"/>
    <mergeCell ref="BM18:BN19"/>
    <mergeCell ref="BO18:BQ19"/>
    <mergeCell ref="BR18:BS19"/>
    <mergeCell ref="O19:P19"/>
    <mergeCell ref="Q19:R19"/>
    <mergeCell ref="A18:B18"/>
    <mergeCell ref="C18:D18"/>
    <mergeCell ref="G18:H18"/>
    <mergeCell ref="I18:J18"/>
    <mergeCell ref="K18:L18"/>
    <mergeCell ref="M18:N18"/>
    <mergeCell ref="BU16:BW17"/>
    <mergeCell ref="BX16:BY17"/>
    <mergeCell ref="BZ16:CB17"/>
    <mergeCell ref="CC16:CD17"/>
    <mergeCell ref="A17:B17"/>
    <mergeCell ref="C17:D17"/>
    <mergeCell ref="G17:H17"/>
    <mergeCell ref="I17:J17"/>
    <mergeCell ref="K17:L17"/>
    <mergeCell ref="M17:N17"/>
    <mergeCell ref="O16:P16"/>
    <mergeCell ref="Q16:R16"/>
    <mergeCell ref="BJ16:BL17"/>
    <mergeCell ref="BM16:BN17"/>
    <mergeCell ref="BO16:BQ17"/>
    <mergeCell ref="BR16:BS17"/>
    <mergeCell ref="O17:P17"/>
    <mergeCell ref="Q17:R17"/>
    <mergeCell ref="A16:B16"/>
    <mergeCell ref="C16:D16"/>
    <mergeCell ref="G16:H16"/>
    <mergeCell ref="I16:J16"/>
    <mergeCell ref="K16:L16"/>
    <mergeCell ref="M16:N16"/>
    <mergeCell ref="BU14:BW15"/>
    <mergeCell ref="BX14:BY15"/>
    <mergeCell ref="BZ14:CB15"/>
    <mergeCell ref="CC14:CD15"/>
    <mergeCell ref="A15:B15"/>
    <mergeCell ref="C15:D15"/>
    <mergeCell ref="G15:H15"/>
    <mergeCell ref="I15:J15"/>
    <mergeCell ref="K15:L15"/>
    <mergeCell ref="M15:N15"/>
    <mergeCell ref="O14:P14"/>
    <mergeCell ref="Q14:R14"/>
    <mergeCell ref="BJ14:BL15"/>
    <mergeCell ref="BM14:BN15"/>
    <mergeCell ref="BO14:BQ15"/>
    <mergeCell ref="BR14:BS15"/>
    <mergeCell ref="O15:P15"/>
    <mergeCell ref="Q15:R15"/>
    <mergeCell ref="A14:B14"/>
    <mergeCell ref="C14:D14"/>
    <mergeCell ref="G14:H14"/>
    <mergeCell ref="I14:J14"/>
    <mergeCell ref="K14:L14"/>
    <mergeCell ref="M14:N14"/>
    <mergeCell ref="A13:B13"/>
    <mergeCell ref="C13:D13"/>
    <mergeCell ref="G13:H13"/>
    <mergeCell ref="I13:J13"/>
    <mergeCell ref="K13:L13"/>
    <mergeCell ref="M13:N13"/>
    <mergeCell ref="BY12:BY13"/>
    <mergeCell ref="BZ12:BZ13"/>
    <mergeCell ref="CA12:CA13"/>
    <mergeCell ref="O12:P12"/>
    <mergeCell ref="Q12:R12"/>
    <mergeCell ref="BJ12:BK13"/>
    <mergeCell ref="BL12:BM13"/>
    <mergeCell ref="BN12:BN13"/>
    <mergeCell ref="BO12:BO13"/>
    <mergeCell ref="O13:P13"/>
    <mergeCell ref="Q13:R13"/>
    <mergeCell ref="A12:B12"/>
    <mergeCell ref="C12:D12"/>
    <mergeCell ref="G12:H12"/>
    <mergeCell ref="I12:J12"/>
    <mergeCell ref="K12:L12"/>
    <mergeCell ref="M12:N12"/>
    <mergeCell ref="CB12:CB13"/>
    <mergeCell ref="CC12:CC13"/>
    <mergeCell ref="CD12:CD13"/>
    <mergeCell ref="BP12:BP13"/>
    <mergeCell ref="BQ12:BQ13"/>
    <mergeCell ref="BR12:BR13"/>
    <mergeCell ref="BS12:BS13"/>
    <mergeCell ref="BU12:BV13"/>
    <mergeCell ref="BW12:BX13"/>
    <mergeCell ref="A11:B11"/>
    <mergeCell ref="C11:D11"/>
    <mergeCell ref="G11:H11"/>
    <mergeCell ref="I11:J11"/>
    <mergeCell ref="K11:L11"/>
    <mergeCell ref="M11:N11"/>
    <mergeCell ref="BY10:BY11"/>
    <mergeCell ref="BZ10:BZ11"/>
    <mergeCell ref="CA10:CA11"/>
    <mergeCell ref="O10:P10"/>
    <mergeCell ref="Q10:R10"/>
    <mergeCell ref="BJ10:BK11"/>
    <mergeCell ref="BL10:BM11"/>
    <mergeCell ref="BN10:BN11"/>
    <mergeCell ref="BO10:BO11"/>
    <mergeCell ref="O11:P11"/>
    <mergeCell ref="Q11:R11"/>
    <mergeCell ref="A10:B10"/>
    <mergeCell ref="C10:D10"/>
    <mergeCell ref="G10:H10"/>
    <mergeCell ref="I10:J10"/>
    <mergeCell ref="K10:L10"/>
    <mergeCell ref="M10:N10"/>
    <mergeCell ref="CB10:CB11"/>
    <mergeCell ref="CC10:CC11"/>
    <mergeCell ref="CD10:CD11"/>
    <mergeCell ref="BP10:BP11"/>
    <mergeCell ref="BQ10:BQ11"/>
    <mergeCell ref="BR10:BR11"/>
    <mergeCell ref="BS10:BS11"/>
    <mergeCell ref="BU10:BV11"/>
    <mergeCell ref="BW10:BX11"/>
    <mergeCell ref="A9:B9"/>
    <mergeCell ref="C9:D9"/>
    <mergeCell ref="G9:H9"/>
    <mergeCell ref="I9:J9"/>
    <mergeCell ref="K9:L9"/>
    <mergeCell ref="M9:N9"/>
    <mergeCell ref="A8:B8"/>
    <mergeCell ref="C8:D8"/>
    <mergeCell ref="G8:H8"/>
    <mergeCell ref="I8:J8"/>
    <mergeCell ref="K8:L8"/>
    <mergeCell ref="M8:N8"/>
    <mergeCell ref="BY7:BY9"/>
    <mergeCell ref="BZ7:BZ9"/>
    <mergeCell ref="CA7:CA9"/>
    <mergeCell ref="CB7:CB9"/>
    <mergeCell ref="CC7:CC9"/>
    <mergeCell ref="CD7:CD9"/>
    <mergeCell ref="BP7:BP9"/>
    <mergeCell ref="BQ7:BQ9"/>
    <mergeCell ref="BR7:BR9"/>
    <mergeCell ref="BS7:BS9"/>
    <mergeCell ref="BU7:BV9"/>
    <mergeCell ref="BW7:BX9"/>
    <mergeCell ref="O7:P7"/>
    <mergeCell ref="Q7:R7"/>
    <mergeCell ref="BJ7:BK9"/>
    <mergeCell ref="BL7:BM9"/>
    <mergeCell ref="BN7:BN9"/>
    <mergeCell ref="BO7:BO9"/>
    <mergeCell ref="O8:P8"/>
    <mergeCell ref="Q8:R8"/>
    <mergeCell ref="O9:P9"/>
    <mergeCell ref="Q9:R9"/>
    <mergeCell ref="A7:B7"/>
    <mergeCell ref="C7:D7"/>
    <mergeCell ref="G7:H7"/>
    <mergeCell ref="I7:J7"/>
    <mergeCell ref="K7:L7"/>
    <mergeCell ref="M7:N7"/>
    <mergeCell ref="A6:B6"/>
    <mergeCell ref="C6:D6"/>
    <mergeCell ref="G6:H6"/>
    <mergeCell ref="I6:J6"/>
    <mergeCell ref="K6:L6"/>
    <mergeCell ref="M6:N6"/>
    <mergeCell ref="BY5:BY6"/>
    <mergeCell ref="BZ5:BZ6"/>
    <mergeCell ref="CA5:CA6"/>
    <mergeCell ref="CB5:CB6"/>
    <mergeCell ref="CC5:CC6"/>
    <mergeCell ref="CD5:CD6"/>
    <mergeCell ref="BP5:BP6"/>
    <mergeCell ref="BQ5:BQ6"/>
    <mergeCell ref="BR5:BR6"/>
    <mergeCell ref="BS5:BS6"/>
    <mergeCell ref="BU5:BV6"/>
    <mergeCell ref="BW5:BX6"/>
    <mergeCell ref="O5:P5"/>
    <mergeCell ref="Q5:R5"/>
    <mergeCell ref="BJ5:BK6"/>
    <mergeCell ref="BL5:BM6"/>
    <mergeCell ref="BN5:BN6"/>
    <mergeCell ref="BO5:BO6"/>
    <mergeCell ref="O6:P6"/>
    <mergeCell ref="Q6:R6"/>
    <mergeCell ref="A5:B5"/>
    <mergeCell ref="C5:D5"/>
    <mergeCell ref="G5:H5"/>
    <mergeCell ref="I5:J5"/>
    <mergeCell ref="K5:L5"/>
    <mergeCell ref="M5:N5"/>
    <mergeCell ref="BY3:BZ4"/>
    <mergeCell ref="CA3:CB4"/>
    <mergeCell ref="CC3:CD4"/>
    <mergeCell ref="A4:B4"/>
    <mergeCell ref="C4:D4"/>
    <mergeCell ref="G4:H4"/>
    <mergeCell ref="I4:J4"/>
    <mergeCell ref="K4:L4"/>
    <mergeCell ref="M4:N4"/>
    <mergeCell ref="O4:P4"/>
    <mergeCell ref="BL3:BM4"/>
    <mergeCell ref="BN3:BO4"/>
    <mergeCell ref="BP3:BQ4"/>
    <mergeCell ref="BR3:BS4"/>
    <mergeCell ref="BU3:BV4"/>
    <mergeCell ref="BW3:BX4"/>
    <mergeCell ref="I2:J3"/>
    <mergeCell ref="K2:L3"/>
    <mergeCell ref="M2:N3"/>
    <mergeCell ref="O2:P3"/>
    <mergeCell ref="Q2:R3"/>
    <mergeCell ref="BJ3:BK4"/>
    <mergeCell ref="Q4:R4"/>
    <mergeCell ref="A1:B1"/>
    <mergeCell ref="D1:E1"/>
    <mergeCell ref="J1:L1"/>
    <mergeCell ref="BJ1:BK2"/>
    <mergeCell ref="BU1:BV2"/>
    <mergeCell ref="A2:B3"/>
    <mergeCell ref="C2:D3"/>
    <mergeCell ref="E2:E3"/>
    <mergeCell ref="F2:F3"/>
    <mergeCell ref="G2:H3"/>
  </mergeCells>
  <phoneticPr fontId="2"/>
  <dataValidations count="2">
    <dataValidation type="list" allowBlank="1" showInputMessage="1" showErrorMessage="1" sqref="T51:T56" xr:uid="{218C7B9D-4BA5-4A2B-87D0-FDBCA51E6937}">
      <formula1>#REF!</formula1>
    </dataValidation>
    <dataValidation imeMode="off" allowBlank="1" showInputMessage="1" showErrorMessage="1" sqref="U4:U30 E4:F30" xr:uid="{46616EBC-ABF4-446D-95AC-A8CECDB3A420}"/>
  </dataValidations>
  <pageMargins left="0.7" right="0.7" top="0.75" bottom="0.75" header="0.3" footer="0.3"/>
  <pageSetup paperSize="9" orientation="landscape" horizontalDpi="4294967292" verticalDpi="4294967292" copies="3" r:id="rId1"/>
  <rowBreaks count="1" manualBreakCount="1">
    <brk id="54" max="16383" man="1"/>
  </rowBreaks>
  <colBreaks count="1" manualBreakCount="1">
    <brk id="43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250F869-E4A4-4D71-B46D-7D557915B6AD}">
          <x14:formula1>
            <xm:f>年間予定!$A$1:$A$21</xm:f>
          </x14:formula1>
          <xm:sqref>A36:B49</xm:sqref>
        </x14:dataValidation>
        <x14:dataValidation type="list" allowBlank="1" showInputMessage="1" showErrorMessage="1" xr:uid="{968E1840-9C30-4A00-A7ED-4DD345DE2E72}">
          <x14:formula1>
            <xm:f>年間予定!$A$1:$A$19</xm:f>
          </x14:formula1>
          <xm:sqref>S2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443B5-78B9-47BF-8253-477E851B324C}">
  <sheetPr>
    <tabColor rgb="FF92D050"/>
  </sheetPr>
  <dimension ref="A1:CE158"/>
  <sheetViews>
    <sheetView topLeftCell="A24" zoomScale="136" zoomScaleNormal="100" workbookViewId="0">
      <pane xSplit="3" ySplit="12" topLeftCell="AX39" activePane="bottomRight" state="frozen"/>
      <selection activeCell="A24" sqref="A24"/>
      <selection pane="topRight" activeCell="D24" sqref="D24"/>
      <selection pane="bottomLeft" activeCell="A36" sqref="A36"/>
      <selection pane="bottomRight" activeCell="A40" sqref="A40:XFD40"/>
    </sheetView>
  </sheetViews>
  <sheetFormatPr defaultColWidth="13" defaultRowHeight="14"/>
  <cols>
    <col min="1" max="18" width="3.58203125" style="14" customWidth="1"/>
    <col min="19" max="20" width="3.58203125" style="249" customWidth="1"/>
    <col min="21" max="36" width="3.58203125" style="24" customWidth="1"/>
    <col min="37" max="54" width="3.58203125" style="14" customWidth="1"/>
    <col min="55" max="55" width="3.58203125" style="24" customWidth="1"/>
    <col min="56" max="59" width="3.58203125" style="14" customWidth="1"/>
    <col min="60" max="60" width="4.83203125" style="14" customWidth="1"/>
    <col min="61" max="83" width="5" style="14" customWidth="1"/>
    <col min="84" max="16384" width="13" style="14"/>
  </cols>
  <sheetData>
    <row r="1" spans="1:82" ht="12" customHeight="1">
      <c r="A1" s="522">
        <f ca="1">EOMONTH(A4,-1)+1</f>
        <v>44348</v>
      </c>
      <c r="B1" s="523"/>
      <c r="C1" s="1" t="s">
        <v>0</v>
      </c>
      <c r="D1" s="524">
        <f ca="1">J1/C31</f>
        <v>7.4615384615384617</v>
      </c>
      <c r="E1" s="524"/>
      <c r="F1" s="38" t="s">
        <v>40</v>
      </c>
      <c r="G1" s="39"/>
      <c r="H1" s="40"/>
      <c r="I1" s="35"/>
      <c r="J1" s="525">
        <f ca="1">VLOOKUP(A1,支援効果集計!$E$4:$F$15,2,FALSE)</f>
        <v>194</v>
      </c>
      <c r="K1" s="525"/>
      <c r="L1" s="526"/>
      <c r="M1" s="36" t="s">
        <v>39</v>
      </c>
      <c r="N1" s="37"/>
      <c r="O1" s="37"/>
      <c r="P1" s="41"/>
      <c r="Q1" s="34"/>
      <c r="R1" s="42"/>
      <c r="S1" s="240"/>
      <c r="T1" s="240"/>
      <c r="U1" s="240"/>
      <c r="V1" s="240"/>
      <c r="W1" s="239"/>
      <c r="X1" s="239"/>
      <c r="Y1" s="242"/>
      <c r="Z1" s="239"/>
      <c r="AA1" s="247"/>
      <c r="AB1" s="247"/>
      <c r="AC1" s="247"/>
      <c r="AD1" s="247"/>
      <c r="AE1" s="239"/>
      <c r="AF1" s="148"/>
      <c r="AG1" s="240"/>
      <c r="AH1" s="148"/>
      <c r="AI1" s="240"/>
      <c r="AJ1" s="148"/>
      <c r="AK1" s="46"/>
      <c r="AL1" s="45"/>
      <c r="AM1" s="46"/>
      <c r="AN1" s="45"/>
      <c r="AO1" s="46"/>
      <c r="AP1" s="45"/>
      <c r="AQ1" s="46"/>
      <c r="BI1" s="11"/>
      <c r="BJ1" s="519" t="s">
        <v>29</v>
      </c>
      <c r="BK1" s="520"/>
      <c r="BL1" s="12"/>
      <c r="BM1" s="11"/>
      <c r="BN1" s="11"/>
      <c r="BO1" s="11"/>
      <c r="BP1" s="11"/>
      <c r="BQ1" s="11"/>
      <c r="BR1" s="11"/>
      <c r="BS1" s="11"/>
      <c r="BT1" s="13"/>
      <c r="BU1" s="519" t="s">
        <v>30</v>
      </c>
      <c r="BV1" s="520"/>
      <c r="BW1" s="11"/>
      <c r="BX1" s="11"/>
      <c r="BY1" s="11"/>
      <c r="BZ1" s="11"/>
      <c r="CA1" s="11"/>
      <c r="CB1" s="11"/>
      <c r="CC1" s="11"/>
      <c r="CD1" s="11"/>
    </row>
    <row r="2" spans="1:82" ht="12" customHeight="1" thickBot="1">
      <c r="A2" s="541" t="s">
        <v>1</v>
      </c>
      <c r="B2" s="542"/>
      <c r="C2" s="533" t="s">
        <v>2</v>
      </c>
      <c r="D2" s="533"/>
      <c r="E2" s="547" t="s">
        <v>142</v>
      </c>
      <c r="F2" s="548" t="s">
        <v>117</v>
      </c>
      <c r="G2" s="532" t="s">
        <v>3</v>
      </c>
      <c r="H2" s="533"/>
      <c r="I2" s="533" t="s">
        <v>4</v>
      </c>
      <c r="J2" s="533"/>
      <c r="K2" s="533" t="s">
        <v>5</v>
      </c>
      <c r="L2" s="533"/>
      <c r="M2" s="533" t="s">
        <v>6</v>
      </c>
      <c r="N2" s="533"/>
      <c r="O2" s="533" t="s">
        <v>7</v>
      </c>
      <c r="P2" s="533"/>
      <c r="Q2" s="533" t="s">
        <v>9</v>
      </c>
      <c r="R2" s="534"/>
      <c r="S2" s="140"/>
      <c r="T2" s="145"/>
      <c r="U2" s="140"/>
      <c r="V2" s="248"/>
      <c r="W2" s="244"/>
      <c r="X2" s="244"/>
      <c r="Y2" s="244"/>
      <c r="Z2" s="244"/>
      <c r="AA2" s="244"/>
      <c r="AB2" s="248"/>
      <c r="AC2" s="248"/>
      <c r="AD2" s="248"/>
      <c r="AE2" s="248"/>
      <c r="AF2" s="248"/>
      <c r="AG2" s="248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BI2" s="11"/>
      <c r="BJ2" s="521"/>
      <c r="BK2" s="521"/>
      <c r="BL2" s="15"/>
      <c r="BM2" s="11"/>
      <c r="BN2" s="11"/>
      <c r="BO2" s="11"/>
      <c r="BP2" s="11"/>
      <c r="BQ2" s="11"/>
      <c r="BR2" s="11"/>
      <c r="BS2" s="11"/>
      <c r="BT2" s="13"/>
      <c r="BU2" s="521"/>
      <c r="BV2" s="521"/>
      <c r="BW2" s="16"/>
      <c r="BX2" s="11"/>
      <c r="BY2" s="11"/>
      <c r="BZ2" s="11"/>
      <c r="CA2" s="11"/>
      <c r="CB2" s="11"/>
      <c r="CC2" s="11"/>
      <c r="CD2" s="11"/>
    </row>
    <row r="3" spans="1:82" ht="12" customHeight="1">
      <c r="A3" s="541"/>
      <c r="B3" s="542"/>
      <c r="C3" s="533"/>
      <c r="D3" s="533"/>
      <c r="E3" s="547"/>
      <c r="F3" s="548"/>
      <c r="G3" s="532"/>
      <c r="H3" s="533"/>
      <c r="I3" s="533"/>
      <c r="J3" s="533"/>
      <c r="K3" s="533"/>
      <c r="L3" s="533"/>
      <c r="M3" s="533"/>
      <c r="N3" s="533"/>
      <c r="O3" s="533"/>
      <c r="P3" s="533"/>
      <c r="Q3" s="533"/>
      <c r="R3" s="534"/>
      <c r="S3" s="140"/>
      <c r="T3" s="140"/>
      <c r="U3" s="140"/>
      <c r="V3" s="244"/>
      <c r="W3" s="244"/>
      <c r="X3" s="244"/>
      <c r="Y3" s="244"/>
      <c r="Z3" s="244"/>
      <c r="AA3" s="244"/>
      <c r="AB3" s="248"/>
      <c r="AC3" s="248"/>
      <c r="AD3" s="248"/>
      <c r="AE3" s="248"/>
      <c r="AF3" s="248"/>
      <c r="AG3" s="248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BI3" s="5"/>
      <c r="BJ3" s="406" t="s">
        <v>11</v>
      </c>
      <c r="BK3" s="405"/>
      <c r="BL3" s="405">
        <f ca="1">BM14*BM22</f>
        <v>194</v>
      </c>
      <c r="BM3" s="485"/>
      <c r="BN3" s="474" t="s">
        <v>12</v>
      </c>
      <c r="BO3" s="475"/>
      <c r="BP3" s="476" t="s">
        <v>13</v>
      </c>
      <c r="BQ3" s="475"/>
      <c r="BR3" s="476" t="s">
        <v>14</v>
      </c>
      <c r="BS3" s="477"/>
      <c r="BT3" s="17"/>
      <c r="BU3" s="406" t="s">
        <v>11</v>
      </c>
      <c r="BV3" s="405"/>
      <c r="BW3" s="405">
        <f ca="1">BX14*BX22</f>
        <v>194</v>
      </c>
      <c r="BX3" s="485"/>
      <c r="BY3" s="474" t="s">
        <v>12</v>
      </c>
      <c r="BZ3" s="475"/>
      <c r="CA3" s="476" t="s">
        <v>13</v>
      </c>
      <c r="CB3" s="475"/>
      <c r="CC3" s="476" t="s">
        <v>14</v>
      </c>
      <c r="CD3" s="477"/>
    </row>
    <row r="4" spans="1:82" ht="12" customHeight="1">
      <c r="A4" s="535" cm="1">
        <f t="array" aca="1" ref="A4" ca="1">INDIRECT("'期'!"&amp;$A$32&amp;ROW())</f>
        <v>44348</v>
      </c>
      <c r="B4" s="536"/>
      <c r="C4" s="529">
        <f ca="1">IF(A4="","",1)</f>
        <v>1</v>
      </c>
      <c r="D4" s="537"/>
      <c r="E4" s="312">
        <f ca="1">IF(C4="","",$D$1)</f>
        <v>7.4615384615384617</v>
      </c>
      <c r="F4" s="253">
        <f ca="1">IF(A4="","",HLOOKUP(A4,$D$34:$BE$50,$A$50,FALSE))</f>
        <v>6</v>
      </c>
      <c r="G4" s="538">
        <f ca="1">IFERROR(O4/M4,"")</f>
        <v>0.80412371134020622</v>
      </c>
      <c r="H4" s="539"/>
      <c r="I4" s="540">
        <f t="shared" ref="I4:I30" ca="1" si="0">IFERROR(M4/C4,"")</f>
        <v>7.4615384615384617</v>
      </c>
      <c r="J4" s="540"/>
      <c r="K4" s="489">
        <f t="shared" ref="K4:K30" ca="1" si="1">IFERROR(O4/C4,"")</f>
        <v>6</v>
      </c>
      <c r="L4" s="489"/>
      <c r="M4" s="527">
        <f ca="1">IF(C4="","",SUM(E$4:E4))</f>
        <v>7.4615384615384617</v>
      </c>
      <c r="N4" s="528"/>
      <c r="O4" s="529">
        <f ca="1">IF(C4="","",SUM(F$4:F4))</f>
        <v>6</v>
      </c>
      <c r="P4" s="529"/>
      <c r="Q4" s="530">
        <f ca="1">IFERROR($J$1-O4,"")</f>
        <v>188</v>
      </c>
      <c r="R4" s="531"/>
      <c r="S4" s="139"/>
      <c r="T4" s="273"/>
      <c r="U4" s="243"/>
      <c r="V4" s="146"/>
      <c r="W4" s="146"/>
      <c r="X4" s="146"/>
      <c r="Y4" s="146"/>
      <c r="Z4" s="27"/>
      <c r="AA4" s="27"/>
      <c r="AB4" s="244"/>
      <c r="AC4" s="244"/>
      <c r="AD4" s="244"/>
      <c r="AE4" s="244"/>
      <c r="AF4" s="244"/>
      <c r="AG4" s="244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BI4" s="6"/>
      <c r="BJ4" s="399"/>
      <c r="BK4" s="397"/>
      <c r="BL4" s="397"/>
      <c r="BM4" s="486"/>
      <c r="BN4" s="470"/>
      <c r="BO4" s="471"/>
      <c r="BP4" s="460"/>
      <c r="BQ4" s="471"/>
      <c r="BR4" s="460"/>
      <c r="BS4" s="478"/>
      <c r="BT4" s="18"/>
      <c r="BU4" s="399"/>
      <c r="BV4" s="397"/>
      <c r="BW4" s="397"/>
      <c r="BX4" s="486"/>
      <c r="BY4" s="470"/>
      <c r="BZ4" s="471"/>
      <c r="CA4" s="460"/>
      <c r="CB4" s="471"/>
      <c r="CC4" s="460"/>
      <c r="CD4" s="478"/>
    </row>
    <row r="5" spans="1:82" ht="12" customHeight="1">
      <c r="A5" s="490" cm="1">
        <f t="array" aca="1" ref="A5" ca="1">INDIRECT("'期'!"&amp;$A$32&amp;ROW())</f>
        <v>44349</v>
      </c>
      <c r="B5" s="491"/>
      <c r="C5" s="483">
        <f ca="1">IF(A5="","",C4+1)</f>
        <v>2</v>
      </c>
      <c r="D5" s="484"/>
      <c r="E5" s="313">
        <f t="shared" ref="E5:E30" ca="1" si="2">IF(C5="","",$D$1)</f>
        <v>7.4615384615384617</v>
      </c>
      <c r="F5" s="254">
        <f t="shared" ref="F5:F30" ca="1" si="3">IF(A5="","",HLOOKUP(A5,$D$34:$BE$50,$A$50,FALSE))</f>
        <v>11</v>
      </c>
      <c r="G5" s="492">
        <f t="shared" ref="G5:G30" ca="1" si="4">IFERROR(O5/M5,"")</f>
        <v>1.1391752577319587</v>
      </c>
      <c r="H5" s="493"/>
      <c r="I5" s="489">
        <f t="shared" ca="1" si="0"/>
        <v>7.4615384615384617</v>
      </c>
      <c r="J5" s="489"/>
      <c r="K5" s="489">
        <f t="shared" ca="1" si="1"/>
        <v>8.5</v>
      </c>
      <c r="L5" s="489"/>
      <c r="M5" s="501">
        <f ca="1">IF(C5="","",SUM(E$4:E5))</f>
        <v>14.923076923076923</v>
      </c>
      <c r="N5" s="502"/>
      <c r="O5" s="499">
        <f ca="1">IF(C5="","",SUM(F$4:F5))</f>
        <v>17</v>
      </c>
      <c r="P5" s="500"/>
      <c r="Q5" s="483">
        <f t="shared" ref="Q5:Q30" ca="1" si="5">IFERROR($J$1-O5,"")</f>
        <v>177</v>
      </c>
      <c r="R5" s="484"/>
      <c r="S5" s="139"/>
      <c r="T5" s="273"/>
      <c r="U5" s="243"/>
      <c r="V5" s="146"/>
      <c r="W5" s="146"/>
      <c r="X5" s="146"/>
      <c r="Y5" s="146"/>
      <c r="Z5" s="27"/>
      <c r="AA5" s="27"/>
      <c r="AB5" s="146"/>
      <c r="AC5" s="146"/>
      <c r="AD5" s="146"/>
      <c r="AE5" s="146"/>
      <c r="AF5" s="146"/>
      <c r="AG5" s="146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BI5" s="6"/>
      <c r="BJ5" s="399" t="s">
        <v>15</v>
      </c>
      <c r="BK5" s="397"/>
      <c r="BL5" s="436">
        <f ca="1">SUM(F4:F9)</f>
        <v>43</v>
      </c>
      <c r="BM5" s="437"/>
      <c r="BN5" s="399" t="s">
        <v>34</v>
      </c>
      <c r="BO5" s="426">
        <f ca="1">AVERAGE(F4:F9)*2</f>
        <v>14.333333333333334</v>
      </c>
      <c r="BP5" s="397" t="s">
        <v>34</v>
      </c>
      <c r="BQ5" s="448">
        <f ca="1">AVERAGE(G4:H9)</f>
        <v>1.0520618556701031</v>
      </c>
      <c r="BR5" s="397" t="s">
        <v>34</v>
      </c>
      <c r="BS5" s="424">
        <f ca="1">SUM(S4:S9)/BL5</f>
        <v>0</v>
      </c>
      <c r="BT5" s="18"/>
      <c r="BU5" s="399" t="s">
        <v>15</v>
      </c>
      <c r="BV5" s="397"/>
      <c r="BW5" s="436">
        <f ca="1">SUM(F10:F15)</f>
        <v>45</v>
      </c>
      <c r="BX5" s="437"/>
      <c r="BY5" s="399" t="s">
        <v>34</v>
      </c>
      <c r="BZ5" s="462">
        <f ca="1">BO5</f>
        <v>14.333333333333334</v>
      </c>
      <c r="CA5" s="397" t="s">
        <v>34</v>
      </c>
      <c r="CB5" s="430">
        <f ca="1">BQ5</f>
        <v>1.0520618556701031</v>
      </c>
      <c r="CC5" s="397" t="s">
        <v>34</v>
      </c>
      <c r="CD5" s="432">
        <f ca="1">BS5</f>
        <v>0</v>
      </c>
    </row>
    <row r="6" spans="1:82" ht="12" customHeight="1">
      <c r="A6" s="490" cm="1">
        <f t="array" aca="1" ref="A6" ca="1">INDIRECT("'期'!"&amp;$A$32&amp;ROW())</f>
        <v>44350</v>
      </c>
      <c r="B6" s="491"/>
      <c r="C6" s="483">
        <f t="shared" ref="C6:C30" ca="1" si="6">IF(A6="","",C5+1)</f>
        <v>3</v>
      </c>
      <c r="D6" s="484"/>
      <c r="E6" s="313">
        <f t="shared" ca="1" si="2"/>
        <v>7.4615384615384617</v>
      </c>
      <c r="F6" s="254">
        <f t="shared" ca="1" si="3"/>
        <v>11</v>
      </c>
      <c r="G6" s="492">
        <f t="shared" ca="1" si="4"/>
        <v>1.2508591065292094</v>
      </c>
      <c r="H6" s="493"/>
      <c r="I6" s="489">
        <f t="shared" ca="1" si="0"/>
        <v>7.4615384615384626</v>
      </c>
      <c r="J6" s="489"/>
      <c r="K6" s="489">
        <f t="shared" ca="1" si="1"/>
        <v>9.3333333333333339</v>
      </c>
      <c r="L6" s="489"/>
      <c r="M6" s="501">
        <f ca="1">IF(C6="","",SUM(E$4:E6))</f>
        <v>22.384615384615387</v>
      </c>
      <c r="N6" s="502"/>
      <c r="O6" s="499">
        <f ca="1">IF(C6="","",SUM(F$4:F6))</f>
        <v>28</v>
      </c>
      <c r="P6" s="500"/>
      <c r="Q6" s="483">
        <f t="shared" ca="1" si="5"/>
        <v>166</v>
      </c>
      <c r="R6" s="484"/>
      <c r="S6" s="139"/>
      <c r="T6" s="273"/>
      <c r="U6" s="243"/>
      <c r="V6" s="146"/>
      <c r="W6" s="146"/>
      <c r="X6" s="146"/>
      <c r="Y6" s="146"/>
      <c r="Z6" s="27"/>
      <c r="AA6" s="27"/>
      <c r="AB6" s="146"/>
      <c r="AC6" s="146"/>
      <c r="AD6" s="146"/>
      <c r="AE6" s="146"/>
      <c r="AF6" s="146"/>
      <c r="AG6" s="146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BI6" s="6"/>
      <c r="BJ6" s="399"/>
      <c r="BK6" s="397"/>
      <c r="BL6" s="438"/>
      <c r="BM6" s="439"/>
      <c r="BN6" s="399"/>
      <c r="BO6" s="426"/>
      <c r="BP6" s="397"/>
      <c r="BQ6" s="449"/>
      <c r="BR6" s="397"/>
      <c r="BS6" s="424"/>
      <c r="BT6" s="18"/>
      <c r="BU6" s="399"/>
      <c r="BV6" s="397"/>
      <c r="BW6" s="438"/>
      <c r="BX6" s="439"/>
      <c r="BY6" s="399"/>
      <c r="BZ6" s="462"/>
      <c r="CA6" s="397"/>
      <c r="CB6" s="430"/>
      <c r="CC6" s="397"/>
      <c r="CD6" s="432"/>
    </row>
    <row r="7" spans="1:82" ht="12" customHeight="1">
      <c r="A7" s="490" cm="1">
        <f t="array" aca="1" ref="A7" ca="1">INDIRECT("'期'!"&amp;$A$32&amp;ROW())</f>
        <v>44351</v>
      </c>
      <c r="B7" s="491"/>
      <c r="C7" s="483">
        <f t="shared" ca="1" si="6"/>
        <v>4</v>
      </c>
      <c r="D7" s="484"/>
      <c r="E7" s="313">
        <f t="shared" ca="1" si="2"/>
        <v>7.4615384615384617</v>
      </c>
      <c r="F7" s="254">
        <f t="shared" ca="1" si="3"/>
        <v>6</v>
      </c>
      <c r="G7" s="492">
        <f t="shared" ca="1" si="4"/>
        <v>1.1391752577319587</v>
      </c>
      <c r="H7" s="493"/>
      <c r="I7" s="489">
        <f t="shared" ca="1" si="0"/>
        <v>7.4615384615384617</v>
      </c>
      <c r="J7" s="489"/>
      <c r="K7" s="489">
        <f t="shared" ca="1" si="1"/>
        <v>8.5</v>
      </c>
      <c r="L7" s="489"/>
      <c r="M7" s="501">
        <f ca="1">IF(C7="","",SUM(E$4:E7))</f>
        <v>29.846153846153847</v>
      </c>
      <c r="N7" s="502"/>
      <c r="O7" s="499">
        <f ca="1">IF(C7="","",SUM(F$4:F7))</f>
        <v>34</v>
      </c>
      <c r="P7" s="500"/>
      <c r="Q7" s="483">
        <f t="shared" ca="1" si="5"/>
        <v>160</v>
      </c>
      <c r="R7" s="484"/>
      <c r="S7" s="139"/>
      <c r="T7" s="273"/>
      <c r="U7" s="243"/>
      <c r="V7" s="146"/>
      <c r="W7" s="146"/>
      <c r="X7" s="146"/>
      <c r="Y7" s="146"/>
      <c r="Z7" s="27"/>
      <c r="AA7" s="27"/>
      <c r="AB7" s="146"/>
      <c r="AC7" s="146"/>
      <c r="AD7" s="146"/>
      <c r="AE7" s="146"/>
      <c r="AF7" s="146"/>
      <c r="AG7" s="146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BI7" s="6"/>
      <c r="BJ7" s="399" t="s">
        <v>16</v>
      </c>
      <c r="BK7" s="397"/>
      <c r="BL7" s="458">
        <f ca="1">BL3-BL5</f>
        <v>151</v>
      </c>
      <c r="BM7" s="459"/>
      <c r="BN7" s="399" t="s">
        <v>35</v>
      </c>
      <c r="BO7" s="462">
        <f ca="1">BZ7</f>
        <v>15</v>
      </c>
      <c r="BP7" s="397" t="s">
        <v>35</v>
      </c>
      <c r="BQ7" s="463">
        <f ca="1">CB7</f>
        <v>1.0282665883181348</v>
      </c>
      <c r="BR7" s="397" t="s">
        <v>35</v>
      </c>
      <c r="BS7" s="432">
        <f ca="1">CD7</f>
        <v>0</v>
      </c>
      <c r="BT7" s="18"/>
      <c r="BU7" s="399" t="s">
        <v>16</v>
      </c>
      <c r="BV7" s="397"/>
      <c r="BW7" s="458">
        <f ca="1">BW3-BW5</f>
        <v>149</v>
      </c>
      <c r="BX7" s="459"/>
      <c r="BY7" s="399" t="s">
        <v>35</v>
      </c>
      <c r="BZ7" s="426">
        <f ca="1">AVERAGE(F10:F15)*2</f>
        <v>15</v>
      </c>
      <c r="CA7" s="397" t="s">
        <v>35</v>
      </c>
      <c r="CB7" s="518">
        <f ca="1">AVERAGE(G10:H15)</f>
        <v>1.0282665883181348</v>
      </c>
      <c r="CC7" s="397" t="s">
        <v>35</v>
      </c>
      <c r="CD7" s="424">
        <f ca="1">SUM(S10:S15)/BW5</f>
        <v>0</v>
      </c>
    </row>
    <row r="8" spans="1:82" ht="12" customHeight="1">
      <c r="A8" s="490" cm="1">
        <f t="array" aca="1" ref="A8" ca="1">INDIRECT("'期'!"&amp;$A$32&amp;ROW())</f>
        <v>44352</v>
      </c>
      <c r="B8" s="491"/>
      <c r="C8" s="483">
        <f t="shared" ca="1" si="6"/>
        <v>5</v>
      </c>
      <c r="D8" s="484"/>
      <c r="E8" s="313">
        <f t="shared" ca="1" si="2"/>
        <v>7.4615384615384617</v>
      </c>
      <c r="F8" s="254">
        <f t="shared" ca="1" si="3"/>
        <v>4</v>
      </c>
      <c r="G8" s="492">
        <f t="shared" ca="1" si="4"/>
        <v>1.0185567010309278</v>
      </c>
      <c r="H8" s="493"/>
      <c r="I8" s="489">
        <f t="shared" ca="1" si="0"/>
        <v>7.4615384615384617</v>
      </c>
      <c r="J8" s="489"/>
      <c r="K8" s="489">
        <f t="shared" ca="1" si="1"/>
        <v>7.6</v>
      </c>
      <c r="L8" s="489"/>
      <c r="M8" s="501">
        <f ca="1">IF(C8="","",SUM(E$4:E8))</f>
        <v>37.307692307692307</v>
      </c>
      <c r="N8" s="502"/>
      <c r="O8" s="499">
        <f ca="1">IF(C8="","",SUM(F$4:F8))</f>
        <v>38</v>
      </c>
      <c r="P8" s="500"/>
      <c r="Q8" s="483">
        <f t="shared" ca="1" si="5"/>
        <v>156</v>
      </c>
      <c r="R8" s="484"/>
      <c r="S8" s="139"/>
      <c r="T8" s="273"/>
      <c r="U8" s="243"/>
      <c r="V8" s="146"/>
      <c r="W8" s="146"/>
      <c r="X8" s="146"/>
      <c r="Y8" s="146"/>
      <c r="Z8" s="27"/>
      <c r="AA8" s="27"/>
      <c r="AB8" s="146"/>
      <c r="AC8" s="146"/>
      <c r="AD8" s="146"/>
      <c r="AE8" s="146"/>
      <c r="AF8" s="146"/>
      <c r="AG8" s="146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BI8" s="6"/>
      <c r="BJ8" s="399"/>
      <c r="BK8" s="397"/>
      <c r="BL8" s="516"/>
      <c r="BM8" s="517"/>
      <c r="BN8" s="399"/>
      <c r="BO8" s="462"/>
      <c r="BP8" s="397"/>
      <c r="BQ8" s="463"/>
      <c r="BR8" s="397"/>
      <c r="BS8" s="432"/>
      <c r="BT8" s="18"/>
      <c r="BU8" s="399"/>
      <c r="BV8" s="397"/>
      <c r="BW8" s="516"/>
      <c r="BX8" s="517"/>
      <c r="BY8" s="399"/>
      <c r="BZ8" s="426"/>
      <c r="CA8" s="397"/>
      <c r="CB8" s="518"/>
      <c r="CC8" s="397"/>
      <c r="CD8" s="424"/>
    </row>
    <row r="9" spans="1:82" ht="12" customHeight="1">
      <c r="A9" s="490" cm="1">
        <f t="array" aca="1" ref="A9" ca="1">INDIRECT("'期'!"&amp;$A$32&amp;ROW())</f>
        <v>44354</v>
      </c>
      <c r="B9" s="491"/>
      <c r="C9" s="483">
        <f t="shared" ca="1" si="6"/>
        <v>6</v>
      </c>
      <c r="D9" s="484"/>
      <c r="E9" s="313">
        <f t="shared" ca="1" si="2"/>
        <v>7.4615384615384617</v>
      </c>
      <c r="F9" s="254">
        <f t="shared" ca="1" si="3"/>
        <v>5</v>
      </c>
      <c r="G9" s="492">
        <f t="shared" ca="1" si="4"/>
        <v>0.96048109965635742</v>
      </c>
      <c r="H9" s="493"/>
      <c r="I9" s="489">
        <f t="shared" ca="1" si="0"/>
        <v>7.4615384615384608</v>
      </c>
      <c r="J9" s="489"/>
      <c r="K9" s="489">
        <f t="shared" ca="1" si="1"/>
        <v>7.166666666666667</v>
      </c>
      <c r="L9" s="489"/>
      <c r="M9" s="501">
        <f ca="1">IF(C9="","",SUM(E$4:E9))</f>
        <v>44.769230769230766</v>
      </c>
      <c r="N9" s="502"/>
      <c r="O9" s="499">
        <f ca="1">IF(C9="","",SUM(F$4:F9))</f>
        <v>43</v>
      </c>
      <c r="P9" s="500"/>
      <c r="Q9" s="483">
        <f t="shared" ca="1" si="5"/>
        <v>151</v>
      </c>
      <c r="R9" s="484"/>
      <c r="S9" s="139"/>
      <c r="T9" s="273"/>
      <c r="U9" s="243"/>
      <c r="V9" s="146"/>
      <c r="W9" s="146"/>
      <c r="X9" s="146"/>
      <c r="Y9" s="146"/>
      <c r="Z9" s="27"/>
      <c r="AA9" s="27"/>
      <c r="AB9" s="146"/>
      <c r="AC9" s="146"/>
      <c r="AD9" s="146"/>
      <c r="AE9" s="146"/>
      <c r="AF9" s="146"/>
      <c r="AG9" s="146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BI9" s="6"/>
      <c r="BJ9" s="399"/>
      <c r="BK9" s="397"/>
      <c r="BL9" s="460"/>
      <c r="BM9" s="461"/>
      <c r="BN9" s="399"/>
      <c r="BO9" s="462"/>
      <c r="BP9" s="397"/>
      <c r="BQ9" s="463"/>
      <c r="BR9" s="397"/>
      <c r="BS9" s="432"/>
      <c r="BT9" s="17"/>
      <c r="BU9" s="399"/>
      <c r="BV9" s="397"/>
      <c r="BW9" s="460"/>
      <c r="BX9" s="461"/>
      <c r="BY9" s="399"/>
      <c r="BZ9" s="426"/>
      <c r="CA9" s="397"/>
      <c r="CB9" s="518"/>
      <c r="CC9" s="397"/>
      <c r="CD9" s="424"/>
    </row>
    <row r="10" spans="1:82" ht="12" customHeight="1">
      <c r="A10" s="490" cm="1">
        <f t="array" aca="1" ref="A10" ca="1">INDIRECT("'期'!"&amp;$A$32&amp;ROW())</f>
        <v>44355</v>
      </c>
      <c r="B10" s="491"/>
      <c r="C10" s="483">
        <f t="shared" ca="1" si="6"/>
        <v>7</v>
      </c>
      <c r="D10" s="484"/>
      <c r="E10" s="313">
        <f t="shared" ca="1" si="2"/>
        <v>7.4615384615384617</v>
      </c>
      <c r="F10" s="254">
        <f t="shared" ca="1" si="3"/>
        <v>8</v>
      </c>
      <c r="G10" s="492">
        <f t="shared" ca="1" si="4"/>
        <v>0.97643593519882188</v>
      </c>
      <c r="H10" s="493"/>
      <c r="I10" s="489">
        <f t="shared" ca="1" si="0"/>
        <v>7.4615384615384608</v>
      </c>
      <c r="J10" s="489"/>
      <c r="K10" s="489">
        <f t="shared" ca="1" si="1"/>
        <v>7.2857142857142856</v>
      </c>
      <c r="L10" s="489"/>
      <c r="M10" s="501">
        <f ca="1">IF(C10="","",SUM(E$4:E10))</f>
        <v>52.230769230769226</v>
      </c>
      <c r="N10" s="502"/>
      <c r="O10" s="499">
        <f ca="1">IF(C10="","",SUM(F$4:F10))</f>
        <v>51</v>
      </c>
      <c r="P10" s="500"/>
      <c r="Q10" s="483">
        <f t="shared" ca="1" si="5"/>
        <v>143</v>
      </c>
      <c r="R10" s="484"/>
      <c r="S10" s="139"/>
      <c r="T10" s="273"/>
      <c r="U10" s="243"/>
      <c r="V10" s="146"/>
      <c r="W10" s="146"/>
      <c r="X10" s="146"/>
      <c r="Y10" s="146"/>
      <c r="Z10" s="27"/>
      <c r="AA10" s="27"/>
      <c r="AB10" s="146"/>
      <c r="AC10" s="146"/>
      <c r="AD10" s="146"/>
      <c r="AE10" s="146"/>
      <c r="AF10" s="146"/>
      <c r="AG10" s="146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BI10" s="6"/>
      <c r="BJ10" s="399" t="s">
        <v>17</v>
      </c>
      <c r="BK10" s="397"/>
      <c r="BL10" s="436">
        <f ca="1">C31</f>
        <v>26</v>
      </c>
      <c r="BM10" s="437"/>
      <c r="BN10" s="399" t="s">
        <v>36</v>
      </c>
      <c r="BO10" s="462">
        <f ca="1">BO36</f>
        <v>22.666666666666668</v>
      </c>
      <c r="BP10" s="397" t="s">
        <v>36</v>
      </c>
      <c r="BQ10" s="463">
        <f ca="1">BQ36</f>
        <v>1.1392217625881964</v>
      </c>
      <c r="BR10" s="397" t="s">
        <v>36</v>
      </c>
      <c r="BS10" s="432">
        <f ca="1">BS36</f>
        <v>0</v>
      </c>
      <c r="BT10" s="18"/>
      <c r="BU10" s="399" t="s">
        <v>17</v>
      </c>
      <c r="BV10" s="397"/>
      <c r="BW10" s="436">
        <f ca="1">C31-6</f>
        <v>20</v>
      </c>
      <c r="BX10" s="437"/>
      <c r="BY10" s="399" t="s">
        <v>36</v>
      </c>
      <c r="BZ10" s="462">
        <f ca="1">BO36</f>
        <v>22.666666666666668</v>
      </c>
      <c r="CA10" s="397" t="s">
        <v>36</v>
      </c>
      <c r="CB10" s="463">
        <f ca="1">BQ36</f>
        <v>1.1392217625881964</v>
      </c>
      <c r="CC10" s="397" t="s">
        <v>36</v>
      </c>
      <c r="CD10" s="432">
        <f ca="1">BS36</f>
        <v>0</v>
      </c>
    </row>
    <row r="11" spans="1:82" ht="12" customHeight="1">
      <c r="A11" s="490" cm="1">
        <f t="array" aca="1" ref="A11" ca="1">INDIRECT("'期'!"&amp;$A$32&amp;ROW())</f>
        <v>44356</v>
      </c>
      <c r="B11" s="491"/>
      <c r="C11" s="483">
        <f t="shared" ca="1" si="6"/>
        <v>8</v>
      </c>
      <c r="D11" s="484"/>
      <c r="E11" s="313">
        <f t="shared" ca="1" si="2"/>
        <v>7.4615384615384617</v>
      </c>
      <c r="F11" s="254">
        <f t="shared" ca="1" si="3"/>
        <v>11</v>
      </c>
      <c r="G11" s="492">
        <f t="shared" ca="1" si="4"/>
        <v>1.0386597938144331</v>
      </c>
      <c r="H11" s="493"/>
      <c r="I11" s="489">
        <f t="shared" ca="1" si="0"/>
        <v>7.4615384615384608</v>
      </c>
      <c r="J11" s="489"/>
      <c r="K11" s="489">
        <f t="shared" ca="1" si="1"/>
        <v>7.75</v>
      </c>
      <c r="L11" s="489"/>
      <c r="M11" s="501">
        <f ca="1">IF(C11="","",SUM(E$4:E11))</f>
        <v>59.692307692307686</v>
      </c>
      <c r="N11" s="502"/>
      <c r="O11" s="499">
        <f ca="1">IF(C11="","",SUM(F$4:F11))</f>
        <v>62</v>
      </c>
      <c r="P11" s="500"/>
      <c r="Q11" s="483">
        <f t="shared" ca="1" si="5"/>
        <v>132</v>
      </c>
      <c r="R11" s="484"/>
      <c r="S11" s="139"/>
      <c r="T11" s="273"/>
      <c r="U11" s="243"/>
      <c r="V11" s="146"/>
      <c r="W11" s="146"/>
      <c r="X11" s="146"/>
      <c r="Y11" s="146"/>
      <c r="Z11" s="27"/>
      <c r="AA11" s="27"/>
      <c r="AB11" s="146"/>
      <c r="AC11" s="146"/>
      <c r="AD11" s="146"/>
      <c r="AE11" s="146"/>
      <c r="AF11" s="146"/>
      <c r="AG11" s="146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BI11" s="6"/>
      <c r="BJ11" s="399"/>
      <c r="BK11" s="397"/>
      <c r="BL11" s="438"/>
      <c r="BM11" s="439"/>
      <c r="BN11" s="399"/>
      <c r="BO11" s="462"/>
      <c r="BP11" s="397"/>
      <c r="BQ11" s="463"/>
      <c r="BR11" s="397"/>
      <c r="BS11" s="432"/>
      <c r="BT11" s="18"/>
      <c r="BU11" s="399"/>
      <c r="BV11" s="397"/>
      <c r="BW11" s="438"/>
      <c r="BX11" s="439"/>
      <c r="BY11" s="399"/>
      <c r="BZ11" s="462"/>
      <c r="CA11" s="397"/>
      <c r="CB11" s="463"/>
      <c r="CC11" s="397"/>
      <c r="CD11" s="432"/>
    </row>
    <row r="12" spans="1:82" ht="12" customHeight="1">
      <c r="A12" s="490" cm="1">
        <f t="array" aca="1" ref="A12" ca="1">INDIRECT("'期'!"&amp;$A$32&amp;ROW())</f>
        <v>44357</v>
      </c>
      <c r="B12" s="491"/>
      <c r="C12" s="483">
        <f t="shared" ca="1" si="6"/>
        <v>9</v>
      </c>
      <c r="D12" s="484"/>
      <c r="E12" s="313">
        <f t="shared" ca="1" si="2"/>
        <v>7.4615384615384617</v>
      </c>
      <c r="F12" s="254">
        <f t="shared" ca="1" si="3"/>
        <v>11</v>
      </c>
      <c r="G12" s="492">
        <f t="shared" ca="1" si="4"/>
        <v>1.0870561282932418</v>
      </c>
      <c r="H12" s="493"/>
      <c r="I12" s="489">
        <f t="shared" ca="1" si="0"/>
        <v>7.4615384615384608</v>
      </c>
      <c r="J12" s="489"/>
      <c r="K12" s="489">
        <f t="shared" ca="1" si="1"/>
        <v>8.1111111111111107</v>
      </c>
      <c r="L12" s="489"/>
      <c r="M12" s="501">
        <f ca="1">IF(C12="","",SUM(E$4:E12))</f>
        <v>67.153846153846146</v>
      </c>
      <c r="N12" s="502"/>
      <c r="O12" s="499">
        <f ca="1">IF(C12="","",SUM(F$4:F12))</f>
        <v>73</v>
      </c>
      <c r="P12" s="500"/>
      <c r="Q12" s="483">
        <f t="shared" ca="1" si="5"/>
        <v>121</v>
      </c>
      <c r="R12" s="484"/>
      <c r="S12" s="139"/>
      <c r="T12" s="273"/>
      <c r="U12" s="243"/>
      <c r="V12" s="146"/>
      <c r="W12" s="146"/>
      <c r="X12" s="146"/>
      <c r="Y12" s="146"/>
      <c r="Z12" s="27"/>
      <c r="AA12" s="27"/>
      <c r="AB12" s="146"/>
      <c r="AC12" s="146"/>
      <c r="AD12" s="146"/>
      <c r="AE12" s="146"/>
      <c r="AF12" s="146"/>
      <c r="AG12" s="146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BI12" s="6"/>
      <c r="BJ12" s="411" t="s">
        <v>33</v>
      </c>
      <c r="BK12" s="397"/>
      <c r="BL12" s="407">
        <f ca="1">BL7/BL10</f>
        <v>5.8076923076923075</v>
      </c>
      <c r="BM12" s="419"/>
      <c r="BN12" s="399" t="s">
        <v>37</v>
      </c>
      <c r="BO12" s="430">
        <f ca="1">BZ38</f>
        <v>20.285714285714285</v>
      </c>
      <c r="BP12" s="397" t="s">
        <v>37</v>
      </c>
      <c r="BQ12" s="463">
        <f ca="1">CB38</f>
        <v>1.2217698050419814</v>
      </c>
      <c r="BR12" s="397" t="s">
        <v>37</v>
      </c>
      <c r="BS12" s="432">
        <f ca="1">CD38</f>
        <v>0</v>
      </c>
      <c r="BT12" s="18"/>
      <c r="BU12" s="411" t="s">
        <v>33</v>
      </c>
      <c r="BV12" s="397"/>
      <c r="BW12" s="407">
        <f ca="1">BW7/BW10</f>
        <v>7.45</v>
      </c>
      <c r="BX12" s="419"/>
      <c r="BY12" s="399" t="s">
        <v>37</v>
      </c>
      <c r="BZ12" s="430">
        <f ca="1">BZ38</f>
        <v>20.285714285714285</v>
      </c>
      <c r="CA12" s="397" t="s">
        <v>37</v>
      </c>
      <c r="CB12" s="463">
        <f ca="1">CB38</f>
        <v>1.2217698050419814</v>
      </c>
      <c r="CC12" s="397" t="s">
        <v>37</v>
      </c>
      <c r="CD12" s="432">
        <f ca="1">CD38</f>
        <v>0</v>
      </c>
    </row>
    <row r="13" spans="1:82" ht="12" customHeight="1" thickBot="1">
      <c r="A13" s="490" cm="1">
        <f t="array" aca="1" ref="A13" ca="1">INDIRECT("'期'!"&amp;$A$32&amp;ROW())</f>
        <v>44358</v>
      </c>
      <c r="B13" s="491"/>
      <c r="C13" s="483">
        <f t="shared" ca="1" si="6"/>
        <v>10</v>
      </c>
      <c r="D13" s="484"/>
      <c r="E13" s="313">
        <f t="shared" ca="1" si="2"/>
        <v>7.4615384615384617</v>
      </c>
      <c r="F13" s="254">
        <f t="shared" ca="1" si="3"/>
        <v>8</v>
      </c>
      <c r="G13" s="492">
        <f t="shared" ca="1" si="4"/>
        <v>1.0855670103092785</v>
      </c>
      <c r="H13" s="493"/>
      <c r="I13" s="489">
        <f t="shared" ca="1" si="0"/>
        <v>7.4615384615384617</v>
      </c>
      <c r="J13" s="489"/>
      <c r="K13" s="513">
        <f t="shared" ca="1" si="1"/>
        <v>8.1</v>
      </c>
      <c r="L13" s="513"/>
      <c r="M13" s="501">
        <f ca="1">IF(C13="","",SUM(E$4:E13))</f>
        <v>74.615384615384613</v>
      </c>
      <c r="N13" s="502"/>
      <c r="O13" s="499">
        <f ca="1">IF(C13="","",SUM(F$4:F13))</f>
        <v>81</v>
      </c>
      <c r="P13" s="500"/>
      <c r="Q13" s="483">
        <f t="shared" ca="1" si="5"/>
        <v>113</v>
      </c>
      <c r="R13" s="484"/>
      <c r="S13" s="139"/>
      <c r="T13" s="273"/>
      <c r="U13" s="243"/>
      <c r="V13" s="146"/>
      <c r="W13" s="146"/>
      <c r="X13" s="146"/>
      <c r="Y13" s="146"/>
      <c r="Z13" s="27"/>
      <c r="AA13" s="27"/>
      <c r="AB13" s="146"/>
      <c r="AC13" s="146"/>
      <c r="AD13" s="146"/>
      <c r="AE13" s="146"/>
      <c r="AF13" s="146"/>
      <c r="AG13" s="146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BI13" s="6"/>
      <c r="BJ13" s="412"/>
      <c r="BK13" s="413"/>
      <c r="BL13" s="409"/>
      <c r="BM13" s="420"/>
      <c r="BN13" s="400"/>
      <c r="BO13" s="431"/>
      <c r="BP13" s="398"/>
      <c r="BQ13" s="515"/>
      <c r="BR13" s="398"/>
      <c r="BS13" s="433"/>
      <c r="BT13" s="18"/>
      <c r="BU13" s="412"/>
      <c r="BV13" s="413"/>
      <c r="BW13" s="409"/>
      <c r="BX13" s="420"/>
      <c r="BY13" s="400"/>
      <c r="BZ13" s="431"/>
      <c r="CA13" s="398"/>
      <c r="CB13" s="515"/>
      <c r="CC13" s="398"/>
      <c r="CD13" s="433"/>
    </row>
    <row r="14" spans="1:82" ht="12" customHeight="1">
      <c r="A14" s="490" cm="1">
        <f t="array" aca="1" ref="A14" ca="1">INDIRECT("'期'!"&amp;$A$32&amp;ROW())</f>
        <v>44359</v>
      </c>
      <c r="B14" s="491"/>
      <c r="C14" s="483">
        <f t="shared" ca="1" si="6"/>
        <v>11</v>
      </c>
      <c r="D14" s="484"/>
      <c r="E14" s="313">
        <f t="shared" ca="1" si="2"/>
        <v>7.4615384615384617</v>
      </c>
      <c r="F14" s="254">
        <f t="shared" ca="1" si="3"/>
        <v>1</v>
      </c>
      <c r="G14" s="492">
        <f t="shared" ca="1" si="4"/>
        <v>0.99906279287722588</v>
      </c>
      <c r="H14" s="493"/>
      <c r="I14" s="489">
        <f t="shared" ca="1" si="0"/>
        <v>7.4615384615384617</v>
      </c>
      <c r="J14" s="489"/>
      <c r="K14" s="489">
        <f t="shared" ca="1" si="1"/>
        <v>7.4545454545454541</v>
      </c>
      <c r="L14" s="489"/>
      <c r="M14" s="501">
        <f ca="1">IF(C14="","",SUM(E$4:E14))</f>
        <v>82.07692307692308</v>
      </c>
      <c r="N14" s="502"/>
      <c r="O14" s="499">
        <f ca="1">IF(C14="","",SUM(F$4:F14))</f>
        <v>82</v>
      </c>
      <c r="P14" s="500"/>
      <c r="Q14" s="483">
        <f t="shared" ca="1" si="5"/>
        <v>112</v>
      </c>
      <c r="R14" s="484"/>
      <c r="S14" s="139"/>
      <c r="T14" s="273"/>
      <c r="U14" s="243"/>
      <c r="V14" s="146"/>
      <c r="W14" s="146"/>
      <c r="X14" s="146"/>
      <c r="Y14" s="146"/>
      <c r="Z14" s="27"/>
      <c r="AA14" s="27"/>
      <c r="AB14" s="146"/>
      <c r="AC14" s="146"/>
      <c r="AD14" s="146"/>
      <c r="AE14" s="146"/>
      <c r="AF14" s="146"/>
      <c r="AG14" s="146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BI14" s="6"/>
      <c r="BJ14" s="406" t="s">
        <v>18</v>
      </c>
      <c r="BK14" s="405"/>
      <c r="BL14" s="405"/>
      <c r="BM14" s="512">
        <f ca="1">D1</f>
        <v>7.4615384615384617</v>
      </c>
      <c r="BN14" s="414"/>
      <c r="BO14" s="514" t="s">
        <v>45</v>
      </c>
      <c r="BP14" s="414"/>
      <c r="BQ14" s="414"/>
      <c r="BR14" s="415">
        <v>1.66</v>
      </c>
      <c r="BS14" s="416"/>
      <c r="BT14" s="17"/>
      <c r="BU14" s="406" t="s">
        <v>18</v>
      </c>
      <c r="BV14" s="405"/>
      <c r="BW14" s="405"/>
      <c r="BX14" s="405">
        <f ca="1">BM14</f>
        <v>7.4615384615384617</v>
      </c>
      <c r="BY14" s="414"/>
      <c r="BZ14" s="414" t="s">
        <v>19</v>
      </c>
      <c r="CA14" s="414"/>
      <c r="CB14" s="414"/>
      <c r="CC14" s="415">
        <v>1.66</v>
      </c>
      <c r="CD14" s="416"/>
    </row>
    <row r="15" spans="1:82" ht="12" customHeight="1">
      <c r="A15" s="490" cm="1">
        <f t="array" aca="1" ref="A15" ca="1">INDIRECT("'期'!"&amp;$A$32&amp;ROW())</f>
        <v>44361</v>
      </c>
      <c r="B15" s="491"/>
      <c r="C15" s="483">
        <f t="shared" ca="1" si="6"/>
        <v>12</v>
      </c>
      <c r="D15" s="484"/>
      <c r="E15" s="313">
        <f t="shared" ca="1" si="2"/>
        <v>7.4615384615384617</v>
      </c>
      <c r="F15" s="254">
        <f t="shared" ca="1" si="3"/>
        <v>6</v>
      </c>
      <c r="G15" s="492">
        <f t="shared" ca="1" si="4"/>
        <v>0.98281786941580751</v>
      </c>
      <c r="H15" s="493"/>
      <c r="I15" s="489">
        <f t="shared" ca="1" si="0"/>
        <v>7.4615384615384626</v>
      </c>
      <c r="J15" s="489"/>
      <c r="K15" s="489">
        <f t="shared" ca="1" si="1"/>
        <v>7.333333333333333</v>
      </c>
      <c r="L15" s="489"/>
      <c r="M15" s="501">
        <f ca="1">IF(C15="","",SUM(E$4:E15))</f>
        <v>89.538461538461547</v>
      </c>
      <c r="N15" s="502"/>
      <c r="O15" s="499">
        <f ca="1">IF(C15="","",SUM(F$4:F15))</f>
        <v>88</v>
      </c>
      <c r="P15" s="500"/>
      <c r="Q15" s="483">
        <f t="shared" ca="1" si="5"/>
        <v>106</v>
      </c>
      <c r="R15" s="484"/>
      <c r="S15" s="139"/>
      <c r="T15" s="273"/>
      <c r="U15" s="243"/>
      <c r="V15" s="146"/>
      <c r="W15" s="146"/>
      <c r="X15" s="146"/>
      <c r="Y15" s="146"/>
      <c r="Z15" s="27"/>
      <c r="AA15" s="27"/>
      <c r="AB15" s="13"/>
      <c r="AC15" s="13"/>
      <c r="AD15" s="13"/>
      <c r="AE15" s="13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BI15" s="6"/>
      <c r="BJ15" s="399"/>
      <c r="BK15" s="397"/>
      <c r="BL15" s="397"/>
      <c r="BM15" s="397"/>
      <c r="BN15" s="397"/>
      <c r="BO15" s="397"/>
      <c r="BP15" s="397"/>
      <c r="BQ15" s="397"/>
      <c r="BR15" s="417"/>
      <c r="BS15" s="418"/>
      <c r="BT15" s="17"/>
      <c r="BU15" s="399"/>
      <c r="BV15" s="397"/>
      <c r="BW15" s="397"/>
      <c r="BX15" s="397"/>
      <c r="BY15" s="397"/>
      <c r="BZ15" s="397"/>
      <c r="CA15" s="397"/>
      <c r="CB15" s="397"/>
      <c r="CC15" s="417"/>
      <c r="CD15" s="418"/>
    </row>
    <row r="16" spans="1:82" ht="12" customHeight="1">
      <c r="A16" s="490" cm="1">
        <f t="array" aca="1" ref="A16" ca="1">INDIRECT("'期'!"&amp;$A$32&amp;ROW())</f>
        <v>44362</v>
      </c>
      <c r="B16" s="491"/>
      <c r="C16" s="483">
        <f t="shared" ca="1" si="6"/>
        <v>13</v>
      </c>
      <c r="D16" s="484"/>
      <c r="E16" s="313">
        <f t="shared" ca="1" si="2"/>
        <v>7.4615384615384617</v>
      </c>
      <c r="F16" s="254">
        <f t="shared" ca="1" si="3"/>
        <v>10</v>
      </c>
      <c r="G16" s="492">
        <f t="shared" ca="1" si="4"/>
        <v>1.0103092783505152</v>
      </c>
      <c r="H16" s="493"/>
      <c r="I16" s="489">
        <f t="shared" ca="1" si="0"/>
        <v>7.4615384615384626</v>
      </c>
      <c r="J16" s="489"/>
      <c r="K16" s="489">
        <f t="shared" ca="1" si="1"/>
        <v>7.5384615384615383</v>
      </c>
      <c r="L16" s="489"/>
      <c r="M16" s="501">
        <f ca="1">IF(C16="","",SUM(E$4:E16))</f>
        <v>97.000000000000014</v>
      </c>
      <c r="N16" s="502"/>
      <c r="O16" s="499">
        <f ca="1">IF(C16="","",SUM(F$4:F16))</f>
        <v>98</v>
      </c>
      <c r="P16" s="500"/>
      <c r="Q16" s="483">
        <f t="shared" ca="1" si="5"/>
        <v>96</v>
      </c>
      <c r="R16" s="484"/>
      <c r="S16" s="139"/>
      <c r="T16" s="273"/>
      <c r="U16" s="243"/>
      <c r="V16" s="146"/>
      <c r="W16" s="146"/>
      <c r="X16" s="146"/>
      <c r="Y16" s="146"/>
      <c r="Z16" s="27"/>
      <c r="AA16" s="27"/>
      <c r="AB16" s="13"/>
      <c r="AC16" s="13"/>
      <c r="AD16" s="13"/>
      <c r="AE16" s="13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BI16" s="6"/>
      <c r="BJ16" s="399" t="s">
        <v>20</v>
      </c>
      <c r="BK16" s="397"/>
      <c r="BL16" s="397"/>
      <c r="BM16" s="423">
        <v>10</v>
      </c>
      <c r="BN16" s="423"/>
      <c r="BO16" s="511" t="s">
        <v>44</v>
      </c>
      <c r="BP16" s="397"/>
      <c r="BQ16" s="397"/>
      <c r="BR16" s="421" t="e">
        <f ca="1">BL5/12/AVERAGE(T4:U9)</f>
        <v>#DIV/0!</v>
      </c>
      <c r="BS16" s="422"/>
      <c r="BT16" s="19"/>
      <c r="BU16" s="399" t="s">
        <v>20</v>
      </c>
      <c r="BV16" s="397"/>
      <c r="BW16" s="397"/>
      <c r="BX16" s="423">
        <v>10.199999999999999</v>
      </c>
      <c r="BY16" s="423"/>
      <c r="BZ16" s="397" t="s">
        <v>21</v>
      </c>
      <c r="CA16" s="397"/>
      <c r="CB16" s="397"/>
      <c r="CC16" s="421" t="e">
        <f ca="1">BL5/12/AVERAGE(T9:U15)</f>
        <v>#DIV/0!</v>
      </c>
      <c r="CD16" s="422"/>
    </row>
    <row r="17" spans="1:82" ht="12" customHeight="1">
      <c r="A17" s="490" cm="1">
        <f t="array" aca="1" ref="A17" ca="1">INDIRECT("'期'!"&amp;$A$32&amp;ROW())</f>
        <v>44363</v>
      </c>
      <c r="B17" s="491"/>
      <c r="C17" s="483">
        <f t="shared" ca="1" si="6"/>
        <v>14</v>
      </c>
      <c r="D17" s="484"/>
      <c r="E17" s="313">
        <f t="shared" ca="1" si="2"/>
        <v>7.4615384615384617</v>
      </c>
      <c r="F17" s="254">
        <f t="shared" ca="1" si="3"/>
        <v>20</v>
      </c>
      <c r="G17" s="492">
        <f t="shared" ca="1" si="4"/>
        <v>1.1296023564064799</v>
      </c>
      <c r="H17" s="493"/>
      <c r="I17" s="489">
        <f t="shared" ca="1" si="0"/>
        <v>7.4615384615384626</v>
      </c>
      <c r="J17" s="489"/>
      <c r="K17" s="489">
        <f t="shared" ca="1" si="1"/>
        <v>8.4285714285714288</v>
      </c>
      <c r="L17" s="489"/>
      <c r="M17" s="501">
        <f ca="1">IF(C17="","",SUM(E$4:E17))</f>
        <v>104.46153846153848</v>
      </c>
      <c r="N17" s="502"/>
      <c r="O17" s="499">
        <f ca="1">IF(C17="","",SUM(F$4:F17))</f>
        <v>118</v>
      </c>
      <c r="P17" s="500"/>
      <c r="Q17" s="483">
        <f t="shared" ca="1" si="5"/>
        <v>76</v>
      </c>
      <c r="R17" s="484"/>
      <c r="S17" s="139"/>
      <c r="T17" s="273"/>
      <c r="U17" s="243"/>
      <c r="V17" s="146"/>
      <c r="W17" s="146"/>
      <c r="X17" s="146"/>
      <c r="Y17" s="146"/>
      <c r="Z17" s="27"/>
      <c r="AA17" s="27"/>
      <c r="AB17" s="13"/>
      <c r="AC17" s="13"/>
      <c r="AD17" s="13"/>
      <c r="AE17" s="13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BI17" s="6"/>
      <c r="BJ17" s="399"/>
      <c r="BK17" s="397"/>
      <c r="BL17" s="397"/>
      <c r="BM17" s="423"/>
      <c r="BN17" s="423"/>
      <c r="BO17" s="397"/>
      <c r="BP17" s="397"/>
      <c r="BQ17" s="397"/>
      <c r="BR17" s="421"/>
      <c r="BS17" s="422"/>
      <c r="BT17" s="19"/>
      <c r="BU17" s="399"/>
      <c r="BV17" s="397"/>
      <c r="BW17" s="397"/>
      <c r="BX17" s="423"/>
      <c r="BY17" s="423"/>
      <c r="BZ17" s="397"/>
      <c r="CA17" s="397"/>
      <c r="CB17" s="397"/>
      <c r="CC17" s="421"/>
      <c r="CD17" s="422"/>
    </row>
    <row r="18" spans="1:82" ht="12" customHeight="1">
      <c r="A18" s="490" cm="1">
        <f t="array" aca="1" ref="A18" ca="1">INDIRECT("'期'!"&amp;$A$32&amp;ROW())</f>
        <v>44364</v>
      </c>
      <c r="B18" s="491"/>
      <c r="C18" s="483">
        <f t="shared" ca="1" si="6"/>
        <v>15</v>
      </c>
      <c r="D18" s="484"/>
      <c r="E18" s="313">
        <f t="shared" ca="1" si="2"/>
        <v>7.4615384615384617</v>
      </c>
      <c r="F18" s="254">
        <f t="shared" ca="1" si="3"/>
        <v>11</v>
      </c>
      <c r="G18" s="492">
        <f t="shared" ca="1" si="4"/>
        <v>1.1525773195876285</v>
      </c>
      <c r="H18" s="493"/>
      <c r="I18" s="489">
        <f t="shared" ca="1" si="0"/>
        <v>7.4615384615384635</v>
      </c>
      <c r="J18" s="489"/>
      <c r="K18" s="489">
        <f t="shared" ca="1" si="1"/>
        <v>8.6</v>
      </c>
      <c r="L18" s="489"/>
      <c r="M18" s="501">
        <f ca="1">IF(C18="","",SUM(E$4:E18))</f>
        <v>111.92307692307695</v>
      </c>
      <c r="N18" s="502"/>
      <c r="O18" s="499">
        <f ca="1">IF(C18="","",SUM(F$4:F18))</f>
        <v>129</v>
      </c>
      <c r="P18" s="500"/>
      <c r="Q18" s="483">
        <f t="shared" ca="1" si="5"/>
        <v>65</v>
      </c>
      <c r="R18" s="484"/>
      <c r="S18" s="139"/>
      <c r="T18" s="273"/>
      <c r="U18" s="243"/>
      <c r="V18" s="146"/>
      <c r="W18" s="146"/>
      <c r="X18" s="146"/>
      <c r="Y18" s="146"/>
      <c r="Z18" s="27"/>
      <c r="AA18" s="241"/>
      <c r="AB18" s="13"/>
      <c r="AC18" s="13"/>
      <c r="AD18" s="13"/>
      <c r="AE18" s="13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BI18" s="6"/>
      <c r="BJ18" s="399" t="s">
        <v>41</v>
      </c>
      <c r="BK18" s="397"/>
      <c r="BL18" s="397"/>
      <c r="BM18" s="397">
        <f ca="1">BM16-BM14</f>
        <v>2.5384615384615383</v>
      </c>
      <c r="BN18" s="397"/>
      <c r="BO18" s="397" t="s">
        <v>22</v>
      </c>
      <c r="BP18" s="397"/>
      <c r="BQ18" s="397"/>
      <c r="BR18" s="407" t="e">
        <f ca="1">BR16-BR14</f>
        <v>#DIV/0!</v>
      </c>
      <c r="BS18" s="408"/>
      <c r="BT18" s="17"/>
      <c r="BU18" s="399" t="s">
        <v>41</v>
      </c>
      <c r="BV18" s="397"/>
      <c r="BW18" s="397"/>
      <c r="BX18" s="397">
        <f ca="1">BX16-BX14</f>
        <v>2.7384615384615376</v>
      </c>
      <c r="BY18" s="397"/>
      <c r="BZ18" s="397" t="s">
        <v>22</v>
      </c>
      <c r="CA18" s="397"/>
      <c r="CB18" s="397"/>
      <c r="CC18" s="509" t="e">
        <f ca="1">CC16-CC14</f>
        <v>#DIV/0!</v>
      </c>
      <c r="CD18" s="510"/>
    </row>
    <row r="19" spans="1:82" ht="12" customHeight="1">
      <c r="A19" s="490" cm="1">
        <f t="array" aca="1" ref="A19" ca="1">INDIRECT("'期'!"&amp;$A$32&amp;ROW())</f>
        <v>44365</v>
      </c>
      <c r="B19" s="491"/>
      <c r="C19" s="483">
        <f t="shared" ca="1" si="6"/>
        <v>16</v>
      </c>
      <c r="D19" s="484"/>
      <c r="E19" s="313">
        <f t="shared" ca="1" si="2"/>
        <v>7.4615384615384617</v>
      </c>
      <c r="F19" s="254">
        <f t="shared" ca="1" si="3"/>
        <v>16</v>
      </c>
      <c r="G19" s="492">
        <f t="shared" ca="1" si="4"/>
        <v>1.2145618556701028</v>
      </c>
      <c r="H19" s="493"/>
      <c r="I19" s="489">
        <f t="shared" ca="1" si="0"/>
        <v>7.4615384615384635</v>
      </c>
      <c r="J19" s="489"/>
      <c r="K19" s="489">
        <f t="shared" ca="1" si="1"/>
        <v>9.0625</v>
      </c>
      <c r="L19" s="489"/>
      <c r="M19" s="501">
        <f ca="1">IF(C19="","",SUM(E$4:E19))</f>
        <v>119.38461538461542</v>
      </c>
      <c r="N19" s="502"/>
      <c r="O19" s="499">
        <f ca="1">IF(C19="","",SUM(F$4:F19))</f>
        <v>145</v>
      </c>
      <c r="P19" s="500"/>
      <c r="Q19" s="483">
        <f t="shared" ca="1" si="5"/>
        <v>49</v>
      </c>
      <c r="R19" s="484"/>
      <c r="S19" s="139"/>
      <c r="T19" s="273"/>
      <c r="U19" s="243"/>
      <c r="V19" s="146"/>
      <c r="W19" s="146"/>
      <c r="X19" s="146"/>
      <c r="Y19" s="146"/>
      <c r="Z19" s="27"/>
      <c r="AA19" s="27"/>
      <c r="AB19" s="13"/>
      <c r="AC19" s="13"/>
      <c r="AD19" s="13"/>
      <c r="AE19" s="13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BI19" s="7"/>
      <c r="BJ19" s="399"/>
      <c r="BK19" s="397"/>
      <c r="BL19" s="397"/>
      <c r="BM19" s="397"/>
      <c r="BN19" s="397"/>
      <c r="BO19" s="397"/>
      <c r="BP19" s="397"/>
      <c r="BQ19" s="397"/>
      <c r="BR19" s="407"/>
      <c r="BS19" s="408"/>
      <c r="BT19" s="17"/>
      <c r="BU19" s="399"/>
      <c r="BV19" s="397"/>
      <c r="BW19" s="397"/>
      <c r="BX19" s="397"/>
      <c r="BY19" s="397"/>
      <c r="BZ19" s="397"/>
      <c r="CA19" s="397"/>
      <c r="CB19" s="397"/>
      <c r="CC19" s="397"/>
      <c r="CD19" s="510"/>
    </row>
    <row r="20" spans="1:82" ht="12" customHeight="1">
      <c r="A20" s="490" cm="1">
        <f t="array" aca="1" ref="A20" ca="1">INDIRECT("'期'!"&amp;$A$32&amp;ROW())</f>
        <v>44366</v>
      </c>
      <c r="B20" s="491"/>
      <c r="C20" s="483">
        <f t="shared" ca="1" si="6"/>
        <v>17</v>
      </c>
      <c r="D20" s="484"/>
      <c r="E20" s="313">
        <f t="shared" ca="1" si="2"/>
        <v>7.4615384615384617</v>
      </c>
      <c r="F20" s="254">
        <f t="shared" ca="1" si="3"/>
        <v>3</v>
      </c>
      <c r="G20" s="492">
        <f t="shared" ca="1" si="4"/>
        <v>1.1667677380230439</v>
      </c>
      <c r="H20" s="493"/>
      <c r="I20" s="489">
        <f t="shared" ca="1" si="0"/>
        <v>7.4615384615384635</v>
      </c>
      <c r="J20" s="489"/>
      <c r="K20" s="489">
        <f t="shared" ca="1" si="1"/>
        <v>8.7058823529411757</v>
      </c>
      <c r="L20" s="489"/>
      <c r="M20" s="501">
        <f ca="1">IF(C20="","",SUM(E$4:E20))</f>
        <v>126.84615384615388</v>
      </c>
      <c r="N20" s="502"/>
      <c r="O20" s="499">
        <f ca="1">IF(C20="","",SUM(F$4:F20))</f>
        <v>148</v>
      </c>
      <c r="P20" s="500"/>
      <c r="Q20" s="483">
        <f t="shared" ca="1" si="5"/>
        <v>46</v>
      </c>
      <c r="R20" s="484"/>
      <c r="S20" s="139"/>
      <c r="T20" s="273"/>
      <c r="U20" s="243"/>
      <c r="V20" s="146"/>
      <c r="W20" s="146"/>
      <c r="X20" s="146"/>
      <c r="Y20" s="146"/>
      <c r="Z20" s="27"/>
      <c r="AA20" s="27"/>
      <c r="AB20" s="13"/>
      <c r="AC20" s="13"/>
      <c r="AD20" s="13"/>
      <c r="AE20" s="13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BI20" s="8"/>
      <c r="BJ20" s="411" t="s">
        <v>23</v>
      </c>
      <c r="BK20" s="397"/>
      <c r="BL20" s="397"/>
      <c r="BM20" s="397">
        <f ca="1">(BM16*BM22)-BL3</f>
        <v>66</v>
      </c>
      <c r="BN20" s="397"/>
      <c r="BO20" s="397" t="s">
        <v>24</v>
      </c>
      <c r="BP20" s="397"/>
      <c r="BQ20" s="397"/>
      <c r="BR20" s="407" t="e">
        <f ca="1">BL5/AVERAGE(T4:U8)</f>
        <v>#DIV/0!</v>
      </c>
      <c r="BS20" s="408"/>
      <c r="BT20" s="20"/>
      <c r="BU20" s="411" t="s">
        <v>23</v>
      </c>
      <c r="BV20" s="397"/>
      <c r="BW20" s="397"/>
      <c r="BX20" s="397">
        <f ca="1">(BX16*BX22)-BW3</f>
        <v>71.199999999999989</v>
      </c>
      <c r="BY20" s="397"/>
      <c r="BZ20" s="397" t="s">
        <v>24</v>
      </c>
      <c r="CA20" s="397"/>
      <c r="CB20" s="397"/>
      <c r="CC20" s="407" t="e">
        <f ca="1">BW5/CC16</f>
        <v>#DIV/0!</v>
      </c>
      <c r="CD20" s="408"/>
    </row>
    <row r="21" spans="1:82" ht="12" customHeight="1" thickBot="1">
      <c r="A21" s="490" cm="1">
        <f t="array" aca="1" ref="A21" ca="1">INDIRECT("'期'!"&amp;$A$32&amp;ROW())</f>
        <v>44368</v>
      </c>
      <c r="B21" s="491"/>
      <c r="C21" s="483">
        <f t="shared" ca="1" si="6"/>
        <v>18</v>
      </c>
      <c r="D21" s="484"/>
      <c r="E21" s="313">
        <f t="shared" ca="1" si="2"/>
        <v>7.4615384615384617</v>
      </c>
      <c r="F21" s="254">
        <f t="shared" ca="1" si="3"/>
        <v>8</v>
      </c>
      <c r="G21" s="507">
        <f t="shared" ca="1" si="4"/>
        <v>1.1615120274914086</v>
      </c>
      <c r="H21" s="508"/>
      <c r="I21" s="489">
        <f t="shared" ca="1" si="0"/>
        <v>7.4615384615384635</v>
      </c>
      <c r="J21" s="489"/>
      <c r="K21" s="489">
        <f t="shared" ca="1" si="1"/>
        <v>8.6666666666666661</v>
      </c>
      <c r="L21" s="489"/>
      <c r="M21" s="501">
        <f ca="1">IF(C21="","",SUM(E$4:E21))</f>
        <v>134.30769230769235</v>
      </c>
      <c r="N21" s="502"/>
      <c r="O21" s="499">
        <f ca="1">IF(C21="","",SUM(F$4:F21))</f>
        <v>156</v>
      </c>
      <c r="P21" s="500"/>
      <c r="Q21" s="483">
        <f t="shared" ca="1" si="5"/>
        <v>38</v>
      </c>
      <c r="R21" s="484"/>
      <c r="S21" s="139"/>
      <c r="T21" s="273"/>
      <c r="U21" s="243"/>
      <c r="V21" s="146"/>
      <c r="W21" s="146"/>
      <c r="X21" s="146"/>
      <c r="Y21" s="146"/>
      <c r="Z21" s="27"/>
      <c r="AA21" s="27"/>
      <c r="AB21" s="13"/>
      <c r="AC21" s="13"/>
      <c r="AD21" s="13"/>
      <c r="AE21" s="13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BI21" s="9"/>
      <c r="BJ21" s="412"/>
      <c r="BK21" s="413"/>
      <c r="BL21" s="413"/>
      <c r="BM21" s="413"/>
      <c r="BN21" s="413"/>
      <c r="BO21" s="413"/>
      <c r="BP21" s="413"/>
      <c r="BQ21" s="413"/>
      <c r="BR21" s="409"/>
      <c r="BS21" s="410"/>
      <c r="BT21" s="20"/>
      <c r="BU21" s="412"/>
      <c r="BV21" s="413"/>
      <c r="BW21" s="413"/>
      <c r="BX21" s="413"/>
      <c r="BY21" s="413"/>
      <c r="BZ21" s="413"/>
      <c r="CA21" s="413"/>
      <c r="CB21" s="413"/>
      <c r="CC21" s="409"/>
      <c r="CD21" s="410"/>
    </row>
    <row r="22" spans="1:82" ht="12" customHeight="1">
      <c r="A22" s="490" cm="1">
        <f t="array" aca="1" ref="A22" ca="1">INDIRECT("'期'!"&amp;$A$32&amp;ROW())</f>
        <v>44369</v>
      </c>
      <c r="B22" s="491"/>
      <c r="C22" s="483">
        <f t="shared" ca="1" si="6"/>
        <v>19</v>
      </c>
      <c r="D22" s="484"/>
      <c r="E22" s="313">
        <f t="shared" ca="1" si="2"/>
        <v>7.4615384615384617</v>
      </c>
      <c r="F22" s="254">
        <f t="shared" ca="1" si="3"/>
        <v>14</v>
      </c>
      <c r="G22" s="492">
        <f t="shared" ca="1" si="4"/>
        <v>1.1991318502441668</v>
      </c>
      <c r="H22" s="493"/>
      <c r="I22" s="489">
        <f t="shared" ca="1" si="0"/>
        <v>7.4615384615384635</v>
      </c>
      <c r="J22" s="489"/>
      <c r="K22" s="489">
        <f t="shared" ca="1" si="1"/>
        <v>8.9473684210526319</v>
      </c>
      <c r="L22" s="489"/>
      <c r="M22" s="501">
        <f ca="1">IF(C22="","",SUM(E$4:E22))</f>
        <v>141.7692307692308</v>
      </c>
      <c r="N22" s="502"/>
      <c r="O22" s="499">
        <f ca="1">IF(C22="","",SUM(F$4:F22))</f>
        <v>170</v>
      </c>
      <c r="P22" s="500"/>
      <c r="Q22" s="483">
        <f t="shared" ca="1" si="5"/>
        <v>24</v>
      </c>
      <c r="R22" s="484"/>
      <c r="S22" s="139"/>
      <c r="T22" s="273"/>
      <c r="U22" s="243"/>
      <c r="V22" s="146"/>
      <c r="W22" s="146"/>
      <c r="X22" s="146"/>
      <c r="Y22" s="146"/>
      <c r="Z22" s="27"/>
      <c r="AA22" s="27"/>
      <c r="AB22" s="13"/>
      <c r="AC22" s="13"/>
      <c r="AD22" s="13"/>
      <c r="AE22" s="13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BI22" s="10"/>
      <c r="BJ22" s="406" t="s">
        <v>25</v>
      </c>
      <c r="BK22" s="405"/>
      <c r="BL22" s="405"/>
      <c r="BM22" s="405">
        <f ca="1">C31</f>
        <v>26</v>
      </c>
      <c r="BN22" s="405"/>
      <c r="BO22" s="405" t="s">
        <v>26</v>
      </c>
      <c r="BP22" s="405"/>
      <c r="BQ22" s="405"/>
      <c r="BR22" s="403">
        <f ca="1">BM14*BM22*BM24*1.015</f>
        <v>2826643.05</v>
      </c>
      <c r="BS22" s="404"/>
      <c r="BT22" s="21"/>
      <c r="BU22" s="406" t="s">
        <v>25</v>
      </c>
      <c r="BV22" s="405"/>
      <c r="BW22" s="405"/>
      <c r="BX22" s="405">
        <f ca="1">C31</f>
        <v>26</v>
      </c>
      <c r="BY22" s="405"/>
      <c r="BZ22" s="405" t="s">
        <v>26</v>
      </c>
      <c r="CA22" s="405"/>
      <c r="CB22" s="405"/>
      <c r="CC22" s="403">
        <f ca="1">BX14*BX22*BX24*1.015</f>
        <v>2068145.7299999997</v>
      </c>
      <c r="CD22" s="404"/>
    </row>
    <row r="23" spans="1:82" ht="12" customHeight="1">
      <c r="A23" s="490" cm="1">
        <f t="array" aca="1" ref="A23" ca="1">INDIRECT("'期'!"&amp;$A$32&amp;ROW())</f>
        <v>44370</v>
      </c>
      <c r="B23" s="491"/>
      <c r="C23" s="483">
        <f t="shared" ca="1" si="6"/>
        <v>20</v>
      </c>
      <c r="D23" s="484"/>
      <c r="E23" s="313">
        <f t="shared" ca="1" si="2"/>
        <v>7.4615384615384617</v>
      </c>
      <c r="F23" s="254">
        <f t="shared" ca="1" si="3"/>
        <v>15</v>
      </c>
      <c r="G23" s="492">
        <f t="shared" ca="1" si="4"/>
        <v>1.2396907216494844</v>
      </c>
      <c r="H23" s="493"/>
      <c r="I23" s="489">
        <f t="shared" ca="1" si="0"/>
        <v>7.4615384615384626</v>
      </c>
      <c r="J23" s="489"/>
      <c r="K23" s="489">
        <f t="shared" ca="1" si="1"/>
        <v>9.25</v>
      </c>
      <c r="L23" s="489"/>
      <c r="M23" s="501">
        <f ca="1">IF(C23="","",SUM(E$4:E23))</f>
        <v>149.23076923076925</v>
      </c>
      <c r="N23" s="502"/>
      <c r="O23" s="499">
        <f ca="1">IF(C23="","",SUM(F$4:F23))</f>
        <v>185</v>
      </c>
      <c r="P23" s="500"/>
      <c r="Q23" s="483">
        <f t="shared" ca="1" si="5"/>
        <v>9</v>
      </c>
      <c r="R23" s="484"/>
      <c r="S23" s="139"/>
      <c r="T23" s="273"/>
      <c r="U23" s="243"/>
      <c r="V23" s="146"/>
      <c r="W23" s="146"/>
      <c r="X23" s="146"/>
      <c r="Y23" s="146"/>
      <c r="Z23" s="27"/>
      <c r="AA23" s="27"/>
      <c r="AB23" s="13"/>
      <c r="AC23" s="13"/>
      <c r="AD23" s="13"/>
      <c r="AE23" s="13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BI23" s="10"/>
      <c r="BJ23" s="399"/>
      <c r="BK23" s="397"/>
      <c r="BL23" s="397"/>
      <c r="BM23" s="397"/>
      <c r="BN23" s="397"/>
      <c r="BO23" s="397"/>
      <c r="BP23" s="397"/>
      <c r="BQ23" s="397"/>
      <c r="BR23" s="401"/>
      <c r="BS23" s="402"/>
      <c r="BT23" s="21"/>
      <c r="BU23" s="399"/>
      <c r="BV23" s="397"/>
      <c r="BW23" s="397"/>
      <c r="BX23" s="397"/>
      <c r="BY23" s="397"/>
      <c r="BZ23" s="397"/>
      <c r="CA23" s="397"/>
      <c r="CB23" s="397"/>
      <c r="CC23" s="401"/>
      <c r="CD23" s="402"/>
    </row>
    <row r="24" spans="1:82" ht="12" customHeight="1">
      <c r="A24" s="490" cm="1">
        <f t="array" aca="1" ref="A24" ca="1">INDIRECT("'期'!"&amp;$A$32&amp;ROW())</f>
        <v>44371</v>
      </c>
      <c r="B24" s="491"/>
      <c r="C24" s="483">
        <f t="shared" ca="1" si="6"/>
        <v>21</v>
      </c>
      <c r="D24" s="484"/>
      <c r="E24" s="313">
        <f t="shared" ca="1" si="2"/>
        <v>7.4615384615384617</v>
      </c>
      <c r="F24" s="254">
        <f t="shared" ca="1" si="3"/>
        <v>13</v>
      </c>
      <c r="G24" s="492">
        <f t="shared" ca="1" si="4"/>
        <v>1.2636229749631811</v>
      </c>
      <c r="H24" s="493"/>
      <c r="I24" s="489">
        <f t="shared" ca="1" si="0"/>
        <v>7.4615384615384626</v>
      </c>
      <c r="J24" s="489"/>
      <c r="K24" s="489">
        <f t="shared" ca="1" si="1"/>
        <v>9.4285714285714288</v>
      </c>
      <c r="L24" s="489"/>
      <c r="M24" s="501">
        <f ca="1">IF(C24="","",SUM(E$4:E24))</f>
        <v>156.69230769230771</v>
      </c>
      <c r="N24" s="502"/>
      <c r="O24" s="499">
        <f ca="1">IF(C24="","",SUM(F$4:F24))</f>
        <v>198</v>
      </c>
      <c r="P24" s="500"/>
      <c r="Q24" s="483">
        <f t="shared" ca="1" si="5"/>
        <v>-4</v>
      </c>
      <c r="R24" s="484"/>
      <c r="S24" s="139"/>
      <c r="T24" s="273"/>
      <c r="U24" s="243"/>
      <c r="V24" s="146"/>
      <c r="W24" s="146"/>
      <c r="X24" s="146"/>
      <c r="Y24" s="146"/>
      <c r="Z24" s="27"/>
      <c r="AA24" s="27"/>
      <c r="AB24" s="13"/>
      <c r="AC24" s="13"/>
      <c r="AD24" s="13"/>
      <c r="AE24" s="13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BI24" s="10"/>
      <c r="BJ24" s="399" t="s">
        <v>27</v>
      </c>
      <c r="BK24" s="397"/>
      <c r="BL24" s="397"/>
      <c r="BM24" s="395">
        <v>14355</v>
      </c>
      <c r="BN24" s="395"/>
      <c r="BO24" s="397" t="s">
        <v>43</v>
      </c>
      <c r="BP24" s="397"/>
      <c r="BQ24" s="397"/>
      <c r="BR24" s="401">
        <f ca="1">BM16*BM22*BM26</f>
        <v>3732300</v>
      </c>
      <c r="BS24" s="402"/>
      <c r="BT24" s="21"/>
      <c r="BU24" s="399" t="s">
        <v>27</v>
      </c>
      <c r="BV24" s="397"/>
      <c r="BW24" s="397"/>
      <c r="BX24" s="395">
        <v>10503</v>
      </c>
      <c r="BY24" s="395"/>
      <c r="BZ24" s="397" t="s">
        <v>43</v>
      </c>
      <c r="CA24" s="397"/>
      <c r="CB24" s="397"/>
      <c r="CC24" s="401">
        <f ca="1">BX16*BX22*BX26</f>
        <v>3806946</v>
      </c>
      <c r="CD24" s="402"/>
    </row>
    <row r="25" spans="1:82" ht="12" customHeight="1">
      <c r="A25" s="490" cm="1">
        <f t="array" aca="1" ref="A25" ca="1">INDIRECT("'期'!"&amp;$A$32&amp;ROW())</f>
        <v>44372</v>
      </c>
      <c r="B25" s="491"/>
      <c r="C25" s="483">
        <f t="shared" ca="1" si="6"/>
        <v>22</v>
      </c>
      <c r="D25" s="484"/>
      <c r="E25" s="313">
        <f t="shared" ca="1" si="2"/>
        <v>7.4615384615384617</v>
      </c>
      <c r="F25" s="254">
        <f t="shared" ca="1" si="3"/>
        <v>7</v>
      </c>
      <c r="G25" s="492">
        <f t="shared" ca="1" si="4"/>
        <v>1.2488284910965324</v>
      </c>
      <c r="H25" s="493"/>
      <c r="I25" s="489">
        <f t="shared" ca="1" si="0"/>
        <v>7.4615384615384617</v>
      </c>
      <c r="J25" s="489"/>
      <c r="K25" s="489">
        <f t="shared" ca="1" si="1"/>
        <v>9.3181818181818183</v>
      </c>
      <c r="L25" s="489"/>
      <c r="M25" s="501">
        <f ca="1">IF(C25="","",SUM(E$4:E25))</f>
        <v>164.15384615384616</v>
      </c>
      <c r="N25" s="502"/>
      <c r="O25" s="499">
        <f ca="1">IF(C25="","",SUM(F$4:F25))</f>
        <v>205</v>
      </c>
      <c r="P25" s="500"/>
      <c r="Q25" s="483">
        <f t="shared" ca="1" si="5"/>
        <v>-11</v>
      </c>
      <c r="R25" s="484"/>
      <c r="S25" s="139"/>
      <c r="T25" s="273"/>
      <c r="U25" s="243"/>
      <c r="V25" s="146"/>
      <c r="W25" s="146"/>
      <c r="X25" s="146"/>
      <c r="Y25" s="146"/>
      <c r="Z25" s="27"/>
      <c r="AA25" s="27"/>
      <c r="AB25" s="13"/>
      <c r="AC25" s="13"/>
      <c r="AD25" s="13"/>
      <c r="AE25" s="13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BI25" s="10"/>
      <c r="BJ25" s="399"/>
      <c r="BK25" s="397"/>
      <c r="BL25" s="397"/>
      <c r="BM25" s="395"/>
      <c r="BN25" s="395"/>
      <c r="BO25" s="397"/>
      <c r="BP25" s="397"/>
      <c r="BQ25" s="397"/>
      <c r="BR25" s="401"/>
      <c r="BS25" s="402"/>
      <c r="BT25" s="21"/>
      <c r="BU25" s="399"/>
      <c r="BV25" s="397"/>
      <c r="BW25" s="397"/>
      <c r="BX25" s="395"/>
      <c r="BY25" s="395"/>
      <c r="BZ25" s="397"/>
      <c r="CA25" s="397"/>
      <c r="CB25" s="397"/>
      <c r="CC25" s="401"/>
      <c r="CD25" s="402"/>
    </row>
    <row r="26" spans="1:82" ht="12" customHeight="1">
      <c r="A26" s="490" cm="1">
        <f t="array" aca="1" ref="A26" ca="1">INDIRECT("'期'!"&amp;$A$32&amp;ROW())</f>
        <v>44373</v>
      </c>
      <c r="B26" s="491"/>
      <c r="C26" s="483">
        <f t="shared" ca="1" si="6"/>
        <v>23</v>
      </c>
      <c r="D26" s="484"/>
      <c r="E26" s="313">
        <f t="shared" ca="1" si="2"/>
        <v>7.4615384615384617</v>
      </c>
      <c r="F26" s="254">
        <f t="shared" ca="1" si="3"/>
        <v>1</v>
      </c>
      <c r="G26" s="492">
        <f t="shared" ca="1" si="4"/>
        <v>1.2003585835948005</v>
      </c>
      <c r="H26" s="493"/>
      <c r="I26" s="489">
        <f t="shared" ca="1" si="0"/>
        <v>7.4615384615384617</v>
      </c>
      <c r="J26" s="489"/>
      <c r="K26" s="489">
        <f t="shared" ca="1" si="1"/>
        <v>8.9565217391304355</v>
      </c>
      <c r="L26" s="489"/>
      <c r="M26" s="501">
        <f ca="1">IF(C26="","",SUM(E$4:E26))</f>
        <v>171.61538461538461</v>
      </c>
      <c r="N26" s="502"/>
      <c r="O26" s="499">
        <f ca="1">IF(C26="","",SUM(F$4:F26))</f>
        <v>206</v>
      </c>
      <c r="P26" s="500"/>
      <c r="Q26" s="483">
        <f t="shared" ca="1" si="5"/>
        <v>-12</v>
      </c>
      <c r="R26" s="484"/>
      <c r="S26" s="139"/>
      <c r="T26" s="273"/>
      <c r="U26" s="243"/>
      <c r="V26" s="146"/>
      <c r="W26" s="146"/>
      <c r="X26" s="146"/>
      <c r="Y26" s="146"/>
      <c r="Z26" s="27"/>
      <c r="AA26" s="27"/>
      <c r="AB26" s="13"/>
      <c r="AC26" s="13"/>
      <c r="AD26" s="13"/>
      <c r="AE26" s="13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BI26" s="10"/>
      <c r="BJ26" s="399" t="s">
        <v>28</v>
      </c>
      <c r="BK26" s="397"/>
      <c r="BL26" s="397"/>
      <c r="BM26" s="505">
        <v>14355</v>
      </c>
      <c r="BN26" s="505"/>
      <c r="BO26" s="397" t="s">
        <v>42</v>
      </c>
      <c r="BP26" s="397"/>
      <c r="BQ26" s="397"/>
      <c r="BR26" s="391">
        <f ca="1">BR24-BR22</f>
        <v>905656.95000000019</v>
      </c>
      <c r="BS26" s="392"/>
      <c r="BT26" s="21"/>
      <c r="BU26" s="399" t="s">
        <v>28</v>
      </c>
      <c r="BV26" s="397"/>
      <c r="BW26" s="397"/>
      <c r="BX26" s="395">
        <f>BM26</f>
        <v>14355</v>
      </c>
      <c r="BY26" s="395"/>
      <c r="BZ26" s="397" t="s">
        <v>42</v>
      </c>
      <c r="CA26" s="397"/>
      <c r="CB26" s="397"/>
      <c r="CC26" s="391">
        <f ca="1">CC24-CC22</f>
        <v>1738800.2700000003</v>
      </c>
      <c r="CD26" s="392"/>
    </row>
    <row r="27" spans="1:82" ht="12" customHeight="1" thickBot="1">
      <c r="A27" s="490" cm="1">
        <f t="array" aca="1" ref="A27" ca="1">INDIRECT("'期'!"&amp;$A$32&amp;ROW())</f>
        <v>44375</v>
      </c>
      <c r="B27" s="491"/>
      <c r="C27" s="483">
        <f t="shared" ca="1" si="6"/>
        <v>24</v>
      </c>
      <c r="D27" s="484"/>
      <c r="E27" s="313">
        <f t="shared" ca="1" si="2"/>
        <v>7.4615384615384617</v>
      </c>
      <c r="F27" s="254">
        <f t="shared" ca="1" si="3"/>
        <v>6</v>
      </c>
      <c r="G27" s="492">
        <f t="shared" ca="1" si="4"/>
        <v>1.1838487972508591</v>
      </c>
      <c r="H27" s="493"/>
      <c r="I27" s="489">
        <f t="shared" ca="1" si="0"/>
        <v>7.4615384615384608</v>
      </c>
      <c r="J27" s="489"/>
      <c r="K27" s="489">
        <f t="shared" ca="1" si="1"/>
        <v>8.8333333333333339</v>
      </c>
      <c r="L27" s="489"/>
      <c r="M27" s="501">
        <f ca="1">IF(C27="","",SUM(E$4:E27))</f>
        <v>179.07692307692307</v>
      </c>
      <c r="N27" s="502"/>
      <c r="O27" s="499">
        <f ca="1">IF(C27="","",SUM(F$4:F27))</f>
        <v>212</v>
      </c>
      <c r="P27" s="500"/>
      <c r="Q27" s="483">
        <f t="shared" ca="1" si="5"/>
        <v>-18</v>
      </c>
      <c r="R27" s="484"/>
      <c r="S27" s="139"/>
      <c r="T27" s="139"/>
      <c r="U27" s="243"/>
      <c r="V27" s="146"/>
      <c r="W27" s="146"/>
      <c r="X27" s="146"/>
      <c r="Y27" s="146"/>
      <c r="Z27" s="27"/>
      <c r="AA27" s="27"/>
      <c r="AB27" s="13"/>
      <c r="AC27" s="13"/>
      <c r="AD27" s="13"/>
      <c r="AE27" s="13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BI27" s="10"/>
      <c r="BJ27" s="400"/>
      <c r="BK27" s="398"/>
      <c r="BL27" s="398"/>
      <c r="BM27" s="506"/>
      <c r="BN27" s="506"/>
      <c r="BO27" s="398"/>
      <c r="BP27" s="398"/>
      <c r="BQ27" s="398"/>
      <c r="BR27" s="393"/>
      <c r="BS27" s="394"/>
      <c r="BT27" s="21"/>
      <c r="BU27" s="400"/>
      <c r="BV27" s="398"/>
      <c r="BW27" s="398"/>
      <c r="BX27" s="396"/>
      <c r="BY27" s="396"/>
      <c r="BZ27" s="398"/>
      <c r="CA27" s="398"/>
      <c r="CB27" s="398"/>
      <c r="CC27" s="393"/>
      <c r="CD27" s="394"/>
    </row>
    <row r="28" spans="1:82" ht="12" customHeight="1">
      <c r="A28" s="490" cm="1">
        <f t="array" aca="1" ref="A28" ca="1">INDIRECT("'期'!"&amp;$A$32&amp;ROW())</f>
        <v>44376</v>
      </c>
      <c r="B28" s="491"/>
      <c r="C28" s="483">
        <f t="shared" ca="1" si="6"/>
        <v>25</v>
      </c>
      <c r="D28" s="484"/>
      <c r="E28" s="313">
        <f t="shared" ca="1" si="2"/>
        <v>7.4615384615384617</v>
      </c>
      <c r="F28" s="254">
        <f t="shared" ca="1" si="3"/>
        <v>15</v>
      </c>
      <c r="G28" s="492">
        <f t="shared" ca="1" si="4"/>
        <v>1.2169072164948456</v>
      </c>
      <c r="H28" s="493"/>
      <c r="I28" s="489">
        <f t="shared" ca="1" si="0"/>
        <v>7.4615384615384608</v>
      </c>
      <c r="J28" s="489"/>
      <c r="K28" s="489">
        <f t="shared" ca="1" si="1"/>
        <v>9.08</v>
      </c>
      <c r="L28" s="489"/>
      <c r="M28" s="501">
        <f ca="1">IF(C28="","",SUM(E$4:E28))</f>
        <v>186.53846153846152</v>
      </c>
      <c r="N28" s="502"/>
      <c r="O28" s="499">
        <f ca="1">IF(C28="","",SUM(F$4:F28))</f>
        <v>227</v>
      </c>
      <c r="P28" s="500"/>
      <c r="Q28" s="483">
        <f t="shared" ca="1" si="5"/>
        <v>-33</v>
      </c>
      <c r="R28" s="484"/>
      <c r="S28" s="139"/>
      <c r="T28" s="274"/>
      <c r="U28" s="245"/>
      <c r="V28" s="146"/>
      <c r="W28" s="146"/>
      <c r="X28" s="146"/>
      <c r="Y28" s="146"/>
      <c r="Z28" s="27"/>
      <c r="AA28" s="27"/>
      <c r="AB28" s="13"/>
      <c r="AC28" s="13"/>
      <c r="AD28" s="13"/>
      <c r="AE28" s="13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BI28" s="10"/>
      <c r="BJ28" s="487" t="s">
        <v>32</v>
      </c>
      <c r="BK28" s="487"/>
      <c r="BL28" s="22"/>
      <c r="BM28" s="23"/>
      <c r="BN28" s="23"/>
      <c r="BO28" s="17"/>
      <c r="BP28" s="17"/>
      <c r="BQ28" s="17"/>
      <c r="BR28" s="21"/>
      <c r="BS28" s="21"/>
      <c r="BT28" s="21"/>
      <c r="BU28" s="487" t="s">
        <v>31</v>
      </c>
      <c r="BV28" s="487"/>
      <c r="BW28" s="22"/>
      <c r="BX28" s="23"/>
      <c r="BY28" s="23"/>
      <c r="BZ28" s="17"/>
      <c r="CA28" s="17"/>
      <c r="CB28" s="17"/>
      <c r="CC28" s="21"/>
      <c r="CD28" s="21"/>
    </row>
    <row r="29" spans="1:82" ht="12" customHeight="1" thickBot="1">
      <c r="A29" s="490" cm="1">
        <f t="array" aca="1" ref="A29" ca="1">INDIRECT("'期'!"&amp;$A$32&amp;ROW())</f>
        <v>44377</v>
      </c>
      <c r="B29" s="491"/>
      <c r="C29" s="483">
        <f t="shared" ca="1" si="6"/>
        <v>26</v>
      </c>
      <c r="D29" s="484"/>
      <c r="E29" s="313">
        <f t="shared" ca="1" si="2"/>
        <v>7.4615384615384617</v>
      </c>
      <c r="F29" s="254">
        <f t="shared" ca="1" si="3"/>
        <v>10</v>
      </c>
      <c r="G29" s="492">
        <f t="shared" ca="1" si="4"/>
        <v>1.2216494845360826</v>
      </c>
      <c r="H29" s="493"/>
      <c r="I29" s="489">
        <f t="shared" ca="1" si="0"/>
        <v>7.4615384615384608</v>
      </c>
      <c r="J29" s="489"/>
      <c r="K29" s="489">
        <f t="shared" ca="1" si="1"/>
        <v>9.115384615384615</v>
      </c>
      <c r="L29" s="489"/>
      <c r="M29" s="501">
        <f ca="1">IF(C29="","",SUM(E$4:E29))</f>
        <v>193.99999999999997</v>
      </c>
      <c r="N29" s="502"/>
      <c r="O29" s="499">
        <f ca="1">IF(C29="","",SUM(F$4:F29))</f>
        <v>237</v>
      </c>
      <c r="P29" s="500"/>
      <c r="Q29" s="483">
        <f t="shared" ca="1" si="5"/>
        <v>-43</v>
      </c>
      <c r="R29" s="484"/>
      <c r="S29" s="139"/>
      <c r="T29" s="274"/>
      <c r="U29" s="245"/>
      <c r="V29" s="146"/>
      <c r="W29" s="146"/>
      <c r="X29" s="146"/>
      <c r="Y29" s="146"/>
      <c r="Z29" s="27"/>
      <c r="AA29" s="27"/>
      <c r="AB29" s="13"/>
      <c r="AC29" s="13"/>
      <c r="AD29" s="13"/>
      <c r="AE29" s="13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BI29" s="10"/>
      <c r="BJ29" s="488"/>
      <c r="BK29" s="488"/>
      <c r="BL29" s="25"/>
      <c r="BM29" s="23"/>
      <c r="BN29" s="23"/>
      <c r="BO29" s="17"/>
      <c r="BP29" s="17"/>
      <c r="BQ29" s="17"/>
      <c r="BR29" s="21"/>
      <c r="BS29" s="21"/>
      <c r="BT29" s="21"/>
      <c r="BU29" s="488"/>
      <c r="BV29" s="488"/>
      <c r="BW29" s="25"/>
      <c r="BX29" s="23"/>
      <c r="BY29" s="23"/>
      <c r="BZ29" s="17"/>
      <c r="CA29" s="17"/>
      <c r="CB29" s="17"/>
      <c r="CC29" s="21"/>
      <c r="CD29" s="21"/>
    </row>
    <row r="30" spans="1:82" ht="12" customHeight="1">
      <c r="A30" s="494" t="str" cm="1">
        <f t="array" aca="1" ref="A30" ca="1">INDIRECT("'期'!"&amp;$A$32&amp;ROW())</f>
        <v/>
      </c>
      <c r="B30" s="495"/>
      <c r="C30" s="496" t="str">
        <f t="shared" ca="1" si="6"/>
        <v/>
      </c>
      <c r="D30" s="497"/>
      <c r="E30" s="314" t="str">
        <f t="shared" ca="1" si="2"/>
        <v/>
      </c>
      <c r="F30" s="255" t="str">
        <f t="shared" ca="1" si="3"/>
        <v/>
      </c>
      <c r="G30" s="452" t="str">
        <f t="shared" ca="1" si="4"/>
        <v/>
      </c>
      <c r="H30" s="453"/>
      <c r="I30" s="498" t="str">
        <f t="shared" ca="1" si="0"/>
        <v/>
      </c>
      <c r="J30" s="498"/>
      <c r="K30" s="498" t="str">
        <f t="shared" ca="1" si="1"/>
        <v/>
      </c>
      <c r="L30" s="498"/>
      <c r="M30" s="501" t="str">
        <f ca="1">IF(C30="","",SUM(E$4:E30))</f>
        <v/>
      </c>
      <c r="N30" s="502"/>
      <c r="O30" s="503" t="str">
        <f ca="1">IF(C30="","",SUM(F$4:F30))</f>
        <v/>
      </c>
      <c r="P30" s="504"/>
      <c r="Q30" s="496" t="str">
        <f t="shared" ca="1" si="5"/>
        <v/>
      </c>
      <c r="R30" s="497"/>
      <c r="S30" s="139"/>
      <c r="T30" s="274"/>
      <c r="U30" s="245"/>
      <c r="V30" s="146"/>
      <c r="W30" s="146"/>
      <c r="X30" s="146"/>
      <c r="Y30" s="146"/>
      <c r="Z30" s="27"/>
      <c r="AA30" s="27"/>
      <c r="AB30" s="13"/>
      <c r="AC30" s="13"/>
      <c r="AD30" s="13"/>
      <c r="AE30" s="13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BI30" s="10"/>
      <c r="BJ30" s="406" t="s">
        <v>11</v>
      </c>
      <c r="BK30" s="405"/>
      <c r="BL30" s="405">
        <f ca="1">BM40*BM48</f>
        <v>194</v>
      </c>
      <c r="BM30" s="485"/>
      <c r="BN30" s="474" t="s">
        <v>12</v>
      </c>
      <c r="BO30" s="475"/>
      <c r="BP30" s="476" t="s">
        <v>13</v>
      </c>
      <c r="BQ30" s="475"/>
      <c r="BR30" s="476" t="s">
        <v>14</v>
      </c>
      <c r="BS30" s="477"/>
      <c r="BT30" s="17"/>
      <c r="BU30" s="406" t="s">
        <v>11</v>
      </c>
      <c r="BV30" s="405"/>
      <c r="BW30" s="405">
        <f ca="1">BX40*BX48</f>
        <v>194</v>
      </c>
      <c r="BX30" s="485"/>
      <c r="BY30" s="474" t="s">
        <v>12</v>
      </c>
      <c r="BZ30" s="475"/>
      <c r="CA30" s="476" t="s">
        <v>13</v>
      </c>
      <c r="CB30" s="475"/>
      <c r="CC30" s="476" t="s">
        <v>14</v>
      </c>
      <c r="CD30" s="477"/>
    </row>
    <row r="31" spans="1:82" ht="12" customHeight="1">
      <c r="A31" s="450" t="s">
        <v>8</v>
      </c>
      <c r="B31" s="450"/>
      <c r="C31" s="451">
        <f ca="1">MAX(C4:D30)</f>
        <v>26</v>
      </c>
      <c r="D31" s="451"/>
      <c r="E31" s="315">
        <f ca="1">SUM(E4:E30)</f>
        <v>193.99999999999997</v>
      </c>
      <c r="F31" s="315">
        <f ca="1">SUM(F4:F30)</f>
        <v>237</v>
      </c>
      <c r="G31" s="452">
        <f ca="1">IFERROR(F31/E31,0)</f>
        <v>1.2216494845360826</v>
      </c>
      <c r="H31" s="453"/>
      <c r="I31" s="454">
        <f ca="1">E31-F31</f>
        <v>-43.000000000000028</v>
      </c>
      <c r="J31" s="455"/>
      <c r="K31" s="456">
        <f ca="1">F31/C31</f>
        <v>9.115384615384615</v>
      </c>
      <c r="L31" s="457"/>
      <c r="M31" s="3" t="s">
        <v>10</v>
      </c>
      <c r="N31" s="3"/>
      <c r="O31" s="3"/>
      <c r="P31" s="3"/>
      <c r="Q31" s="3"/>
      <c r="R31" s="3"/>
      <c r="S31" s="139"/>
      <c r="T31" s="274"/>
      <c r="U31" s="246"/>
      <c r="V31" s="139"/>
      <c r="W31" s="139"/>
      <c r="X31" s="240"/>
      <c r="Y31" s="240"/>
      <c r="Z31" s="13"/>
      <c r="AA31" s="13"/>
      <c r="AB31" s="13"/>
      <c r="AC31" s="13"/>
      <c r="AD31" s="13"/>
      <c r="AE31" s="13"/>
      <c r="AF31" s="138"/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BI31" s="10"/>
      <c r="BJ31" s="399"/>
      <c r="BK31" s="397"/>
      <c r="BL31" s="397"/>
      <c r="BM31" s="486"/>
      <c r="BN31" s="470"/>
      <c r="BO31" s="471"/>
      <c r="BP31" s="460"/>
      <c r="BQ31" s="471"/>
      <c r="BR31" s="460"/>
      <c r="BS31" s="478"/>
      <c r="BT31" s="18"/>
      <c r="BU31" s="399"/>
      <c r="BV31" s="397"/>
      <c r="BW31" s="397"/>
      <c r="BX31" s="486"/>
      <c r="BY31" s="470"/>
      <c r="BZ31" s="471"/>
      <c r="CA31" s="460"/>
      <c r="CB31" s="471"/>
      <c r="CC31" s="460"/>
      <c r="CD31" s="478"/>
    </row>
    <row r="32" spans="1:82" ht="12" customHeight="1">
      <c r="A32" s="84" t="str">
        <f ca="1">VLOOKUP(B32,支援効果集計!$D$4:$N$15,11,FALSE)</f>
        <v>N</v>
      </c>
      <c r="B32" s="84" t="str">
        <f ca="1">RIGHT(CELL("filename",A1),LEN(CELL("filename",A1))-FIND("]",CELL("filename",A1)))</f>
        <v>R3.6</v>
      </c>
      <c r="S32" s="145"/>
      <c r="T32" s="145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BI32" s="10"/>
      <c r="BJ32" s="468" t="s">
        <v>15</v>
      </c>
      <c r="BK32" s="469"/>
      <c r="BL32" s="436">
        <f ca="1">SUM(F16:F21)</f>
        <v>68</v>
      </c>
      <c r="BM32" s="472"/>
      <c r="BN32" s="412" t="s">
        <v>34</v>
      </c>
      <c r="BO32" s="482">
        <f ca="1">BO5</f>
        <v>14.333333333333334</v>
      </c>
      <c r="BP32" s="413" t="s">
        <v>34</v>
      </c>
      <c r="BQ32" s="464">
        <f ca="1">BQ5</f>
        <v>1.0520618556701031</v>
      </c>
      <c r="BR32" s="413" t="s">
        <v>34</v>
      </c>
      <c r="BS32" s="466">
        <f>AQ31</f>
        <v>0</v>
      </c>
      <c r="BT32" s="18"/>
      <c r="BU32" s="468" t="s">
        <v>15</v>
      </c>
      <c r="BV32" s="469"/>
      <c r="BW32" s="436">
        <f ca="1">SUM(F22:F28)</f>
        <v>71</v>
      </c>
      <c r="BX32" s="472"/>
      <c r="BY32" s="412" t="s">
        <v>34</v>
      </c>
      <c r="BZ32" s="480">
        <f ca="1">BO32</f>
        <v>14.333333333333334</v>
      </c>
      <c r="CA32" s="413" t="s">
        <v>34</v>
      </c>
      <c r="CB32" s="480">
        <f ca="1">BQ32</f>
        <v>1.0520618556701031</v>
      </c>
      <c r="CC32" s="413" t="s">
        <v>34</v>
      </c>
      <c r="CD32" s="466">
        <f>BS32</f>
        <v>0</v>
      </c>
    </row>
    <row r="33" spans="1:83" ht="12" customHeight="1" thickBot="1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30"/>
      <c r="R33" s="30"/>
      <c r="T33" s="250"/>
      <c r="U33" s="139"/>
      <c r="V33" s="149"/>
      <c r="W33" s="27"/>
      <c r="X33" s="27"/>
      <c r="Y33" s="27"/>
      <c r="Z33" s="27"/>
      <c r="AA33" s="27"/>
      <c r="AB33" s="27"/>
      <c r="AC33" s="27"/>
      <c r="AD33" s="27"/>
      <c r="AE33" s="148"/>
      <c r="AF33" s="139"/>
      <c r="AG33" s="149"/>
      <c r="AH33" s="27"/>
      <c r="AI33" s="27"/>
      <c r="AJ33" s="27"/>
      <c r="AK33" s="4"/>
      <c r="AL33" s="4"/>
      <c r="AM33" s="4"/>
      <c r="AN33" s="4"/>
      <c r="AO33" s="4"/>
      <c r="AP33" s="27"/>
      <c r="AQ33" s="27"/>
      <c r="BI33" s="10"/>
      <c r="BJ33" s="470"/>
      <c r="BK33" s="471"/>
      <c r="BL33" s="438"/>
      <c r="BM33" s="473"/>
      <c r="BN33" s="479"/>
      <c r="BO33" s="465"/>
      <c r="BP33" s="414"/>
      <c r="BQ33" s="465"/>
      <c r="BR33" s="414"/>
      <c r="BS33" s="467"/>
      <c r="BT33" s="18"/>
      <c r="BU33" s="470"/>
      <c r="BV33" s="471"/>
      <c r="BW33" s="438"/>
      <c r="BX33" s="473"/>
      <c r="BY33" s="479"/>
      <c r="BZ33" s="465"/>
      <c r="CA33" s="414"/>
      <c r="CB33" s="465"/>
      <c r="CC33" s="414"/>
      <c r="CD33" s="467"/>
    </row>
    <row r="34" spans="1:83" ht="15" customHeight="1">
      <c r="A34" s="261">
        <f ca="1">HLOOKUP(B32,年間予定!$B$1:$M$2,2,FALSE)</f>
        <v>4</v>
      </c>
      <c r="B34" s="262"/>
      <c r="C34" s="271"/>
      <c r="D34" s="269">
        <f ca="1">$A$4</f>
        <v>44348</v>
      </c>
      <c r="E34" s="264"/>
      <c r="F34" s="263">
        <f ca="1">$A$5</f>
        <v>44349</v>
      </c>
      <c r="G34" s="264"/>
      <c r="H34" s="263">
        <f ca="1">$A$6</f>
        <v>44350</v>
      </c>
      <c r="I34" s="264"/>
      <c r="J34" s="263">
        <f ca="1">$A$7</f>
        <v>44351</v>
      </c>
      <c r="K34" s="264"/>
      <c r="L34" s="263">
        <f ca="1">$A$8</f>
        <v>44352</v>
      </c>
      <c r="M34" s="264"/>
      <c r="N34" s="263">
        <f ca="1">$A$9</f>
        <v>44354</v>
      </c>
      <c r="O34" s="264"/>
      <c r="P34" s="263">
        <f ca="1">$A$10</f>
        <v>44355</v>
      </c>
      <c r="Q34" s="264"/>
      <c r="R34" s="263">
        <f ca="1">$A$11</f>
        <v>44356</v>
      </c>
      <c r="S34" s="264"/>
      <c r="T34" s="263">
        <f ca="1">$A$12</f>
        <v>44357</v>
      </c>
      <c r="U34" s="264"/>
      <c r="V34" s="263">
        <f ca="1">$A$13</f>
        <v>44358</v>
      </c>
      <c r="W34" s="264"/>
      <c r="X34" s="263">
        <f ca="1">$A$14</f>
        <v>44359</v>
      </c>
      <c r="Y34" s="264"/>
      <c r="Z34" s="263">
        <f ca="1">$A$15</f>
        <v>44361</v>
      </c>
      <c r="AA34" s="264"/>
      <c r="AB34" s="263">
        <f ca="1">$A$16</f>
        <v>44362</v>
      </c>
      <c r="AC34" s="264"/>
      <c r="AD34" s="263">
        <f ca="1">$A$17</f>
        <v>44363</v>
      </c>
      <c r="AE34" s="264"/>
      <c r="AF34" s="263">
        <f ca="1">$A$18</f>
        <v>44364</v>
      </c>
      <c r="AG34" s="264"/>
      <c r="AH34" s="263">
        <f ca="1">$A$19</f>
        <v>44365</v>
      </c>
      <c r="AI34" s="264"/>
      <c r="AJ34" s="263">
        <f ca="1">$A$20</f>
        <v>44366</v>
      </c>
      <c r="AK34" s="264"/>
      <c r="AL34" s="263">
        <f ca="1">$A$21</f>
        <v>44368</v>
      </c>
      <c r="AM34" s="264"/>
      <c r="AN34" s="263">
        <f ca="1">$A$22</f>
        <v>44369</v>
      </c>
      <c r="AO34" s="264"/>
      <c r="AP34" s="263">
        <f ca="1">$A$23</f>
        <v>44370</v>
      </c>
      <c r="AQ34" s="264"/>
      <c r="AR34" s="263">
        <f ca="1">$A$24</f>
        <v>44371</v>
      </c>
      <c r="AS34" s="264"/>
      <c r="AT34" s="263">
        <f ca="1">$A$25</f>
        <v>44372</v>
      </c>
      <c r="AU34" s="264"/>
      <c r="AV34" s="263">
        <f ca="1">$A$26</f>
        <v>44373</v>
      </c>
      <c r="AW34" s="264"/>
      <c r="AX34" s="263">
        <f ca="1">$A$27</f>
        <v>44375</v>
      </c>
      <c r="AY34" s="264"/>
      <c r="AZ34" s="263">
        <f ca="1">$A$28</f>
        <v>44376</v>
      </c>
      <c r="BA34" s="264"/>
      <c r="BB34" s="263">
        <f ca="1">$A$29</f>
        <v>44377</v>
      </c>
      <c r="BC34" s="264"/>
      <c r="BD34" s="263" t="str">
        <f ca="1">$A$30</f>
        <v/>
      </c>
      <c r="BE34" s="284"/>
      <c r="BF34" s="289" t="s">
        <v>143</v>
      </c>
      <c r="BG34" s="290"/>
      <c r="BH34" s="27"/>
      <c r="BI34" s="10"/>
      <c r="BJ34" s="399" t="s">
        <v>16</v>
      </c>
      <c r="BK34" s="397"/>
      <c r="BL34" s="458">
        <f ca="1">BL30-BL32</f>
        <v>126</v>
      </c>
      <c r="BM34" s="459"/>
      <c r="BN34" s="399" t="s">
        <v>35</v>
      </c>
      <c r="BO34" s="462">
        <f ca="1">BZ7</f>
        <v>15</v>
      </c>
      <c r="BP34" s="397" t="s">
        <v>35</v>
      </c>
      <c r="BQ34" s="463">
        <f ca="1">CB7</f>
        <v>1.0282665883181348</v>
      </c>
      <c r="BR34" s="397" t="s">
        <v>35</v>
      </c>
      <c r="BS34" s="432">
        <f ca="1">CD7</f>
        <v>0</v>
      </c>
      <c r="BT34" s="18"/>
      <c r="BU34" s="399" t="s">
        <v>16</v>
      </c>
      <c r="BV34" s="397"/>
      <c r="BW34" s="458">
        <f ca="1">BW30-BW32</f>
        <v>123</v>
      </c>
      <c r="BX34" s="459"/>
      <c r="BY34" s="399" t="s">
        <v>35</v>
      </c>
      <c r="BZ34" s="462">
        <f ca="1">BZ7</f>
        <v>15</v>
      </c>
      <c r="CA34" s="397" t="s">
        <v>35</v>
      </c>
      <c r="CB34" s="481">
        <f ca="1">CB7</f>
        <v>1.0282665883181348</v>
      </c>
      <c r="CC34" s="397" t="s">
        <v>35</v>
      </c>
      <c r="CD34" s="432">
        <f ca="1">CD7</f>
        <v>0</v>
      </c>
    </row>
    <row r="35" spans="1:83" s="260" customFormat="1" ht="15" customHeight="1">
      <c r="A35" s="267"/>
      <c r="B35" s="268"/>
      <c r="C35" s="272" t="s">
        <v>51</v>
      </c>
      <c r="D35" s="270" t="s">
        <v>117</v>
      </c>
      <c r="E35" s="266" t="s">
        <v>118</v>
      </c>
      <c r="F35" s="265" t="s">
        <v>117</v>
      </c>
      <c r="G35" s="266" t="s">
        <v>118</v>
      </c>
      <c r="H35" s="265" t="s">
        <v>117</v>
      </c>
      <c r="I35" s="266" t="s">
        <v>118</v>
      </c>
      <c r="J35" s="265" t="s">
        <v>117</v>
      </c>
      <c r="K35" s="266" t="s">
        <v>118</v>
      </c>
      <c r="L35" s="265" t="s">
        <v>117</v>
      </c>
      <c r="M35" s="266" t="s">
        <v>118</v>
      </c>
      <c r="N35" s="265" t="s">
        <v>117</v>
      </c>
      <c r="O35" s="266" t="s">
        <v>118</v>
      </c>
      <c r="P35" s="265" t="s">
        <v>117</v>
      </c>
      <c r="Q35" s="266" t="s">
        <v>118</v>
      </c>
      <c r="R35" s="265" t="s">
        <v>117</v>
      </c>
      <c r="S35" s="266" t="s">
        <v>118</v>
      </c>
      <c r="T35" s="265" t="s">
        <v>117</v>
      </c>
      <c r="U35" s="266" t="s">
        <v>118</v>
      </c>
      <c r="V35" s="265" t="s">
        <v>117</v>
      </c>
      <c r="W35" s="266" t="s">
        <v>118</v>
      </c>
      <c r="X35" s="265" t="s">
        <v>117</v>
      </c>
      <c r="Y35" s="266" t="s">
        <v>118</v>
      </c>
      <c r="Z35" s="265" t="s">
        <v>117</v>
      </c>
      <c r="AA35" s="266" t="s">
        <v>118</v>
      </c>
      <c r="AB35" s="265" t="s">
        <v>117</v>
      </c>
      <c r="AC35" s="266" t="s">
        <v>118</v>
      </c>
      <c r="AD35" s="265" t="s">
        <v>117</v>
      </c>
      <c r="AE35" s="266" t="s">
        <v>118</v>
      </c>
      <c r="AF35" s="265" t="s">
        <v>117</v>
      </c>
      <c r="AG35" s="266" t="s">
        <v>118</v>
      </c>
      <c r="AH35" s="265" t="s">
        <v>117</v>
      </c>
      <c r="AI35" s="266" t="s">
        <v>118</v>
      </c>
      <c r="AJ35" s="265" t="s">
        <v>117</v>
      </c>
      <c r="AK35" s="266" t="s">
        <v>118</v>
      </c>
      <c r="AL35" s="265" t="s">
        <v>117</v>
      </c>
      <c r="AM35" s="266" t="s">
        <v>118</v>
      </c>
      <c r="AN35" s="265" t="s">
        <v>117</v>
      </c>
      <c r="AO35" s="266" t="s">
        <v>118</v>
      </c>
      <c r="AP35" s="265" t="s">
        <v>117</v>
      </c>
      <c r="AQ35" s="266" t="s">
        <v>118</v>
      </c>
      <c r="AR35" s="265" t="s">
        <v>117</v>
      </c>
      <c r="AS35" s="266" t="s">
        <v>118</v>
      </c>
      <c r="AT35" s="265" t="s">
        <v>117</v>
      </c>
      <c r="AU35" s="266" t="s">
        <v>118</v>
      </c>
      <c r="AV35" s="265" t="s">
        <v>117</v>
      </c>
      <c r="AW35" s="266" t="s">
        <v>118</v>
      </c>
      <c r="AX35" s="265" t="s">
        <v>117</v>
      </c>
      <c r="AY35" s="266" t="s">
        <v>118</v>
      </c>
      <c r="AZ35" s="265" t="s">
        <v>117</v>
      </c>
      <c r="BA35" s="266" t="s">
        <v>118</v>
      </c>
      <c r="BB35" s="265" t="s">
        <v>117</v>
      </c>
      <c r="BC35" s="266" t="s">
        <v>118</v>
      </c>
      <c r="BD35" s="265" t="s">
        <v>117</v>
      </c>
      <c r="BE35" s="285" t="s">
        <v>118</v>
      </c>
      <c r="BF35" s="291" t="s">
        <v>117</v>
      </c>
      <c r="BG35" s="292" t="s">
        <v>118</v>
      </c>
      <c r="BH35" s="27"/>
      <c r="BI35" s="10"/>
      <c r="BJ35" s="399"/>
      <c r="BK35" s="397"/>
      <c r="BL35" s="460"/>
      <c r="BM35" s="461"/>
      <c r="BN35" s="399"/>
      <c r="BO35" s="462"/>
      <c r="BP35" s="397"/>
      <c r="BQ35" s="463"/>
      <c r="BR35" s="397"/>
      <c r="BS35" s="432"/>
      <c r="BT35" s="17"/>
      <c r="BU35" s="399"/>
      <c r="BV35" s="397"/>
      <c r="BW35" s="460"/>
      <c r="BX35" s="461"/>
      <c r="BY35" s="399"/>
      <c r="BZ35" s="462"/>
      <c r="CA35" s="397"/>
      <c r="CB35" s="481"/>
      <c r="CC35" s="397"/>
      <c r="CD35" s="432"/>
    </row>
    <row r="36" spans="1:83" ht="15" customHeight="1">
      <c r="A36" s="543" t="s">
        <v>131</v>
      </c>
      <c r="B36" s="544"/>
      <c r="C36" s="275">
        <f ca="1">IFERROR(VLOOKUP(A36,年間予定!$A$3:$M$17,$A$34,FALSE),"")</f>
        <v>44</v>
      </c>
      <c r="D36" s="276">
        <v>3</v>
      </c>
      <c r="E36" s="277"/>
      <c r="F36" s="278">
        <v>4</v>
      </c>
      <c r="G36" s="277"/>
      <c r="H36" s="278">
        <v>2</v>
      </c>
      <c r="I36" s="277"/>
      <c r="J36" s="278">
        <v>1</v>
      </c>
      <c r="K36" s="277"/>
      <c r="L36" s="278">
        <v>2</v>
      </c>
      <c r="M36" s="277"/>
      <c r="N36" s="278">
        <v>2</v>
      </c>
      <c r="O36" s="277"/>
      <c r="P36" s="278">
        <v>1</v>
      </c>
      <c r="Q36" s="277"/>
      <c r="R36" s="278">
        <v>3</v>
      </c>
      <c r="S36" s="277"/>
      <c r="T36" s="278">
        <v>3</v>
      </c>
      <c r="U36" s="277"/>
      <c r="V36" s="278">
        <v>1</v>
      </c>
      <c r="W36" s="277"/>
      <c r="X36" s="278"/>
      <c r="Y36" s="277"/>
      <c r="Z36" s="278">
        <v>1</v>
      </c>
      <c r="AA36" s="277"/>
      <c r="AB36" s="278">
        <v>4</v>
      </c>
      <c r="AC36" s="277"/>
      <c r="AD36" s="278">
        <v>4</v>
      </c>
      <c r="AE36" s="277"/>
      <c r="AF36" s="278">
        <v>4</v>
      </c>
      <c r="AG36" s="277"/>
      <c r="AH36" s="278">
        <v>1</v>
      </c>
      <c r="AI36" s="277"/>
      <c r="AJ36" s="278">
        <v>3</v>
      </c>
      <c r="AK36" s="277"/>
      <c r="AL36" s="278">
        <v>2</v>
      </c>
      <c r="AM36" s="277"/>
      <c r="AN36" s="278">
        <v>2</v>
      </c>
      <c r="AO36" s="277"/>
      <c r="AP36" s="278">
        <v>5</v>
      </c>
      <c r="AQ36" s="277"/>
      <c r="AR36" s="278">
        <v>3</v>
      </c>
      <c r="AS36" s="277"/>
      <c r="AT36" s="278">
        <v>1</v>
      </c>
      <c r="AU36" s="277"/>
      <c r="AV36" s="278"/>
      <c r="AW36" s="277"/>
      <c r="AX36" s="278">
        <v>2</v>
      </c>
      <c r="AY36" s="277"/>
      <c r="AZ36" s="278">
        <v>5</v>
      </c>
      <c r="BA36" s="277"/>
      <c r="BB36" s="278">
        <v>2</v>
      </c>
      <c r="BC36" s="277"/>
      <c r="BD36" s="278"/>
      <c r="BE36" s="286"/>
      <c r="BF36" s="293">
        <f>SUMIF($D$35:$BE$35,$BF$35,$D36:$BE36)</f>
        <v>61</v>
      </c>
      <c r="BG36" s="294">
        <f>SUMIF($D$35:$BE$35,$BG$35,$D36:$BE36)</f>
        <v>0</v>
      </c>
      <c r="BI36" s="10"/>
      <c r="BJ36" s="399" t="s">
        <v>17</v>
      </c>
      <c r="BK36" s="397"/>
      <c r="BL36" s="436">
        <f ca="1">C31-12</f>
        <v>14</v>
      </c>
      <c r="BM36" s="437"/>
      <c r="BN36" s="399" t="s">
        <v>36</v>
      </c>
      <c r="BO36" s="426">
        <f ca="1">AVERAGE(F16:F21)*2</f>
        <v>22.666666666666668</v>
      </c>
      <c r="BP36" s="397" t="s">
        <v>36</v>
      </c>
      <c r="BQ36" s="448">
        <f ca="1">AVERAGE(G16:H21)</f>
        <v>1.1392217625881964</v>
      </c>
      <c r="BR36" s="397" t="s">
        <v>36</v>
      </c>
      <c r="BS36" s="424">
        <f ca="1">SUM(S16:S21)/BL32</f>
        <v>0</v>
      </c>
      <c r="BT36" s="18"/>
      <c r="BU36" s="399" t="s">
        <v>17</v>
      </c>
      <c r="BV36" s="397"/>
      <c r="BW36" s="436">
        <f ca="1">C31-18</f>
        <v>8</v>
      </c>
      <c r="BX36" s="437"/>
      <c r="BY36" s="440" t="s">
        <v>38</v>
      </c>
      <c r="BZ36" s="442">
        <f ca="1">BO36</f>
        <v>22.666666666666668</v>
      </c>
      <c r="CA36" s="444" t="s">
        <v>38</v>
      </c>
      <c r="CB36" s="446">
        <f ca="1">BQ36</f>
        <v>1.1392217625881964</v>
      </c>
      <c r="CC36" s="444" t="s">
        <v>38</v>
      </c>
      <c r="CD36" s="434">
        <f ca="1">BS36</f>
        <v>0</v>
      </c>
    </row>
    <row r="37" spans="1:83" ht="15" customHeight="1">
      <c r="A37" s="545" t="s">
        <v>132</v>
      </c>
      <c r="B37" s="546"/>
      <c r="C37" s="279">
        <f ca="1">IFERROR(VLOOKUP(A37,年間予定!$A$3:$M$17,$A$34,FALSE),"")</f>
        <v>25</v>
      </c>
      <c r="D37" s="280"/>
      <c r="E37" s="281"/>
      <c r="F37" s="282"/>
      <c r="G37" s="281"/>
      <c r="H37" s="282">
        <v>1</v>
      </c>
      <c r="I37" s="281"/>
      <c r="J37" s="282"/>
      <c r="K37" s="281"/>
      <c r="L37" s="282"/>
      <c r="M37" s="281"/>
      <c r="N37" s="282">
        <v>2</v>
      </c>
      <c r="O37" s="281"/>
      <c r="P37" s="282">
        <v>2</v>
      </c>
      <c r="Q37" s="281"/>
      <c r="R37" s="282">
        <v>1</v>
      </c>
      <c r="S37" s="281"/>
      <c r="T37" s="282"/>
      <c r="U37" s="281"/>
      <c r="V37" s="282">
        <v>3</v>
      </c>
      <c r="W37" s="281"/>
      <c r="X37" s="282"/>
      <c r="Y37" s="281"/>
      <c r="Z37" s="282">
        <v>1</v>
      </c>
      <c r="AA37" s="281"/>
      <c r="AB37" s="282">
        <v>1</v>
      </c>
      <c r="AC37" s="281"/>
      <c r="AD37" s="282">
        <v>1</v>
      </c>
      <c r="AE37" s="281"/>
      <c r="AF37" s="282">
        <v>1</v>
      </c>
      <c r="AG37" s="281"/>
      <c r="AH37" s="282">
        <v>2</v>
      </c>
      <c r="AI37" s="281"/>
      <c r="AJ37" s="282"/>
      <c r="AK37" s="281"/>
      <c r="AL37" s="282">
        <v>2</v>
      </c>
      <c r="AM37" s="281"/>
      <c r="AN37" s="282">
        <v>2</v>
      </c>
      <c r="AO37" s="281"/>
      <c r="AP37" s="282">
        <v>2</v>
      </c>
      <c r="AQ37" s="281"/>
      <c r="AR37" s="282"/>
      <c r="AS37" s="281"/>
      <c r="AT37" s="282"/>
      <c r="AU37" s="281"/>
      <c r="AV37" s="282">
        <v>1</v>
      </c>
      <c r="AW37" s="281"/>
      <c r="AX37" s="282">
        <v>1</v>
      </c>
      <c r="AY37" s="281"/>
      <c r="AZ37" s="282"/>
      <c r="BA37" s="281"/>
      <c r="BB37" s="282"/>
      <c r="BC37" s="281"/>
      <c r="BD37" s="282"/>
      <c r="BE37" s="287"/>
      <c r="BF37" s="295">
        <f>SUMIF($D$35:$BE$35,$BF$35,$D37:$BE37)</f>
        <v>23</v>
      </c>
      <c r="BG37" s="296">
        <f t="shared" ref="BG37:BG49" si="7">SUMIF($D$35:$BE$35,$BG$35,$D37:$BE37)</f>
        <v>0</v>
      </c>
      <c r="BI37" s="11"/>
      <c r="BJ37" s="399"/>
      <c r="BK37" s="397"/>
      <c r="BL37" s="438"/>
      <c r="BM37" s="439"/>
      <c r="BN37" s="399"/>
      <c r="BO37" s="426"/>
      <c r="BP37" s="397"/>
      <c r="BQ37" s="449"/>
      <c r="BR37" s="397"/>
      <c r="BS37" s="424"/>
      <c r="BT37" s="18"/>
      <c r="BU37" s="399"/>
      <c r="BV37" s="397"/>
      <c r="BW37" s="438"/>
      <c r="BX37" s="439"/>
      <c r="BY37" s="441"/>
      <c r="BZ37" s="443"/>
      <c r="CA37" s="445"/>
      <c r="CB37" s="447"/>
      <c r="CC37" s="445"/>
      <c r="CD37" s="435"/>
    </row>
    <row r="38" spans="1:83" ht="15" customHeight="1">
      <c r="A38" s="543" t="s">
        <v>133</v>
      </c>
      <c r="B38" s="544"/>
      <c r="C38" s="275">
        <f ca="1">IFERROR(VLOOKUP(A38,年間予定!$A$3:$M$17,$A$34,FALSE),"")</f>
        <v>15</v>
      </c>
      <c r="D38" s="276"/>
      <c r="E38" s="277"/>
      <c r="F38" s="278">
        <v>1</v>
      </c>
      <c r="G38" s="277"/>
      <c r="H38" s="278">
        <v>1</v>
      </c>
      <c r="I38" s="277"/>
      <c r="J38" s="278"/>
      <c r="K38" s="277"/>
      <c r="L38" s="278"/>
      <c r="M38" s="277"/>
      <c r="N38" s="278"/>
      <c r="O38" s="277"/>
      <c r="P38" s="278"/>
      <c r="Q38" s="277"/>
      <c r="R38" s="278"/>
      <c r="S38" s="277"/>
      <c r="T38" s="278">
        <v>1</v>
      </c>
      <c r="U38" s="277"/>
      <c r="V38" s="278"/>
      <c r="W38" s="277"/>
      <c r="X38" s="278"/>
      <c r="Y38" s="277"/>
      <c r="Z38" s="278">
        <v>1</v>
      </c>
      <c r="AA38" s="277"/>
      <c r="AB38" s="278">
        <v>1</v>
      </c>
      <c r="AC38" s="277"/>
      <c r="AD38" s="278">
        <v>1</v>
      </c>
      <c r="AE38" s="277"/>
      <c r="AF38" s="278"/>
      <c r="AG38" s="277"/>
      <c r="AH38" s="278">
        <v>1</v>
      </c>
      <c r="AI38" s="277"/>
      <c r="AJ38" s="278"/>
      <c r="AK38" s="277"/>
      <c r="AL38" s="278">
        <v>1</v>
      </c>
      <c r="AM38" s="277"/>
      <c r="AN38" s="278"/>
      <c r="AO38" s="277"/>
      <c r="AP38" s="278">
        <v>1</v>
      </c>
      <c r="AQ38" s="277"/>
      <c r="AR38" s="278">
        <v>1</v>
      </c>
      <c r="AS38" s="277"/>
      <c r="AT38" s="278">
        <v>1</v>
      </c>
      <c r="AU38" s="277"/>
      <c r="AV38" s="278"/>
      <c r="AW38" s="277"/>
      <c r="AX38" s="278">
        <v>1</v>
      </c>
      <c r="AY38" s="277"/>
      <c r="AZ38" s="278"/>
      <c r="BA38" s="277"/>
      <c r="BB38" s="278"/>
      <c r="BC38" s="277"/>
      <c r="BD38" s="278"/>
      <c r="BE38" s="286"/>
      <c r="BF38" s="293">
        <f t="shared" ref="BF38:BF49" si="8">SUMIF($D$35:$BE$35,$BF$35,$D38:$BE38)</f>
        <v>12</v>
      </c>
      <c r="BG38" s="294">
        <f t="shared" si="7"/>
        <v>0</v>
      </c>
      <c r="BH38" s="146"/>
      <c r="BI38" s="26"/>
      <c r="BJ38" s="411" t="s">
        <v>33</v>
      </c>
      <c r="BK38" s="397"/>
      <c r="BL38" s="407">
        <f ca="1">BL34/BL36</f>
        <v>9</v>
      </c>
      <c r="BM38" s="419"/>
      <c r="BN38" s="399" t="s">
        <v>37</v>
      </c>
      <c r="BO38" s="430">
        <f ca="1">BZ38</f>
        <v>20.285714285714285</v>
      </c>
      <c r="BP38" s="397" t="s">
        <v>37</v>
      </c>
      <c r="BQ38" s="430">
        <f ca="1">CB38</f>
        <v>1.2217698050419814</v>
      </c>
      <c r="BR38" s="397" t="s">
        <v>37</v>
      </c>
      <c r="BS38" s="432">
        <f ca="1">CD38</f>
        <v>0</v>
      </c>
      <c r="BT38" s="18"/>
      <c r="BU38" s="411" t="s">
        <v>33</v>
      </c>
      <c r="BV38" s="397"/>
      <c r="BW38" s="407">
        <f ca="1">BW34/BW36</f>
        <v>15.375</v>
      </c>
      <c r="BX38" s="419"/>
      <c r="BY38" s="399" t="s">
        <v>37</v>
      </c>
      <c r="BZ38" s="426">
        <f ca="1">AVERAGE(F22:F28)*2</f>
        <v>20.285714285714285</v>
      </c>
      <c r="CA38" s="397" t="s">
        <v>37</v>
      </c>
      <c r="CB38" s="428">
        <f ca="1">AVERAGE(G22:H28)</f>
        <v>1.2217698050419814</v>
      </c>
      <c r="CC38" s="397" t="s">
        <v>37</v>
      </c>
      <c r="CD38" s="424">
        <f ca="1">SUM(S22:S28)/BW32</f>
        <v>0</v>
      </c>
    </row>
    <row r="39" spans="1:83" ht="15" customHeight="1" thickBot="1">
      <c r="A39" s="545" t="s">
        <v>134</v>
      </c>
      <c r="B39" s="546"/>
      <c r="C39" s="279">
        <f ca="1">IFERROR(VLOOKUP(A39,年間予定!$A$3:$M$17,$A$34,FALSE),"")</f>
        <v>9</v>
      </c>
      <c r="D39" s="280"/>
      <c r="E39" s="281"/>
      <c r="F39" s="282"/>
      <c r="G39" s="281"/>
      <c r="H39" s="282">
        <v>1</v>
      </c>
      <c r="I39" s="281"/>
      <c r="J39" s="282"/>
      <c r="K39" s="281"/>
      <c r="L39" s="282"/>
      <c r="M39" s="281"/>
      <c r="N39" s="282"/>
      <c r="O39" s="281"/>
      <c r="P39" s="282"/>
      <c r="Q39" s="281"/>
      <c r="R39" s="282"/>
      <c r="S39" s="281"/>
      <c r="T39" s="282">
        <v>2</v>
      </c>
      <c r="U39" s="281"/>
      <c r="V39" s="282">
        <v>1</v>
      </c>
      <c r="W39" s="281"/>
      <c r="X39" s="282">
        <v>1</v>
      </c>
      <c r="Y39" s="281"/>
      <c r="Z39" s="282">
        <v>2</v>
      </c>
      <c r="AA39" s="281"/>
      <c r="AB39" s="282"/>
      <c r="AC39" s="281"/>
      <c r="AD39" s="282">
        <v>1</v>
      </c>
      <c r="AE39" s="281"/>
      <c r="AF39" s="282"/>
      <c r="AG39" s="281"/>
      <c r="AH39" s="282"/>
      <c r="AI39" s="281"/>
      <c r="AJ39" s="282"/>
      <c r="AK39" s="281"/>
      <c r="AL39" s="282"/>
      <c r="AM39" s="281"/>
      <c r="AN39" s="282"/>
      <c r="AO39" s="281"/>
      <c r="AP39" s="282"/>
      <c r="AQ39" s="281"/>
      <c r="AR39" s="282"/>
      <c r="AS39" s="281"/>
      <c r="AT39" s="282">
        <v>1</v>
      </c>
      <c r="AU39" s="281"/>
      <c r="AV39" s="282"/>
      <c r="AW39" s="281"/>
      <c r="AX39" s="282"/>
      <c r="AY39" s="281"/>
      <c r="AZ39" s="282">
        <v>4</v>
      </c>
      <c r="BA39" s="281"/>
      <c r="BB39" s="282"/>
      <c r="BC39" s="281"/>
      <c r="BD39" s="282"/>
      <c r="BE39" s="287"/>
      <c r="BF39" s="295">
        <f t="shared" si="8"/>
        <v>13</v>
      </c>
      <c r="BG39" s="296">
        <f t="shared" si="7"/>
        <v>0</v>
      </c>
      <c r="BH39" s="146"/>
      <c r="BI39" s="26"/>
      <c r="BJ39" s="412"/>
      <c r="BK39" s="413"/>
      <c r="BL39" s="409"/>
      <c r="BM39" s="420"/>
      <c r="BN39" s="400"/>
      <c r="BO39" s="431"/>
      <c r="BP39" s="398"/>
      <c r="BQ39" s="431"/>
      <c r="BR39" s="398"/>
      <c r="BS39" s="433"/>
      <c r="BT39" s="18"/>
      <c r="BU39" s="412"/>
      <c r="BV39" s="413"/>
      <c r="BW39" s="409"/>
      <c r="BX39" s="420"/>
      <c r="BY39" s="400"/>
      <c r="BZ39" s="427"/>
      <c r="CA39" s="398"/>
      <c r="CB39" s="429"/>
      <c r="CC39" s="398"/>
      <c r="CD39" s="425"/>
    </row>
    <row r="40" spans="1:83" ht="15" customHeight="1">
      <c r="A40" s="543" t="s">
        <v>135</v>
      </c>
      <c r="B40" s="544"/>
      <c r="C40" s="275">
        <f ca="1">IFERROR(VLOOKUP(A40,年間予定!$A$3:$M$17,$A$34,FALSE),"")</f>
        <v>44</v>
      </c>
      <c r="D40" s="276">
        <v>1</v>
      </c>
      <c r="E40" s="277"/>
      <c r="F40" s="278">
        <v>4</v>
      </c>
      <c r="G40" s="277"/>
      <c r="H40" s="278">
        <v>2</v>
      </c>
      <c r="I40" s="277"/>
      <c r="J40" s="278">
        <v>2</v>
      </c>
      <c r="K40" s="277"/>
      <c r="L40" s="278"/>
      <c r="M40" s="277"/>
      <c r="N40" s="278">
        <v>1</v>
      </c>
      <c r="O40" s="277"/>
      <c r="P40" s="278">
        <v>3</v>
      </c>
      <c r="Q40" s="277"/>
      <c r="R40" s="278">
        <v>3</v>
      </c>
      <c r="S40" s="277"/>
      <c r="T40" s="278">
        <v>1</v>
      </c>
      <c r="U40" s="277"/>
      <c r="V40" s="278">
        <v>1</v>
      </c>
      <c r="W40" s="277"/>
      <c r="X40" s="278"/>
      <c r="Y40" s="277"/>
      <c r="Z40" s="278"/>
      <c r="AA40" s="277"/>
      <c r="AB40" s="278"/>
      <c r="AC40" s="277"/>
      <c r="AD40" s="278">
        <v>3</v>
      </c>
      <c r="AE40" s="277"/>
      <c r="AF40" s="278">
        <v>2</v>
      </c>
      <c r="AG40" s="277"/>
      <c r="AH40" s="278">
        <v>4</v>
      </c>
      <c r="AI40" s="277"/>
      <c r="AJ40" s="278"/>
      <c r="AK40" s="277"/>
      <c r="AL40" s="278">
        <v>2</v>
      </c>
      <c r="AM40" s="277"/>
      <c r="AN40" s="278">
        <v>3</v>
      </c>
      <c r="AO40" s="277"/>
      <c r="AP40" s="278">
        <v>2</v>
      </c>
      <c r="AQ40" s="277"/>
      <c r="AR40" s="278">
        <v>3</v>
      </c>
      <c r="AS40" s="277"/>
      <c r="AT40" s="278">
        <v>2</v>
      </c>
      <c r="AU40" s="277"/>
      <c r="AV40" s="278"/>
      <c r="AW40" s="277"/>
      <c r="AX40" s="278">
        <v>1</v>
      </c>
      <c r="AY40" s="277"/>
      <c r="AZ40" s="278">
        <v>2</v>
      </c>
      <c r="BA40" s="277"/>
      <c r="BB40" s="278">
        <v>3</v>
      </c>
      <c r="BC40" s="277"/>
      <c r="BD40" s="278"/>
      <c r="BE40" s="286"/>
      <c r="BF40" s="293">
        <f t="shared" si="8"/>
        <v>45</v>
      </c>
      <c r="BG40" s="294">
        <f t="shared" si="7"/>
        <v>0</v>
      </c>
      <c r="BH40" s="146"/>
      <c r="BI40" s="26"/>
      <c r="BJ40" s="406" t="s">
        <v>18</v>
      </c>
      <c r="BK40" s="405"/>
      <c r="BL40" s="405"/>
      <c r="BM40" s="405">
        <f ca="1">BM14</f>
        <v>7.4615384615384617</v>
      </c>
      <c r="BN40" s="414"/>
      <c r="BO40" s="414" t="s">
        <v>19</v>
      </c>
      <c r="BP40" s="414"/>
      <c r="BQ40" s="414"/>
      <c r="BR40" s="415">
        <v>1.66</v>
      </c>
      <c r="BS40" s="416"/>
      <c r="BT40" s="17"/>
      <c r="BU40" s="406" t="s">
        <v>18</v>
      </c>
      <c r="BV40" s="405"/>
      <c r="BW40" s="405"/>
      <c r="BX40" s="405">
        <f ca="1">BM14</f>
        <v>7.4615384615384617</v>
      </c>
      <c r="BY40" s="414"/>
      <c r="BZ40" s="414" t="s">
        <v>19</v>
      </c>
      <c r="CA40" s="414"/>
      <c r="CB40" s="414"/>
      <c r="CC40" s="415">
        <v>1.66</v>
      </c>
      <c r="CD40" s="416"/>
    </row>
    <row r="41" spans="1:83" ht="15" customHeight="1">
      <c r="A41" s="545" t="s">
        <v>136</v>
      </c>
      <c r="B41" s="546"/>
      <c r="C41" s="279">
        <f ca="1">IFERROR(VLOOKUP(A41,年間予定!$A$3:$M$17,$A$34,FALSE),"")</f>
        <v>15</v>
      </c>
      <c r="D41" s="280"/>
      <c r="E41" s="281"/>
      <c r="F41" s="282"/>
      <c r="G41" s="281"/>
      <c r="H41" s="282">
        <v>1</v>
      </c>
      <c r="I41" s="281"/>
      <c r="J41" s="282">
        <v>2</v>
      </c>
      <c r="K41" s="281"/>
      <c r="L41" s="282"/>
      <c r="M41" s="281"/>
      <c r="N41" s="282"/>
      <c r="O41" s="281"/>
      <c r="P41" s="282"/>
      <c r="Q41" s="281"/>
      <c r="R41" s="282">
        <v>1</v>
      </c>
      <c r="S41" s="281"/>
      <c r="T41" s="282">
        <v>2</v>
      </c>
      <c r="U41" s="281"/>
      <c r="V41" s="282"/>
      <c r="W41" s="281"/>
      <c r="X41" s="282"/>
      <c r="Y41" s="281"/>
      <c r="Z41" s="282"/>
      <c r="AA41" s="281"/>
      <c r="AB41" s="282">
        <v>2</v>
      </c>
      <c r="AC41" s="281"/>
      <c r="AD41" s="282"/>
      <c r="AE41" s="281"/>
      <c r="AF41" s="282">
        <v>1</v>
      </c>
      <c r="AG41" s="281"/>
      <c r="AH41" s="282"/>
      <c r="AI41" s="281"/>
      <c r="AJ41" s="282"/>
      <c r="AK41" s="281"/>
      <c r="AL41" s="282">
        <v>1</v>
      </c>
      <c r="AM41" s="281"/>
      <c r="AN41" s="282">
        <v>2</v>
      </c>
      <c r="AO41" s="281"/>
      <c r="AP41" s="282">
        <v>1</v>
      </c>
      <c r="AQ41" s="281"/>
      <c r="AR41" s="282"/>
      <c r="AS41" s="281"/>
      <c r="AT41" s="282"/>
      <c r="AU41" s="281"/>
      <c r="AV41" s="282"/>
      <c r="AW41" s="281"/>
      <c r="AX41" s="282"/>
      <c r="AY41" s="281"/>
      <c r="AZ41" s="282"/>
      <c r="BA41" s="281"/>
      <c r="BB41" s="282">
        <v>2</v>
      </c>
      <c r="BC41" s="281"/>
      <c r="BD41" s="282"/>
      <c r="BE41" s="287"/>
      <c r="BF41" s="295">
        <f t="shared" si="8"/>
        <v>15</v>
      </c>
      <c r="BG41" s="296">
        <f t="shared" si="7"/>
        <v>0</v>
      </c>
      <c r="BH41" s="146"/>
      <c r="BI41" s="26"/>
      <c r="BJ41" s="399"/>
      <c r="BK41" s="397"/>
      <c r="BL41" s="397"/>
      <c r="BM41" s="397"/>
      <c r="BN41" s="397"/>
      <c r="BO41" s="397"/>
      <c r="BP41" s="397"/>
      <c r="BQ41" s="397"/>
      <c r="BR41" s="417"/>
      <c r="BS41" s="418"/>
      <c r="BT41" s="17"/>
      <c r="BU41" s="399"/>
      <c r="BV41" s="397"/>
      <c r="BW41" s="397"/>
      <c r="BX41" s="397"/>
      <c r="BY41" s="397"/>
      <c r="BZ41" s="397"/>
      <c r="CA41" s="397"/>
      <c r="CB41" s="397"/>
      <c r="CC41" s="417"/>
      <c r="CD41" s="418"/>
    </row>
    <row r="42" spans="1:83" ht="15" customHeight="1">
      <c r="A42" s="543" t="s">
        <v>137</v>
      </c>
      <c r="B42" s="544"/>
      <c r="C42" s="275">
        <f ca="1">IFERROR(VLOOKUP(A42,年間予定!$A$3:$M$17,$A$34,FALSE),"")</f>
        <v>6</v>
      </c>
      <c r="D42" s="276"/>
      <c r="E42" s="277"/>
      <c r="F42" s="278"/>
      <c r="G42" s="277"/>
      <c r="H42" s="278"/>
      <c r="I42" s="277"/>
      <c r="J42" s="278"/>
      <c r="K42" s="277"/>
      <c r="L42" s="278"/>
      <c r="M42" s="277"/>
      <c r="N42" s="278"/>
      <c r="O42" s="277"/>
      <c r="P42" s="278"/>
      <c r="Q42" s="277"/>
      <c r="R42" s="278"/>
      <c r="S42" s="277"/>
      <c r="T42" s="278"/>
      <c r="U42" s="277"/>
      <c r="V42" s="278">
        <v>1</v>
      </c>
      <c r="W42" s="277"/>
      <c r="X42" s="278"/>
      <c r="Y42" s="277"/>
      <c r="Z42" s="278"/>
      <c r="AA42" s="277"/>
      <c r="AB42" s="278"/>
      <c r="AC42" s="277"/>
      <c r="AD42" s="278">
        <v>1</v>
      </c>
      <c r="AE42" s="277"/>
      <c r="AF42" s="278"/>
      <c r="AG42" s="277"/>
      <c r="AH42" s="278">
        <v>1</v>
      </c>
      <c r="AI42" s="277"/>
      <c r="AJ42" s="278"/>
      <c r="AK42" s="277"/>
      <c r="AL42" s="278"/>
      <c r="AM42" s="277"/>
      <c r="AN42" s="278"/>
      <c r="AO42" s="277"/>
      <c r="AP42" s="278"/>
      <c r="AQ42" s="277"/>
      <c r="AR42" s="278"/>
      <c r="AS42" s="277"/>
      <c r="AT42" s="278"/>
      <c r="AU42" s="277"/>
      <c r="AV42" s="278"/>
      <c r="AW42" s="277"/>
      <c r="AX42" s="278">
        <v>1</v>
      </c>
      <c r="AY42" s="277"/>
      <c r="AZ42" s="278">
        <v>1</v>
      </c>
      <c r="BA42" s="277"/>
      <c r="BB42" s="278"/>
      <c r="BC42" s="277"/>
      <c r="BD42" s="278"/>
      <c r="BE42" s="286"/>
      <c r="BF42" s="293">
        <f t="shared" si="8"/>
        <v>5</v>
      </c>
      <c r="BG42" s="294">
        <f t="shared" si="7"/>
        <v>0</v>
      </c>
      <c r="BH42" s="146"/>
      <c r="BI42" s="26"/>
      <c r="BJ42" s="399" t="s">
        <v>20</v>
      </c>
      <c r="BK42" s="397"/>
      <c r="BL42" s="397"/>
      <c r="BM42" s="423">
        <v>10</v>
      </c>
      <c r="BN42" s="423"/>
      <c r="BO42" s="397" t="s">
        <v>21</v>
      </c>
      <c r="BP42" s="397"/>
      <c r="BQ42" s="397"/>
      <c r="BR42" s="421" t="e">
        <f ca="1">BL32/12/AVERAGE(T16:U21)</f>
        <v>#DIV/0!</v>
      </c>
      <c r="BS42" s="422"/>
      <c r="BT42" s="19"/>
      <c r="BU42" s="399" t="s">
        <v>20</v>
      </c>
      <c r="BV42" s="397"/>
      <c r="BW42" s="397"/>
      <c r="BX42" s="423">
        <v>10</v>
      </c>
      <c r="BY42" s="423"/>
      <c r="BZ42" s="397" t="s">
        <v>21</v>
      </c>
      <c r="CA42" s="397"/>
      <c r="CB42" s="397"/>
      <c r="CC42" s="421" t="e">
        <f ca="1">BW32/12/AVERAGE(T22:U28)</f>
        <v>#DIV/0!</v>
      </c>
      <c r="CD42" s="422"/>
    </row>
    <row r="43" spans="1:83" ht="15" customHeight="1">
      <c r="A43" s="545" t="s">
        <v>138</v>
      </c>
      <c r="B43" s="546"/>
      <c r="C43" s="279">
        <f ca="1">IFERROR(VLOOKUP(A43,年間予定!$A$3:$M$17,$A$34,FALSE),"")</f>
        <v>15</v>
      </c>
      <c r="D43" s="280">
        <v>1</v>
      </c>
      <c r="E43" s="281"/>
      <c r="F43" s="282"/>
      <c r="G43" s="281"/>
      <c r="H43" s="282"/>
      <c r="I43" s="281"/>
      <c r="J43" s="282"/>
      <c r="K43" s="281"/>
      <c r="L43" s="282"/>
      <c r="M43" s="281"/>
      <c r="N43" s="282"/>
      <c r="O43" s="281"/>
      <c r="P43" s="282"/>
      <c r="Q43" s="281"/>
      <c r="R43" s="282"/>
      <c r="S43" s="281"/>
      <c r="T43" s="282"/>
      <c r="U43" s="281"/>
      <c r="V43" s="282"/>
      <c r="W43" s="281"/>
      <c r="X43" s="282"/>
      <c r="Y43" s="281"/>
      <c r="Z43" s="282"/>
      <c r="AA43" s="281"/>
      <c r="AB43" s="282"/>
      <c r="AC43" s="281"/>
      <c r="AD43" s="282">
        <v>8</v>
      </c>
      <c r="AE43" s="281"/>
      <c r="AF43" s="282"/>
      <c r="AG43" s="281"/>
      <c r="AH43" s="282">
        <v>3</v>
      </c>
      <c r="AI43" s="281"/>
      <c r="AJ43" s="282"/>
      <c r="AK43" s="281"/>
      <c r="AL43" s="282"/>
      <c r="AM43" s="281"/>
      <c r="AN43" s="282">
        <v>3</v>
      </c>
      <c r="AO43" s="281"/>
      <c r="AP43" s="282"/>
      <c r="AQ43" s="281"/>
      <c r="AR43" s="282">
        <v>2</v>
      </c>
      <c r="AS43" s="281"/>
      <c r="AT43" s="282">
        <v>2</v>
      </c>
      <c r="AU43" s="281"/>
      <c r="AV43" s="282"/>
      <c r="AW43" s="281"/>
      <c r="AX43" s="282"/>
      <c r="AY43" s="281"/>
      <c r="AZ43" s="282">
        <v>1</v>
      </c>
      <c r="BA43" s="281"/>
      <c r="BB43" s="282"/>
      <c r="BC43" s="281"/>
      <c r="BD43" s="282"/>
      <c r="BE43" s="287"/>
      <c r="BF43" s="295">
        <f t="shared" si="8"/>
        <v>20</v>
      </c>
      <c r="BG43" s="296">
        <f t="shared" si="7"/>
        <v>0</v>
      </c>
      <c r="BH43" s="146"/>
      <c r="BI43" s="26"/>
      <c r="BJ43" s="399"/>
      <c r="BK43" s="397"/>
      <c r="BL43" s="397"/>
      <c r="BM43" s="423"/>
      <c r="BN43" s="423"/>
      <c r="BO43" s="397"/>
      <c r="BP43" s="397"/>
      <c r="BQ43" s="397"/>
      <c r="BR43" s="421"/>
      <c r="BS43" s="422"/>
      <c r="BT43" s="19"/>
      <c r="BU43" s="399"/>
      <c r="BV43" s="397"/>
      <c r="BW43" s="397"/>
      <c r="BX43" s="423"/>
      <c r="BY43" s="423"/>
      <c r="BZ43" s="397"/>
      <c r="CA43" s="397"/>
      <c r="CB43" s="397"/>
      <c r="CC43" s="421"/>
      <c r="CD43" s="422"/>
    </row>
    <row r="44" spans="1:83" ht="15" customHeight="1">
      <c r="A44" s="543" t="s">
        <v>139</v>
      </c>
      <c r="B44" s="544"/>
      <c r="C44" s="275">
        <f ca="1">IFERROR(VLOOKUP(A44,年間予定!$A$3:$M$17,$A$34,FALSE),"")</f>
        <v>15</v>
      </c>
      <c r="D44" s="276">
        <v>1</v>
      </c>
      <c r="E44" s="277"/>
      <c r="F44" s="278">
        <v>2</v>
      </c>
      <c r="G44" s="277"/>
      <c r="H44" s="278">
        <v>1</v>
      </c>
      <c r="I44" s="277"/>
      <c r="J44" s="278">
        <v>1</v>
      </c>
      <c r="K44" s="277"/>
      <c r="L44" s="278">
        <v>2</v>
      </c>
      <c r="M44" s="277"/>
      <c r="N44" s="278"/>
      <c r="O44" s="277"/>
      <c r="P44" s="278">
        <v>2</v>
      </c>
      <c r="Q44" s="277"/>
      <c r="R44" s="278">
        <v>2</v>
      </c>
      <c r="S44" s="277"/>
      <c r="T44" s="278">
        <v>1</v>
      </c>
      <c r="U44" s="277"/>
      <c r="V44" s="278">
        <v>1</v>
      </c>
      <c r="W44" s="277"/>
      <c r="X44" s="278"/>
      <c r="Y44" s="277"/>
      <c r="Z44" s="278">
        <v>1</v>
      </c>
      <c r="AA44" s="277"/>
      <c r="AB44" s="278">
        <v>2</v>
      </c>
      <c r="AC44" s="277"/>
      <c r="AD44" s="278"/>
      <c r="AE44" s="277"/>
      <c r="AF44" s="278">
        <v>2</v>
      </c>
      <c r="AG44" s="277"/>
      <c r="AH44" s="278">
        <v>2</v>
      </c>
      <c r="AI44" s="277"/>
      <c r="AJ44" s="278"/>
      <c r="AK44" s="277"/>
      <c r="AL44" s="278"/>
      <c r="AM44" s="277"/>
      <c r="AN44" s="278">
        <v>2</v>
      </c>
      <c r="AO44" s="277"/>
      <c r="AP44" s="278">
        <v>3</v>
      </c>
      <c r="AQ44" s="277"/>
      <c r="AR44" s="278">
        <v>3</v>
      </c>
      <c r="AS44" s="277"/>
      <c r="AT44" s="278"/>
      <c r="AU44" s="277"/>
      <c r="AV44" s="278"/>
      <c r="AW44" s="277"/>
      <c r="AX44" s="278"/>
      <c r="AY44" s="277"/>
      <c r="AZ44" s="278">
        <v>2</v>
      </c>
      <c r="BA44" s="277"/>
      <c r="BB44" s="278">
        <v>2</v>
      </c>
      <c r="BC44" s="277"/>
      <c r="BD44" s="278"/>
      <c r="BE44" s="286"/>
      <c r="BF44" s="293">
        <f t="shared" si="8"/>
        <v>32</v>
      </c>
      <c r="BG44" s="294">
        <f t="shared" si="7"/>
        <v>0</v>
      </c>
      <c r="BH44" s="146"/>
      <c r="BI44" s="26"/>
      <c r="BJ44" s="399" t="s">
        <v>41</v>
      </c>
      <c r="BK44" s="397"/>
      <c r="BL44" s="397"/>
      <c r="BM44" s="397">
        <f ca="1">BM42-BM40</f>
        <v>2.5384615384615383</v>
      </c>
      <c r="BN44" s="397"/>
      <c r="BO44" s="397" t="s">
        <v>22</v>
      </c>
      <c r="BP44" s="397"/>
      <c r="BQ44" s="397"/>
      <c r="BR44" s="407" t="e">
        <f ca="1">BR42-BR40</f>
        <v>#DIV/0!</v>
      </c>
      <c r="BS44" s="408"/>
      <c r="BT44" s="17"/>
      <c r="BU44" s="399" t="s">
        <v>41</v>
      </c>
      <c r="BV44" s="397"/>
      <c r="BW44" s="397"/>
      <c r="BX44" s="397">
        <f ca="1">BX42-BX40</f>
        <v>2.5384615384615383</v>
      </c>
      <c r="BY44" s="397"/>
      <c r="BZ44" s="397" t="s">
        <v>22</v>
      </c>
      <c r="CA44" s="397"/>
      <c r="CB44" s="397"/>
      <c r="CC44" s="407" t="e">
        <f ca="1">CC42-CC40</f>
        <v>#DIV/0!</v>
      </c>
      <c r="CD44" s="408"/>
    </row>
    <row r="45" spans="1:83" ht="15" customHeight="1">
      <c r="A45" s="545" t="s">
        <v>140</v>
      </c>
      <c r="B45" s="546"/>
      <c r="C45" s="279">
        <f ca="1">IFERROR(VLOOKUP(A45,年間予定!$A$3:$M$17,$A$34,FALSE),"")</f>
        <v>6</v>
      </c>
      <c r="D45" s="280"/>
      <c r="E45" s="281"/>
      <c r="F45" s="282"/>
      <c r="G45" s="281"/>
      <c r="H45" s="282">
        <v>2</v>
      </c>
      <c r="I45" s="281"/>
      <c r="J45" s="282"/>
      <c r="K45" s="281"/>
      <c r="L45" s="282"/>
      <c r="M45" s="281"/>
      <c r="N45" s="282"/>
      <c r="O45" s="281"/>
      <c r="P45" s="282"/>
      <c r="Q45" s="281"/>
      <c r="R45" s="282">
        <v>1</v>
      </c>
      <c r="S45" s="281"/>
      <c r="T45" s="282">
        <v>1</v>
      </c>
      <c r="U45" s="281"/>
      <c r="V45" s="282"/>
      <c r="W45" s="281"/>
      <c r="X45" s="282"/>
      <c r="Y45" s="281"/>
      <c r="Z45" s="282"/>
      <c r="AA45" s="281"/>
      <c r="AB45" s="282"/>
      <c r="AC45" s="281"/>
      <c r="AD45" s="282">
        <v>1</v>
      </c>
      <c r="AE45" s="281"/>
      <c r="AF45" s="282">
        <v>1</v>
      </c>
      <c r="AG45" s="281"/>
      <c r="AH45" s="282">
        <v>2</v>
      </c>
      <c r="AI45" s="281"/>
      <c r="AJ45" s="282"/>
      <c r="AK45" s="281"/>
      <c r="AL45" s="282"/>
      <c r="AM45" s="281"/>
      <c r="AN45" s="282"/>
      <c r="AO45" s="281"/>
      <c r="AP45" s="282">
        <v>1</v>
      </c>
      <c r="AQ45" s="281"/>
      <c r="AR45" s="282">
        <v>1</v>
      </c>
      <c r="AS45" s="281"/>
      <c r="AT45" s="282"/>
      <c r="AU45" s="281"/>
      <c r="AV45" s="282"/>
      <c r="AW45" s="281"/>
      <c r="AX45" s="282"/>
      <c r="AY45" s="281"/>
      <c r="AZ45" s="282"/>
      <c r="BA45" s="281"/>
      <c r="BB45" s="282">
        <v>1</v>
      </c>
      <c r="BC45" s="281"/>
      <c r="BD45" s="282"/>
      <c r="BE45" s="287"/>
      <c r="BF45" s="295">
        <f t="shared" si="8"/>
        <v>11</v>
      </c>
      <c r="BG45" s="296">
        <f t="shared" si="7"/>
        <v>0</v>
      </c>
      <c r="BH45" s="146"/>
      <c r="BI45" s="26"/>
      <c r="BJ45" s="399"/>
      <c r="BK45" s="397"/>
      <c r="BL45" s="397"/>
      <c r="BM45" s="397"/>
      <c r="BN45" s="397"/>
      <c r="BO45" s="397"/>
      <c r="BP45" s="397"/>
      <c r="BQ45" s="397"/>
      <c r="BR45" s="407"/>
      <c r="BS45" s="408"/>
      <c r="BT45" s="17"/>
      <c r="BU45" s="399"/>
      <c r="BV45" s="397"/>
      <c r="BW45" s="397"/>
      <c r="BX45" s="397"/>
      <c r="BY45" s="397"/>
      <c r="BZ45" s="397"/>
      <c r="CA45" s="397"/>
      <c r="CB45" s="397"/>
      <c r="CC45" s="407"/>
      <c r="CD45" s="408"/>
    </row>
    <row r="46" spans="1:83" s="11" customFormat="1" ht="15" customHeight="1">
      <c r="A46" s="543" t="s">
        <v>141</v>
      </c>
      <c r="B46" s="544"/>
      <c r="C46" s="275">
        <f ca="1">IFERROR(VLOOKUP(A46,年間予定!$A$3:$M$17,$A$34,FALSE),"")</f>
        <v>0</v>
      </c>
      <c r="D46" s="276"/>
      <c r="E46" s="283"/>
      <c r="F46" s="278"/>
      <c r="G46" s="283"/>
      <c r="H46" s="278"/>
      <c r="I46" s="283"/>
      <c r="J46" s="278"/>
      <c r="K46" s="283"/>
      <c r="L46" s="278"/>
      <c r="M46" s="283"/>
      <c r="N46" s="278"/>
      <c r="O46" s="283"/>
      <c r="P46" s="278"/>
      <c r="Q46" s="283"/>
      <c r="R46" s="278"/>
      <c r="S46" s="283"/>
      <c r="T46" s="278"/>
      <c r="U46" s="283"/>
      <c r="V46" s="278"/>
      <c r="W46" s="283"/>
      <c r="X46" s="278"/>
      <c r="Y46" s="283"/>
      <c r="Z46" s="278"/>
      <c r="AA46" s="283"/>
      <c r="AB46" s="278"/>
      <c r="AC46" s="283"/>
      <c r="AD46" s="278"/>
      <c r="AE46" s="283"/>
      <c r="AF46" s="278"/>
      <c r="AG46" s="283"/>
      <c r="AH46" s="278"/>
      <c r="AI46" s="283"/>
      <c r="AJ46" s="278"/>
      <c r="AK46" s="283"/>
      <c r="AL46" s="278"/>
      <c r="AM46" s="283"/>
      <c r="AN46" s="278"/>
      <c r="AO46" s="283"/>
      <c r="AP46" s="278"/>
      <c r="AQ46" s="283"/>
      <c r="AR46" s="278"/>
      <c r="AS46" s="283"/>
      <c r="AT46" s="278"/>
      <c r="AU46" s="283"/>
      <c r="AV46" s="278"/>
      <c r="AW46" s="283"/>
      <c r="AX46" s="278"/>
      <c r="AY46" s="283"/>
      <c r="AZ46" s="278"/>
      <c r="BA46" s="283"/>
      <c r="BB46" s="278"/>
      <c r="BC46" s="283"/>
      <c r="BD46" s="278"/>
      <c r="BE46" s="288"/>
      <c r="BF46" s="293">
        <f t="shared" si="8"/>
        <v>0</v>
      </c>
      <c r="BG46" s="297">
        <f t="shared" si="7"/>
        <v>0</v>
      </c>
      <c r="BH46" s="146"/>
      <c r="BI46" s="26"/>
      <c r="BJ46" s="411" t="s">
        <v>23</v>
      </c>
      <c r="BK46" s="397"/>
      <c r="BL46" s="397"/>
      <c r="BM46" s="397">
        <f ca="1">(BM42*BM48)-BL30</f>
        <v>66</v>
      </c>
      <c r="BN46" s="397"/>
      <c r="BO46" s="397" t="s">
        <v>24</v>
      </c>
      <c r="BP46" s="397"/>
      <c r="BQ46" s="397"/>
      <c r="BR46" s="407" t="e">
        <f ca="1">BL32/BR42</f>
        <v>#DIV/0!</v>
      </c>
      <c r="BS46" s="408"/>
      <c r="BT46" s="20"/>
      <c r="BU46" s="411" t="s">
        <v>23</v>
      </c>
      <c r="BV46" s="397"/>
      <c r="BW46" s="397"/>
      <c r="BX46" s="397">
        <f ca="1">(BX42*BX48)-BW30</f>
        <v>66</v>
      </c>
      <c r="BY46" s="397"/>
      <c r="BZ46" s="397" t="s">
        <v>24</v>
      </c>
      <c r="CA46" s="397"/>
      <c r="CB46" s="397"/>
      <c r="CC46" s="407" t="e">
        <f ca="1">BW32/CC42</f>
        <v>#DIV/0!</v>
      </c>
      <c r="CD46" s="408"/>
      <c r="CE46" s="14"/>
    </row>
    <row r="47" spans="1:83" s="11" customFormat="1" ht="15" customHeight="1" thickBot="1">
      <c r="A47" s="545"/>
      <c r="B47" s="546"/>
      <c r="C47" s="279" t="str">
        <f>IFERROR(VLOOKUP(A47,年間予定!$A$3:$M$17,$A$34,FALSE),"")</f>
        <v/>
      </c>
      <c r="D47" s="280"/>
      <c r="E47" s="281"/>
      <c r="F47" s="282"/>
      <c r="G47" s="281"/>
      <c r="H47" s="282"/>
      <c r="I47" s="281"/>
      <c r="J47" s="282"/>
      <c r="K47" s="281"/>
      <c r="L47" s="282"/>
      <c r="M47" s="281"/>
      <c r="N47" s="282"/>
      <c r="O47" s="281"/>
      <c r="P47" s="282"/>
      <c r="Q47" s="281"/>
      <c r="R47" s="282"/>
      <c r="S47" s="281"/>
      <c r="T47" s="282"/>
      <c r="U47" s="281"/>
      <c r="V47" s="282"/>
      <c r="W47" s="281"/>
      <c r="X47" s="282"/>
      <c r="Y47" s="281"/>
      <c r="Z47" s="282"/>
      <c r="AA47" s="281"/>
      <c r="AB47" s="282"/>
      <c r="AC47" s="281"/>
      <c r="AD47" s="282"/>
      <c r="AE47" s="281"/>
      <c r="AF47" s="282"/>
      <c r="AG47" s="281"/>
      <c r="AH47" s="282"/>
      <c r="AI47" s="281"/>
      <c r="AJ47" s="282"/>
      <c r="AK47" s="281"/>
      <c r="AL47" s="282"/>
      <c r="AM47" s="281"/>
      <c r="AN47" s="282"/>
      <c r="AO47" s="281"/>
      <c r="AP47" s="282"/>
      <c r="AQ47" s="281"/>
      <c r="AR47" s="282"/>
      <c r="AS47" s="281"/>
      <c r="AT47" s="282"/>
      <c r="AU47" s="281"/>
      <c r="AV47" s="282"/>
      <c r="AW47" s="281"/>
      <c r="AX47" s="282"/>
      <c r="AY47" s="281"/>
      <c r="AZ47" s="282"/>
      <c r="BA47" s="281"/>
      <c r="BB47" s="282"/>
      <c r="BC47" s="281"/>
      <c r="BD47" s="282"/>
      <c r="BE47" s="287"/>
      <c r="BF47" s="295">
        <f t="shared" si="8"/>
        <v>0</v>
      </c>
      <c r="BG47" s="296">
        <f t="shared" si="7"/>
        <v>0</v>
      </c>
      <c r="BH47" s="146"/>
      <c r="BI47" s="26"/>
      <c r="BJ47" s="412"/>
      <c r="BK47" s="413"/>
      <c r="BL47" s="413"/>
      <c r="BM47" s="413"/>
      <c r="BN47" s="413"/>
      <c r="BO47" s="413"/>
      <c r="BP47" s="413"/>
      <c r="BQ47" s="413"/>
      <c r="BR47" s="409"/>
      <c r="BS47" s="410"/>
      <c r="BT47" s="20"/>
      <c r="BU47" s="412"/>
      <c r="BV47" s="413"/>
      <c r="BW47" s="413"/>
      <c r="BX47" s="413"/>
      <c r="BY47" s="413"/>
      <c r="BZ47" s="413"/>
      <c r="CA47" s="413"/>
      <c r="CB47" s="413"/>
      <c r="CC47" s="409"/>
      <c r="CD47" s="410"/>
      <c r="CE47" s="14"/>
    </row>
    <row r="48" spans="1:83" ht="15" customHeight="1">
      <c r="A48" s="543"/>
      <c r="B48" s="544"/>
      <c r="C48" s="275" t="str">
        <f>IFERROR(VLOOKUP(A48,年間予定!$A$3:$M$17,$A$34,FALSE),"")</f>
        <v/>
      </c>
      <c r="D48" s="276"/>
      <c r="E48" s="283"/>
      <c r="F48" s="278"/>
      <c r="G48" s="283"/>
      <c r="H48" s="278"/>
      <c r="I48" s="283"/>
      <c r="J48" s="278"/>
      <c r="K48" s="283"/>
      <c r="L48" s="278"/>
      <c r="M48" s="283"/>
      <c r="N48" s="278"/>
      <c r="O48" s="283"/>
      <c r="P48" s="278"/>
      <c r="Q48" s="283"/>
      <c r="R48" s="278"/>
      <c r="S48" s="283"/>
      <c r="T48" s="278"/>
      <c r="U48" s="283"/>
      <c r="V48" s="278"/>
      <c r="W48" s="283"/>
      <c r="X48" s="278"/>
      <c r="Y48" s="283"/>
      <c r="Z48" s="278"/>
      <c r="AA48" s="283"/>
      <c r="AB48" s="278"/>
      <c r="AC48" s="283"/>
      <c r="AD48" s="278"/>
      <c r="AE48" s="283"/>
      <c r="AF48" s="278"/>
      <c r="AG48" s="283"/>
      <c r="AH48" s="278"/>
      <c r="AI48" s="283"/>
      <c r="AJ48" s="278"/>
      <c r="AK48" s="283"/>
      <c r="AL48" s="278"/>
      <c r="AM48" s="283"/>
      <c r="AN48" s="278"/>
      <c r="AO48" s="283"/>
      <c r="AP48" s="278"/>
      <c r="AQ48" s="283"/>
      <c r="AR48" s="278"/>
      <c r="AS48" s="283"/>
      <c r="AT48" s="278"/>
      <c r="AU48" s="283"/>
      <c r="AV48" s="278"/>
      <c r="AW48" s="283"/>
      <c r="AX48" s="278"/>
      <c r="AY48" s="283"/>
      <c r="AZ48" s="278"/>
      <c r="BA48" s="283"/>
      <c r="BB48" s="278"/>
      <c r="BC48" s="283"/>
      <c r="BD48" s="278"/>
      <c r="BE48" s="288"/>
      <c r="BF48" s="293">
        <f t="shared" si="8"/>
        <v>0</v>
      </c>
      <c r="BG48" s="297">
        <f t="shared" si="7"/>
        <v>0</v>
      </c>
      <c r="BH48" s="146"/>
      <c r="BI48" s="26"/>
      <c r="BJ48" s="406" t="s">
        <v>25</v>
      </c>
      <c r="BK48" s="405"/>
      <c r="BL48" s="405"/>
      <c r="BM48" s="405">
        <f ca="1">C31</f>
        <v>26</v>
      </c>
      <c r="BN48" s="405"/>
      <c r="BO48" s="405" t="s">
        <v>26</v>
      </c>
      <c r="BP48" s="405"/>
      <c r="BQ48" s="405"/>
      <c r="BR48" s="403">
        <f ca="1">BM40*BM48*BM50*1.015</f>
        <v>2826643.05</v>
      </c>
      <c r="BS48" s="404"/>
      <c r="BT48" s="21"/>
      <c r="BU48" s="406" t="s">
        <v>25</v>
      </c>
      <c r="BV48" s="405"/>
      <c r="BW48" s="405"/>
      <c r="BX48" s="405">
        <f ca="1">C31</f>
        <v>26</v>
      </c>
      <c r="BY48" s="405"/>
      <c r="BZ48" s="405" t="s">
        <v>26</v>
      </c>
      <c r="CA48" s="405"/>
      <c r="CB48" s="405"/>
      <c r="CC48" s="403">
        <f ca="1">BX40*BX48*BX50*1.015</f>
        <v>2826643.05</v>
      </c>
      <c r="CD48" s="404"/>
    </row>
    <row r="49" spans="1:82" ht="15" customHeight="1" thickBot="1">
      <c r="A49" s="545"/>
      <c r="B49" s="546"/>
      <c r="C49" s="298" t="str">
        <f>IFERROR(VLOOKUP(A49,年間予定!$A$3:$M$17,$A$34,FALSE),"")</f>
        <v/>
      </c>
      <c r="D49" s="299"/>
      <c r="E49" s="300"/>
      <c r="F49" s="301"/>
      <c r="G49" s="300"/>
      <c r="H49" s="301"/>
      <c r="I49" s="300"/>
      <c r="J49" s="301"/>
      <c r="K49" s="300"/>
      <c r="L49" s="301"/>
      <c r="M49" s="300"/>
      <c r="N49" s="301"/>
      <c r="O49" s="300"/>
      <c r="P49" s="301"/>
      <c r="Q49" s="300"/>
      <c r="R49" s="301"/>
      <c r="S49" s="300"/>
      <c r="T49" s="301"/>
      <c r="U49" s="300"/>
      <c r="V49" s="301"/>
      <c r="W49" s="300"/>
      <c r="X49" s="301"/>
      <c r="Y49" s="300"/>
      <c r="Z49" s="301"/>
      <c r="AA49" s="300"/>
      <c r="AB49" s="301"/>
      <c r="AC49" s="300"/>
      <c r="AD49" s="301"/>
      <c r="AE49" s="300"/>
      <c r="AF49" s="301"/>
      <c r="AG49" s="300"/>
      <c r="AH49" s="301"/>
      <c r="AI49" s="300"/>
      <c r="AJ49" s="301"/>
      <c r="AK49" s="300"/>
      <c r="AL49" s="301"/>
      <c r="AM49" s="300"/>
      <c r="AN49" s="301"/>
      <c r="AO49" s="300"/>
      <c r="AP49" s="301"/>
      <c r="AQ49" s="300"/>
      <c r="AR49" s="301"/>
      <c r="AS49" s="300"/>
      <c r="AT49" s="301"/>
      <c r="AU49" s="300"/>
      <c r="AV49" s="301"/>
      <c r="AW49" s="300"/>
      <c r="AX49" s="301"/>
      <c r="AY49" s="300"/>
      <c r="AZ49" s="301"/>
      <c r="BA49" s="300"/>
      <c r="BB49" s="301"/>
      <c r="BC49" s="300"/>
      <c r="BD49" s="301"/>
      <c r="BE49" s="302"/>
      <c r="BF49" s="303">
        <f t="shared" si="8"/>
        <v>0</v>
      </c>
      <c r="BG49" s="304">
        <f t="shared" si="7"/>
        <v>0</v>
      </c>
      <c r="BH49" s="146"/>
      <c r="BI49" s="26"/>
      <c r="BJ49" s="399"/>
      <c r="BK49" s="397"/>
      <c r="BL49" s="397"/>
      <c r="BM49" s="397"/>
      <c r="BN49" s="397"/>
      <c r="BO49" s="397"/>
      <c r="BP49" s="397"/>
      <c r="BQ49" s="397"/>
      <c r="BR49" s="401"/>
      <c r="BS49" s="402"/>
      <c r="BT49" s="21"/>
      <c r="BU49" s="399"/>
      <c r="BV49" s="397"/>
      <c r="BW49" s="397"/>
      <c r="BX49" s="397"/>
      <c r="BY49" s="397"/>
      <c r="BZ49" s="397"/>
      <c r="CA49" s="397"/>
      <c r="CB49" s="397"/>
      <c r="CC49" s="401"/>
      <c r="CD49" s="402"/>
    </row>
    <row r="50" spans="1:82" ht="15" customHeight="1" thickBot="1">
      <c r="A50" s="28">
        <f>ROW()-33</f>
        <v>17</v>
      </c>
      <c r="B50" s="29"/>
      <c r="C50" s="305">
        <f t="shared" ref="C50:AH50" ca="1" si="9">SUM(C36:C49)</f>
        <v>194</v>
      </c>
      <c r="D50" s="306">
        <f t="shared" si="9"/>
        <v>6</v>
      </c>
      <c r="E50" s="307">
        <f t="shared" si="9"/>
        <v>0</v>
      </c>
      <c r="F50" s="308">
        <f t="shared" si="9"/>
        <v>11</v>
      </c>
      <c r="G50" s="307">
        <f t="shared" si="9"/>
        <v>0</v>
      </c>
      <c r="H50" s="308">
        <f t="shared" si="9"/>
        <v>11</v>
      </c>
      <c r="I50" s="307">
        <f t="shared" si="9"/>
        <v>0</v>
      </c>
      <c r="J50" s="308">
        <f t="shared" si="9"/>
        <v>6</v>
      </c>
      <c r="K50" s="307">
        <f t="shared" si="9"/>
        <v>0</v>
      </c>
      <c r="L50" s="308">
        <f t="shared" si="9"/>
        <v>4</v>
      </c>
      <c r="M50" s="307">
        <f t="shared" si="9"/>
        <v>0</v>
      </c>
      <c r="N50" s="308">
        <f t="shared" si="9"/>
        <v>5</v>
      </c>
      <c r="O50" s="307">
        <f t="shared" si="9"/>
        <v>0</v>
      </c>
      <c r="P50" s="308">
        <f t="shared" si="9"/>
        <v>8</v>
      </c>
      <c r="Q50" s="307">
        <f t="shared" si="9"/>
        <v>0</v>
      </c>
      <c r="R50" s="308">
        <f t="shared" si="9"/>
        <v>11</v>
      </c>
      <c r="S50" s="307">
        <f t="shared" si="9"/>
        <v>0</v>
      </c>
      <c r="T50" s="308">
        <f t="shared" si="9"/>
        <v>11</v>
      </c>
      <c r="U50" s="307">
        <f t="shared" si="9"/>
        <v>0</v>
      </c>
      <c r="V50" s="308">
        <f t="shared" si="9"/>
        <v>8</v>
      </c>
      <c r="W50" s="307">
        <f t="shared" si="9"/>
        <v>0</v>
      </c>
      <c r="X50" s="308">
        <f t="shared" si="9"/>
        <v>1</v>
      </c>
      <c r="Y50" s="307">
        <f t="shared" si="9"/>
        <v>0</v>
      </c>
      <c r="Z50" s="308">
        <f t="shared" si="9"/>
        <v>6</v>
      </c>
      <c r="AA50" s="307">
        <f t="shared" si="9"/>
        <v>0</v>
      </c>
      <c r="AB50" s="308">
        <f t="shared" si="9"/>
        <v>10</v>
      </c>
      <c r="AC50" s="307">
        <f t="shared" si="9"/>
        <v>0</v>
      </c>
      <c r="AD50" s="308">
        <f t="shared" si="9"/>
        <v>20</v>
      </c>
      <c r="AE50" s="307">
        <f t="shared" si="9"/>
        <v>0</v>
      </c>
      <c r="AF50" s="308">
        <f t="shared" si="9"/>
        <v>11</v>
      </c>
      <c r="AG50" s="307">
        <f t="shared" si="9"/>
        <v>0</v>
      </c>
      <c r="AH50" s="308">
        <f t="shared" si="9"/>
        <v>16</v>
      </c>
      <c r="AI50" s="307">
        <f t="shared" ref="AI50:BG50" si="10">SUM(AI36:AI49)</f>
        <v>0</v>
      </c>
      <c r="AJ50" s="308">
        <f t="shared" si="10"/>
        <v>3</v>
      </c>
      <c r="AK50" s="307">
        <f t="shared" si="10"/>
        <v>0</v>
      </c>
      <c r="AL50" s="308">
        <f t="shared" si="10"/>
        <v>8</v>
      </c>
      <c r="AM50" s="307">
        <f t="shared" si="10"/>
        <v>0</v>
      </c>
      <c r="AN50" s="308">
        <f t="shared" si="10"/>
        <v>14</v>
      </c>
      <c r="AO50" s="307">
        <f t="shared" si="10"/>
        <v>0</v>
      </c>
      <c r="AP50" s="308">
        <f t="shared" si="10"/>
        <v>15</v>
      </c>
      <c r="AQ50" s="307">
        <f t="shared" si="10"/>
        <v>0</v>
      </c>
      <c r="AR50" s="308">
        <f t="shared" si="10"/>
        <v>13</v>
      </c>
      <c r="AS50" s="307">
        <f t="shared" si="10"/>
        <v>0</v>
      </c>
      <c r="AT50" s="308">
        <f t="shared" si="10"/>
        <v>7</v>
      </c>
      <c r="AU50" s="307">
        <f t="shared" si="10"/>
        <v>0</v>
      </c>
      <c r="AV50" s="308">
        <f t="shared" si="10"/>
        <v>1</v>
      </c>
      <c r="AW50" s="307">
        <f t="shared" si="10"/>
        <v>0</v>
      </c>
      <c r="AX50" s="308">
        <f t="shared" si="10"/>
        <v>6</v>
      </c>
      <c r="AY50" s="307">
        <f t="shared" si="10"/>
        <v>0</v>
      </c>
      <c r="AZ50" s="308">
        <f t="shared" si="10"/>
        <v>15</v>
      </c>
      <c r="BA50" s="307">
        <f t="shared" si="10"/>
        <v>0</v>
      </c>
      <c r="BB50" s="308">
        <f t="shared" si="10"/>
        <v>10</v>
      </c>
      <c r="BC50" s="307">
        <f t="shared" si="10"/>
        <v>0</v>
      </c>
      <c r="BD50" s="308">
        <f t="shared" si="10"/>
        <v>0</v>
      </c>
      <c r="BE50" s="309">
        <f t="shared" si="10"/>
        <v>0</v>
      </c>
      <c r="BF50" s="310">
        <f t="shared" si="10"/>
        <v>237</v>
      </c>
      <c r="BG50" s="311">
        <f t="shared" si="10"/>
        <v>0</v>
      </c>
      <c r="BH50" s="146"/>
      <c r="BI50" s="9"/>
      <c r="BJ50" s="399" t="s">
        <v>27</v>
      </c>
      <c r="BK50" s="397"/>
      <c r="BL50" s="397"/>
      <c r="BM50" s="395">
        <v>14355</v>
      </c>
      <c r="BN50" s="395"/>
      <c r="BO50" s="397" t="s">
        <v>43</v>
      </c>
      <c r="BP50" s="397"/>
      <c r="BQ50" s="397"/>
      <c r="BR50" s="401">
        <f ca="1">BM42*BM48*BM52</f>
        <v>3732300</v>
      </c>
      <c r="BS50" s="402"/>
      <c r="BT50" s="21"/>
      <c r="BU50" s="399" t="s">
        <v>27</v>
      </c>
      <c r="BV50" s="397"/>
      <c r="BW50" s="397"/>
      <c r="BX50" s="395">
        <v>14355</v>
      </c>
      <c r="BY50" s="395"/>
      <c r="BZ50" s="397" t="s">
        <v>43</v>
      </c>
      <c r="CA50" s="397"/>
      <c r="CB50" s="397"/>
      <c r="CC50" s="401">
        <f ca="1">BX42*BX48*BX52</f>
        <v>3732300</v>
      </c>
      <c r="CD50" s="402"/>
    </row>
    <row r="51" spans="1:82" ht="12" customHeight="1">
      <c r="A51" s="28"/>
      <c r="B51" s="29"/>
      <c r="C51" s="29"/>
      <c r="D51" s="25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30"/>
      <c r="R51" s="30"/>
      <c r="S51" s="256"/>
      <c r="T51" s="257"/>
      <c r="U51" s="28"/>
      <c r="V51" s="148"/>
      <c r="W51" s="139"/>
      <c r="X51" s="149"/>
      <c r="Y51" s="27"/>
      <c r="Z51" s="27"/>
      <c r="AA51" s="27"/>
      <c r="AB51" s="27"/>
      <c r="AC51" s="27"/>
      <c r="AD51" s="27"/>
      <c r="AE51" s="27"/>
      <c r="AF51" s="27"/>
      <c r="AG51" s="148"/>
      <c r="AH51" s="139"/>
      <c r="AI51" s="149"/>
      <c r="AJ51" s="27"/>
      <c r="AK51" s="4"/>
      <c r="AL51" s="4"/>
      <c r="AM51" s="4"/>
      <c r="AN51" s="4"/>
      <c r="AO51" s="4"/>
      <c r="AP51" s="4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  <c r="BI51" s="9"/>
      <c r="BJ51" s="399"/>
      <c r="BK51" s="397"/>
      <c r="BL51" s="397"/>
      <c r="BM51" s="395"/>
      <c r="BN51" s="395"/>
      <c r="BO51" s="397"/>
      <c r="BP51" s="397"/>
      <c r="BQ51" s="397"/>
      <c r="BR51" s="401"/>
      <c r="BS51" s="402"/>
      <c r="BT51" s="21"/>
      <c r="BU51" s="399"/>
      <c r="BV51" s="397"/>
      <c r="BW51" s="397"/>
      <c r="BX51" s="395"/>
      <c r="BY51" s="395"/>
      <c r="BZ51" s="397"/>
      <c r="CA51" s="397"/>
      <c r="CB51" s="397"/>
      <c r="CC51" s="401"/>
      <c r="CD51" s="402"/>
    </row>
    <row r="52" spans="1:82" ht="12" customHeight="1">
      <c r="A52" s="28"/>
      <c r="B52" s="29"/>
      <c r="C52" s="29"/>
      <c r="D52" s="25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30"/>
      <c r="R52" s="30"/>
      <c r="S52" s="256"/>
      <c r="T52" s="257"/>
      <c r="U52" s="28"/>
      <c r="V52" s="148"/>
      <c r="W52" s="139"/>
      <c r="X52" s="149"/>
      <c r="Y52" s="27"/>
      <c r="Z52" s="27"/>
      <c r="AA52" s="27"/>
      <c r="AB52" s="27"/>
      <c r="AC52" s="27"/>
      <c r="AD52" s="27"/>
      <c r="AE52" s="27"/>
      <c r="AF52" s="27"/>
      <c r="AG52" s="148"/>
      <c r="AH52" s="139"/>
      <c r="AI52" s="149"/>
      <c r="AJ52" s="27"/>
      <c r="AK52" s="4"/>
      <c r="AL52" s="4"/>
      <c r="AM52" s="4"/>
      <c r="AN52" s="4"/>
      <c r="AO52" s="4"/>
      <c r="AP52" s="4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  <c r="BI52" s="9"/>
      <c r="BJ52" s="399" t="s">
        <v>28</v>
      </c>
      <c r="BK52" s="397"/>
      <c r="BL52" s="397"/>
      <c r="BM52" s="395">
        <f>BM26</f>
        <v>14355</v>
      </c>
      <c r="BN52" s="395"/>
      <c r="BO52" s="397" t="s">
        <v>42</v>
      </c>
      <c r="BP52" s="397"/>
      <c r="BQ52" s="397"/>
      <c r="BR52" s="391">
        <f ca="1">BR50-BR48</f>
        <v>905656.95000000019</v>
      </c>
      <c r="BS52" s="392"/>
      <c r="BT52" s="21"/>
      <c r="BU52" s="399" t="s">
        <v>28</v>
      </c>
      <c r="BV52" s="397"/>
      <c r="BW52" s="397"/>
      <c r="BX52" s="395">
        <f>BM26</f>
        <v>14355</v>
      </c>
      <c r="BY52" s="395"/>
      <c r="BZ52" s="397" t="s">
        <v>42</v>
      </c>
      <c r="CA52" s="397"/>
      <c r="CB52" s="397"/>
      <c r="CC52" s="391">
        <f ca="1">CC50-CC48</f>
        <v>905656.95000000019</v>
      </c>
      <c r="CD52" s="392"/>
    </row>
    <row r="53" spans="1:82" ht="12" customHeight="1" thickBot="1">
      <c r="A53" s="28"/>
      <c r="B53" s="29"/>
      <c r="C53" s="29"/>
      <c r="D53" s="25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30"/>
      <c r="R53" s="30"/>
      <c r="S53" s="256"/>
      <c r="T53" s="257"/>
      <c r="U53" s="28"/>
      <c r="V53" s="148"/>
      <c r="W53" s="139"/>
      <c r="X53" s="149"/>
      <c r="Y53" s="27"/>
      <c r="Z53" s="27"/>
      <c r="AA53" s="27"/>
      <c r="AB53" s="27"/>
      <c r="AC53" s="27"/>
      <c r="AD53" s="27"/>
      <c r="AE53" s="27"/>
      <c r="AF53" s="27"/>
      <c r="AG53" s="148"/>
      <c r="AH53" s="139"/>
      <c r="AI53" s="149"/>
      <c r="AJ53" s="27"/>
      <c r="AK53" s="4"/>
      <c r="AL53" s="4"/>
      <c r="AM53" s="4"/>
      <c r="AN53" s="4"/>
      <c r="AO53" s="4"/>
      <c r="AP53" s="4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7"/>
      <c r="BI53" s="9"/>
      <c r="BJ53" s="400"/>
      <c r="BK53" s="398"/>
      <c r="BL53" s="398"/>
      <c r="BM53" s="396"/>
      <c r="BN53" s="396"/>
      <c r="BO53" s="398"/>
      <c r="BP53" s="398"/>
      <c r="BQ53" s="398"/>
      <c r="BR53" s="393"/>
      <c r="BS53" s="394"/>
      <c r="BT53" s="21"/>
      <c r="BU53" s="400"/>
      <c r="BV53" s="398"/>
      <c r="BW53" s="398"/>
      <c r="BX53" s="396"/>
      <c r="BY53" s="396"/>
      <c r="BZ53" s="398"/>
      <c r="CA53" s="398"/>
      <c r="CB53" s="398"/>
      <c r="CC53" s="393"/>
      <c r="CD53" s="394"/>
    </row>
    <row r="54" spans="1:82" ht="12" customHeight="1">
      <c r="A54" s="28"/>
      <c r="B54" s="29"/>
      <c r="C54" s="29"/>
      <c r="D54" s="25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30"/>
      <c r="R54" s="30"/>
      <c r="S54" s="256"/>
      <c r="T54" s="257"/>
      <c r="U54" s="28"/>
      <c r="V54" s="148"/>
      <c r="W54" s="139"/>
      <c r="X54" s="149"/>
      <c r="Y54" s="27"/>
      <c r="Z54" s="27"/>
      <c r="AA54" s="27"/>
      <c r="AB54" s="27"/>
      <c r="AC54" s="27"/>
      <c r="AD54" s="27"/>
      <c r="AE54" s="27"/>
      <c r="AF54" s="27"/>
      <c r="AG54" s="148"/>
      <c r="AH54" s="139"/>
      <c r="AI54" s="149"/>
      <c r="AJ54" s="27"/>
      <c r="AK54" s="4"/>
      <c r="AL54" s="4"/>
      <c r="AM54" s="4"/>
      <c r="AN54" s="4"/>
      <c r="AO54" s="4"/>
      <c r="AP54" s="4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7"/>
      <c r="BI54" s="27"/>
      <c r="BJ54" s="237"/>
      <c r="BK54" s="237"/>
      <c r="BL54" s="22"/>
      <c r="BM54" s="23"/>
      <c r="BN54" s="23"/>
      <c r="BO54" s="17"/>
      <c r="BP54" s="17"/>
      <c r="BQ54" s="17"/>
      <c r="BR54" s="21"/>
      <c r="BS54" s="21"/>
      <c r="BT54" s="31"/>
    </row>
    <row r="55" spans="1:82" ht="12" customHeight="1">
      <c r="A55" s="28"/>
      <c r="B55" s="29"/>
      <c r="C55" s="29"/>
      <c r="D55" s="25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30"/>
      <c r="R55" s="30"/>
      <c r="S55" s="256"/>
      <c r="T55" s="257"/>
      <c r="U55" s="28"/>
      <c r="V55" s="148"/>
      <c r="W55" s="139"/>
      <c r="X55" s="149"/>
      <c r="Y55" s="27"/>
      <c r="Z55" s="27"/>
      <c r="AA55" s="27"/>
      <c r="AB55" s="27"/>
      <c r="AC55" s="27"/>
      <c r="AD55" s="27"/>
      <c r="AE55" s="27"/>
      <c r="AF55" s="27"/>
      <c r="AG55" s="148"/>
      <c r="AH55" s="139"/>
      <c r="AI55" s="149"/>
      <c r="AJ55" s="27"/>
      <c r="AK55" s="4"/>
      <c r="AL55" s="4"/>
      <c r="AM55" s="4"/>
      <c r="AN55" s="4"/>
      <c r="AO55" s="4"/>
      <c r="AP55" s="4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27"/>
    </row>
    <row r="56" spans="1:82" ht="12" customHeight="1">
      <c r="A56" s="28"/>
      <c r="D56" s="25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30"/>
      <c r="R56" s="30"/>
      <c r="S56" s="256"/>
      <c r="T56" s="257"/>
      <c r="U56" s="28"/>
      <c r="V56" s="148"/>
      <c r="W56" s="139"/>
      <c r="X56" s="149"/>
      <c r="Y56" s="27"/>
      <c r="Z56" s="27"/>
      <c r="AA56" s="27"/>
      <c r="AB56" s="27"/>
      <c r="AC56" s="27"/>
      <c r="AD56" s="27"/>
      <c r="AE56" s="27"/>
      <c r="AF56" s="27"/>
      <c r="AG56" s="148"/>
      <c r="AH56" s="139"/>
      <c r="AI56" s="149"/>
      <c r="AJ56" s="27"/>
      <c r="AK56" s="4"/>
      <c r="AL56" s="4"/>
      <c r="AM56" s="4"/>
      <c r="AN56" s="4"/>
      <c r="AO56" s="4"/>
      <c r="AP56" s="4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4"/>
    </row>
    <row r="57" spans="1:82" ht="12" customHeight="1">
      <c r="A57" s="28"/>
      <c r="D57" s="25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30"/>
      <c r="R57" s="30"/>
      <c r="S57" s="30"/>
      <c r="T57" s="258"/>
      <c r="U57" s="28"/>
      <c r="V57" s="148"/>
      <c r="W57" s="139"/>
      <c r="X57" s="149"/>
      <c r="Y57" s="27"/>
      <c r="Z57" s="27"/>
      <c r="AA57" s="27"/>
      <c r="AB57" s="27"/>
      <c r="AC57" s="27"/>
      <c r="AD57" s="27"/>
      <c r="AE57" s="27"/>
      <c r="AF57" s="27"/>
      <c r="AG57" s="148"/>
      <c r="AH57" s="139"/>
      <c r="AI57" s="149"/>
      <c r="AJ57" s="27"/>
      <c r="AK57" s="4"/>
      <c r="AL57" s="4"/>
      <c r="AM57" s="4"/>
      <c r="AN57" s="4"/>
      <c r="AO57" s="4"/>
      <c r="AP57" s="4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4"/>
    </row>
    <row r="58" spans="1:82" ht="12" customHeight="1">
      <c r="A58" s="28"/>
      <c r="D58" s="25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30"/>
      <c r="R58" s="30"/>
      <c r="S58" s="30"/>
      <c r="T58" s="30"/>
      <c r="U58" s="28"/>
      <c r="V58" s="148"/>
      <c r="W58" s="139"/>
      <c r="X58" s="149"/>
      <c r="Y58" s="27"/>
      <c r="Z58" s="27"/>
      <c r="AA58" s="27"/>
      <c r="AB58" s="27"/>
      <c r="AC58" s="27"/>
      <c r="AD58" s="27"/>
      <c r="AE58" s="27"/>
      <c r="AF58" s="27"/>
      <c r="AG58" s="148"/>
      <c r="AH58" s="139"/>
      <c r="AI58" s="149"/>
      <c r="AJ58" s="27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</row>
    <row r="59" spans="1:82" ht="12" customHeight="1">
      <c r="A59" s="28"/>
      <c r="D59" s="25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30"/>
      <c r="R59" s="30"/>
      <c r="S59" s="30"/>
      <c r="T59" s="30"/>
      <c r="U59" s="28"/>
      <c r="V59" s="148"/>
      <c r="W59" s="139"/>
      <c r="X59" s="149"/>
      <c r="Y59" s="27"/>
      <c r="Z59" s="27"/>
      <c r="AA59" s="27"/>
      <c r="AB59" s="27"/>
      <c r="AC59" s="27"/>
      <c r="AD59" s="27"/>
      <c r="AE59" s="27"/>
      <c r="AF59" s="27"/>
      <c r="AG59" s="148"/>
      <c r="AH59" s="139"/>
      <c r="AI59" s="149"/>
      <c r="AJ59" s="27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</row>
    <row r="60" spans="1:82" ht="12" customHeight="1">
      <c r="A60" s="28"/>
      <c r="D60" s="25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30"/>
      <c r="R60" s="30"/>
      <c r="S60" s="30"/>
      <c r="T60" s="30"/>
      <c r="U60" s="28"/>
      <c r="V60" s="148"/>
      <c r="W60" s="139"/>
      <c r="X60" s="149"/>
      <c r="Y60" s="27"/>
      <c r="Z60" s="27"/>
      <c r="AA60" s="27"/>
      <c r="AB60" s="27"/>
      <c r="AC60" s="27"/>
      <c r="AD60" s="27"/>
      <c r="AE60" s="27"/>
      <c r="AF60" s="27"/>
      <c r="AG60" s="148"/>
      <c r="AH60" s="139"/>
      <c r="AI60" s="149"/>
      <c r="AJ60" s="27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</row>
    <row r="61" spans="1:82" ht="12" customHeight="1">
      <c r="A61" s="28"/>
      <c r="D61" s="25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30"/>
      <c r="R61" s="30"/>
      <c r="S61" s="251"/>
      <c r="T61" s="251"/>
      <c r="U61" s="28"/>
      <c r="V61" s="148"/>
      <c r="W61" s="139"/>
      <c r="X61" s="149"/>
      <c r="Y61" s="27"/>
      <c r="Z61" s="27"/>
      <c r="AA61" s="27"/>
      <c r="AB61" s="27"/>
      <c r="AC61" s="27"/>
      <c r="AD61" s="27"/>
      <c r="AE61" s="27"/>
      <c r="AF61" s="27"/>
      <c r="AG61" s="148"/>
      <c r="AH61" s="139"/>
      <c r="AI61" s="149"/>
      <c r="AJ61" s="27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</row>
    <row r="62" spans="1:82" ht="12" customHeight="1">
      <c r="A62" s="28"/>
      <c r="D62" s="25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30"/>
      <c r="R62" s="30"/>
      <c r="S62" s="251"/>
      <c r="T62" s="251"/>
      <c r="U62" s="28"/>
      <c r="V62" s="148"/>
      <c r="W62" s="139"/>
      <c r="X62" s="149"/>
      <c r="Y62" s="27"/>
      <c r="Z62" s="27"/>
      <c r="AA62" s="27"/>
      <c r="AB62" s="27"/>
      <c r="AC62" s="27"/>
      <c r="AD62" s="27"/>
      <c r="AE62" s="27"/>
      <c r="AF62" s="27"/>
      <c r="AG62" s="148"/>
      <c r="AH62" s="139"/>
      <c r="AI62" s="149"/>
      <c r="AJ62" s="27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</row>
    <row r="63" spans="1:82" ht="12" customHeight="1">
      <c r="A63" s="28"/>
      <c r="D63" s="25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30"/>
      <c r="R63" s="30"/>
      <c r="S63" s="251"/>
      <c r="T63" s="251"/>
      <c r="U63" s="28"/>
      <c r="V63" s="148"/>
      <c r="W63" s="139"/>
      <c r="X63" s="149"/>
      <c r="Y63" s="27"/>
      <c r="Z63" s="27"/>
      <c r="AA63" s="27"/>
      <c r="AB63" s="27"/>
      <c r="AC63" s="27"/>
      <c r="AD63" s="27"/>
      <c r="AE63" s="27"/>
      <c r="AF63" s="27"/>
      <c r="AG63" s="148"/>
      <c r="AH63" s="139"/>
      <c r="AI63" s="149"/>
      <c r="AJ63" s="27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</row>
    <row r="64" spans="1:82" ht="12" customHeight="1">
      <c r="A64" s="28"/>
      <c r="D64" s="25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30"/>
      <c r="R64" s="30"/>
      <c r="S64" s="251"/>
      <c r="T64" s="251"/>
      <c r="U64" s="28"/>
      <c r="V64" s="148"/>
      <c r="W64" s="139"/>
      <c r="X64" s="149"/>
      <c r="Y64" s="27"/>
      <c r="Z64" s="27"/>
      <c r="AA64" s="27"/>
      <c r="AB64" s="27"/>
      <c r="AC64" s="27"/>
      <c r="AD64" s="27"/>
      <c r="AE64" s="27"/>
      <c r="AF64" s="27"/>
      <c r="AG64" s="148"/>
      <c r="AH64" s="139"/>
      <c r="AI64" s="149"/>
      <c r="AJ64" s="27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</row>
    <row r="65" spans="1:83" ht="12" customHeight="1">
      <c r="A65" s="28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30"/>
      <c r="R65" s="30"/>
      <c r="S65" s="251"/>
      <c r="T65" s="251"/>
      <c r="U65" s="28"/>
      <c r="V65" s="148"/>
      <c r="W65" s="139"/>
      <c r="X65" s="149"/>
      <c r="Y65" s="27"/>
      <c r="Z65" s="27"/>
      <c r="AA65" s="27"/>
      <c r="AB65" s="27"/>
      <c r="AC65" s="27"/>
      <c r="AD65" s="27"/>
      <c r="AE65" s="27"/>
      <c r="AF65" s="27"/>
      <c r="AG65" s="148"/>
      <c r="AH65" s="139"/>
      <c r="AI65" s="149"/>
      <c r="AJ65" s="27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</row>
    <row r="66" spans="1:83" ht="12" customHeight="1">
      <c r="A66" s="28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30"/>
      <c r="R66" s="30"/>
      <c r="S66" s="251"/>
      <c r="T66" s="251"/>
      <c r="U66" s="28"/>
      <c r="V66" s="148"/>
      <c r="W66" s="139"/>
      <c r="X66" s="149"/>
      <c r="Y66" s="27"/>
      <c r="Z66" s="27"/>
      <c r="AA66" s="27"/>
      <c r="AB66" s="27"/>
      <c r="AC66" s="27"/>
      <c r="AD66" s="27"/>
      <c r="AE66" s="27"/>
      <c r="AF66" s="27"/>
      <c r="AG66" s="148"/>
      <c r="AH66" s="139"/>
      <c r="AI66" s="149"/>
      <c r="AJ66" s="27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</row>
    <row r="67" spans="1:83" ht="12" customHeight="1">
      <c r="A67" s="28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30"/>
      <c r="R67" s="30"/>
      <c r="S67" s="251"/>
      <c r="T67" s="251"/>
      <c r="U67" s="28"/>
      <c r="V67" s="148"/>
      <c r="W67" s="139"/>
      <c r="X67" s="149"/>
      <c r="Y67" s="27"/>
      <c r="Z67" s="27"/>
      <c r="AA67" s="27"/>
      <c r="AB67" s="27"/>
      <c r="AC67" s="27"/>
      <c r="AD67" s="27"/>
      <c r="AE67" s="27"/>
      <c r="AF67" s="27"/>
      <c r="AG67" s="148"/>
      <c r="AH67" s="139"/>
      <c r="AI67" s="149"/>
      <c r="AJ67" s="27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CE67" s="24"/>
    </row>
    <row r="68" spans="1:83" ht="12" customHeight="1">
      <c r="A68" s="28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30"/>
      <c r="R68" s="30"/>
      <c r="S68" s="251"/>
      <c r="T68" s="251"/>
      <c r="U68" s="28"/>
      <c r="V68" s="148"/>
      <c r="W68" s="139"/>
      <c r="X68" s="149"/>
      <c r="Y68" s="27"/>
      <c r="Z68" s="27"/>
      <c r="AA68" s="27"/>
      <c r="AB68" s="27"/>
      <c r="AC68" s="27"/>
      <c r="AD68" s="27"/>
      <c r="AE68" s="27"/>
      <c r="AF68" s="27"/>
      <c r="AG68" s="148"/>
      <c r="AH68" s="139"/>
      <c r="AI68" s="149"/>
      <c r="AJ68" s="27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CE68" s="24"/>
    </row>
    <row r="69" spans="1:83" ht="12" customHeight="1">
      <c r="A69" s="28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30"/>
      <c r="R69" s="30"/>
      <c r="S69" s="251"/>
      <c r="T69" s="251"/>
      <c r="U69" s="28"/>
      <c r="V69" s="148"/>
      <c r="W69" s="139"/>
      <c r="X69" s="149"/>
      <c r="Y69" s="27"/>
      <c r="Z69" s="27"/>
      <c r="AA69" s="27"/>
      <c r="AB69" s="27"/>
      <c r="AC69" s="27"/>
      <c r="AD69" s="27"/>
      <c r="AE69" s="27"/>
      <c r="AF69" s="27"/>
      <c r="AG69" s="148"/>
      <c r="AH69" s="139"/>
      <c r="AI69" s="149"/>
      <c r="AJ69" s="27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</row>
    <row r="70" spans="1:83" ht="12" customHeight="1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30"/>
      <c r="R70" s="30"/>
      <c r="S70" s="251"/>
      <c r="T70" s="251"/>
      <c r="U70" s="28"/>
      <c r="V70" s="148"/>
      <c r="W70" s="139"/>
      <c r="X70" s="149"/>
      <c r="Y70" s="27"/>
      <c r="Z70" s="27"/>
      <c r="AA70" s="27"/>
      <c r="AB70" s="27"/>
      <c r="AC70" s="27"/>
      <c r="AD70" s="27"/>
      <c r="AE70" s="27"/>
      <c r="AF70" s="27"/>
      <c r="AG70" s="148"/>
      <c r="AH70" s="139"/>
      <c r="AI70" s="149"/>
      <c r="AJ70" s="27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</row>
    <row r="71" spans="1:83" ht="12" customHeight="1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30"/>
      <c r="R71" s="30"/>
      <c r="S71" s="251"/>
      <c r="T71" s="251"/>
      <c r="U71" s="28"/>
      <c r="V71" s="148"/>
      <c r="W71" s="139"/>
      <c r="X71" s="149"/>
      <c r="Y71" s="27"/>
      <c r="Z71" s="27"/>
      <c r="AA71" s="27"/>
      <c r="AB71" s="27"/>
      <c r="AC71" s="27"/>
      <c r="AD71" s="27"/>
      <c r="AE71" s="27"/>
      <c r="AF71" s="27"/>
      <c r="AG71" s="148"/>
      <c r="AH71" s="139"/>
      <c r="AI71" s="149"/>
      <c r="AJ71" s="27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</row>
    <row r="72" spans="1:83" ht="12" customHeight="1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30"/>
      <c r="R72" s="30"/>
      <c r="S72" s="251"/>
      <c r="T72" s="251"/>
      <c r="U72" s="28"/>
      <c r="V72" s="148"/>
      <c r="W72" s="139"/>
      <c r="X72" s="149"/>
      <c r="Y72" s="27"/>
      <c r="Z72" s="27"/>
      <c r="AA72" s="27"/>
      <c r="AB72" s="27"/>
      <c r="AC72" s="27"/>
      <c r="AD72" s="27"/>
      <c r="AE72" s="27"/>
      <c r="AF72" s="27"/>
      <c r="AG72" s="148"/>
      <c r="AH72" s="139"/>
      <c r="AI72" s="149"/>
      <c r="AJ72" s="27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</row>
    <row r="73" spans="1:83" ht="12" customHeight="1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30"/>
      <c r="R73" s="30"/>
      <c r="S73" s="251"/>
      <c r="T73" s="251"/>
      <c r="U73" s="28"/>
      <c r="V73" s="148"/>
      <c r="W73" s="139"/>
      <c r="X73" s="149"/>
      <c r="Y73" s="27"/>
      <c r="Z73" s="27"/>
      <c r="AA73" s="27"/>
      <c r="AB73" s="27"/>
      <c r="AC73" s="27"/>
      <c r="AD73" s="27"/>
      <c r="AE73" s="27"/>
      <c r="AF73" s="27"/>
      <c r="AG73" s="148"/>
      <c r="AH73" s="139"/>
      <c r="AI73" s="149"/>
      <c r="AJ73" s="27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</row>
    <row r="74" spans="1:83" ht="12" customHeight="1">
      <c r="P74" s="29"/>
      <c r="Q74" s="30"/>
      <c r="R74" s="30"/>
      <c r="S74" s="251"/>
      <c r="T74" s="251"/>
      <c r="U74" s="28"/>
      <c r="V74" s="148"/>
      <c r="W74" s="139"/>
      <c r="X74" s="149"/>
      <c r="Y74" s="27"/>
      <c r="Z74" s="27"/>
      <c r="AA74" s="27"/>
      <c r="AB74" s="27"/>
      <c r="AC74" s="27"/>
      <c r="AD74" s="27"/>
      <c r="AE74" s="27"/>
      <c r="AF74" s="27"/>
      <c r="AG74" s="148"/>
      <c r="AH74" s="139"/>
      <c r="AI74" s="149"/>
      <c r="AJ74" s="27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</row>
    <row r="75" spans="1:83" ht="12" customHeight="1">
      <c r="P75" s="29"/>
      <c r="Q75" s="30"/>
      <c r="R75" s="30"/>
      <c r="S75" s="251"/>
      <c r="T75" s="251"/>
      <c r="U75" s="28"/>
      <c r="V75" s="148"/>
      <c r="W75" s="139"/>
      <c r="X75" s="149"/>
      <c r="Y75" s="27"/>
      <c r="Z75" s="27"/>
      <c r="AA75" s="27"/>
      <c r="AB75" s="27"/>
      <c r="AC75" s="27"/>
      <c r="AD75" s="27"/>
      <c r="AE75" s="27"/>
      <c r="AF75" s="27"/>
      <c r="AG75" s="148"/>
      <c r="AH75" s="139"/>
      <c r="AI75" s="149"/>
      <c r="AJ75" s="27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</row>
    <row r="76" spans="1:83" ht="12" customHeight="1">
      <c r="P76" s="29"/>
      <c r="Q76" s="30"/>
      <c r="R76" s="30"/>
      <c r="S76" s="251"/>
      <c r="T76" s="251"/>
      <c r="U76" s="28"/>
      <c r="V76" s="148"/>
      <c r="W76" s="139"/>
      <c r="X76" s="149"/>
      <c r="Y76" s="27"/>
      <c r="Z76" s="27"/>
      <c r="AA76" s="27"/>
      <c r="AB76" s="27"/>
      <c r="AC76" s="27"/>
      <c r="AD76" s="27"/>
      <c r="AE76" s="27"/>
      <c r="AF76" s="27"/>
      <c r="AG76" s="148"/>
      <c r="AH76" s="139"/>
      <c r="AI76" s="149"/>
      <c r="AJ76" s="27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</row>
    <row r="77" spans="1:83" ht="12" customHeight="1">
      <c r="P77" s="29"/>
      <c r="Q77" s="30"/>
      <c r="R77" s="30"/>
      <c r="S77" s="251"/>
      <c r="T77" s="251"/>
      <c r="U77" s="28"/>
      <c r="V77" s="148"/>
      <c r="W77" s="139"/>
      <c r="X77" s="149"/>
      <c r="Y77" s="27"/>
      <c r="Z77" s="27"/>
      <c r="AA77" s="27"/>
      <c r="AB77" s="27"/>
      <c r="AC77" s="27"/>
      <c r="AD77" s="27"/>
      <c r="AE77" s="27"/>
      <c r="AF77" s="27"/>
      <c r="AG77" s="148"/>
      <c r="AH77" s="139"/>
      <c r="AI77" s="149"/>
      <c r="AJ77" s="27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</row>
    <row r="78" spans="1:83" ht="12" customHeight="1">
      <c r="P78" s="29"/>
      <c r="Q78" s="30"/>
      <c r="R78" s="30"/>
      <c r="S78" s="251"/>
      <c r="T78" s="251"/>
      <c r="U78" s="28"/>
      <c r="V78" s="148"/>
      <c r="W78" s="139"/>
      <c r="X78" s="149"/>
      <c r="Y78" s="27"/>
      <c r="Z78" s="27"/>
      <c r="AA78" s="27"/>
      <c r="AB78" s="27"/>
      <c r="AC78" s="27"/>
      <c r="AD78" s="27"/>
      <c r="AE78" s="27"/>
      <c r="AF78" s="27"/>
      <c r="AG78" s="148"/>
      <c r="AH78" s="139"/>
      <c r="AI78" s="149"/>
      <c r="AJ78" s="27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</row>
    <row r="79" spans="1:83" ht="12" customHeight="1">
      <c r="P79" s="29"/>
      <c r="Q79" s="30"/>
      <c r="R79" s="30"/>
      <c r="S79" s="251"/>
      <c r="T79" s="251"/>
      <c r="U79" s="28"/>
      <c r="V79" s="148"/>
      <c r="W79" s="139"/>
      <c r="X79" s="149"/>
      <c r="Y79" s="27"/>
      <c r="Z79" s="27"/>
      <c r="AA79" s="27"/>
      <c r="AB79" s="27"/>
      <c r="AC79" s="27"/>
      <c r="AD79" s="27"/>
      <c r="AE79" s="27"/>
      <c r="AF79" s="27"/>
      <c r="AG79" s="148"/>
      <c r="AH79" s="139"/>
      <c r="AI79" s="149"/>
      <c r="AJ79" s="27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</row>
    <row r="80" spans="1:83" ht="12" customHeight="1">
      <c r="S80" s="251"/>
      <c r="T80" s="25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27"/>
      <c r="AP80" s="27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</row>
    <row r="81" spans="16:83" ht="12" customHeight="1">
      <c r="P81" s="33"/>
      <c r="Q81" s="33"/>
      <c r="R81" s="33"/>
      <c r="S81" s="251"/>
      <c r="T81" s="251"/>
      <c r="U81" s="33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27"/>
      <c r="AP81" s="27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</row>
    <row r="82" spans="16:83" ht="12" customHeight="1">
      <c r="P82" s="33"/>
      <c r="Q82" s="33"/>
      <c r="R82" s="33"/>
      <c r="S82" s="251"/>
      <c r="T82" s="251"/>
      <c r="U82" s="33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27"/>
      <c r="AP82" s="27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</row>
    <row r="83" spans="16:83" ht="12" customHeight="1">
      <c r="P83" s="33"/>
      <c r="Q83" s="33"/>
      <c r="R83" s="33"/>
      <c r="S83" s="251"/>
      <c r="T83" s="251"/>
      <c r="U83" s="33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27"/>
      <c r="AP83" s="27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</row>
    <row r="84" spans="16:83" ht="12" customHeight="1">
      <c r="P84" s="33"/>
      <c r="Q84" s="33"/>
      <c r="R84" s="33"/>
      <c r="S84" s="251"/>
      <c r="T84" s="251"/>
      <c r="U84" s="33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27"/>
      <c r="AP84" s="27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</row>
    <row r="85" spans="16:83" ht="12" customHeight="1">
      <c r="P85" s="33"/>
      <c r="Q85" s="33"/>
      <c r="R85" s="33"/>
      <c r="S85" s="251"/>
      <c r="T85" s="251"/>
      <c r="U85" s="33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27"/>
      <c r="AP85" s="27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</row>
    <row r="86" spans="16:83" ht="12" customHeight="1">
      <c r="P86" s="33"/>
      <c r="Q86" s="33"/>
      <c r="R86" s="33"/>
      <c r="S86" s="251"/>
      <c r="T86" s="251"/>
      <c r="U86" s="33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27"/>
      <c r="AP86" s="27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</row>
    <row r="87" spans="16:83" ht="12" customHeight="1">
      <c r="P87" s="33"/>
      <c r="Q87" s="33"/>
      <c r="R87" s="33"/>
      <c r="S87" s="251"/>
      <c r="T87" s="251"/>
      <c r="U87" s="33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</row>
    <row r="88" spans="16:83" ht="12" customHeight="1">
      <c r="P88" s="33"/>
      <c r="Q88" s="33"/>
      <c r="R88" s="33"/>
      <c r="S88" s="251"/>
      <c r="T88" s="251"/>
      <c r="U88" s="33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</row>
    <row r="89" spans="16:83" ht="12" customHeight="1">
      <c r="P89" s="33"/>
      <c r="Q89" s="33"/>
      <c r="R89" s="33"/>
      <c r="S89" s="251"/>
      <c r="T89" s="251"/>
      <c r="U89" s="33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CE89" s="11"/>
    </row>
    <row r="90" spans="16:83" ht="12" customHeight="1">
      <c r="P90" s="33"/>
      <c r="Q90" s="33"/>
      <c r="R90" s="33"/>
      <c r="S90" s="251"/>
      <c r="T90" s="251"/>
      <c r="U90" s="33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</row>
    <row r="91" spans="16:83" ht="12" customHeight="1">
      <c r="P91" s="33"/>
      <c r="Q91" s="33"/>
      <c r="R91" s="33"/>
      <c r="S91" s="251"/>
      <c r="T91" s="251"/>
      <c r="U91" s="33"/>
      <c r="AM91" s="2"/>
      <c r="AN91" s="2"/>
      <c r="AO91" s="2"/>
      <c r="AP91" s="2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</row>
    <row r="92" spans="16:83" ht="12" customHeight="1">
      <c r="P92" s="33"/>
      <c r="Q92" s="33"/>
      <c r="R92" s="33"/>
      <c r="S92" s="251"/>
      <c r="T92" s="251"/>
      <c r="U92" s="33"/>
      <c r="AM92" s="2"/>
      <c r="AN92" s="2"/>
      <c r="AO92" s="2"/>
      <c r="AP92" s="2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</row>
    <row r="93" spans="16:83" ht="12" customHeight="1">
      <c r="P93" s="33"/>
      <c r="Q93" s="33"/>
      <c r="R93" s="33"/>
      <c r="S93" s="251"/>
      <c r="T93" s="251"/>
      <c r="U93" s="33"/>
      <c r="AM93" s="2"/>
      <c r="AN93" s="2"/>
      <c r="AO93" s="2"/>
      <c r="AP93" s="2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</row>
    <row r="94" spans="16:83" ht="12" customHeight="1">
      <c r="P94" s="33"/>
      <c r="Q94" s="33"/>
      <c r="R94" s="33"/>
      <c r="S94" s="251"/>
      <c r="T94" s="251"/>
      <c r="U94" s="33"/>
      <c r="AM94" s="2"/>
      <c r="AN94" s="2"/>
      <c r="AO94" s="2"/>
      <c r="AP94" s="2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</row>
    <row r="95" spans="16:83" ht="12" customHeight="1">
      <c r="P95" s="33"/>
      <c r="Q95" s="33"/>
      <c r="R95" s="33"/>
      <c r="S95" s="251"/>
      <c r="T95" s="251"/>
      <c r="U95" s="33"/>
      <c r="AM95" s="2"/>
      <c r="AN95" s="2"/>
      <c r="AO95" s="2"/>
      <c r="AP95" s="2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</row>
    <row r="96" spans="16:83" ht="12" customHeight="1">
      <c r="P96" s="33"/>
      <c r="Q96" s="33"/>
      <c r="R96" s="33"/>
      <c r="S96" s="251"/>
      <c r="T96" s="251"/>
      <c r="U96" s="33"/>
      <c r="AM96" s="2"/>
      <c r="AN96" s="2"/>
      <c r="AO96" s="2"/>
      <c r="AP96" s="2"/>
      <c r="AQ96" s="4"/>
      <c r="AR96" s="27"/>
      <c r="AS96" s="27"/>
      <c r="AT96" s="31"/>
      <c r="AU96" s="32"/>
      <c r="AV96" s="32"/>
      <c r="AW96" s="23"/>
      <c r="AX96" s="17"/>
      <c r="AY96" s="17"/>
      <c r="AZ96" s="17"/>
      <c r="BA96" s="21"/>
      <c r="BB96" s="21"/>
      <c r="BC96" s="31"/>
    </row>
    <row r="97" spans="16:55" ht="16.5">
      <c r="P97" s="33"/>
      <c r="Q97" s="33"/>
      <c r="R97" s="33"/>
      <c r="S97" s="251"/>
      <c r="T97" s="251"/>
      <c r="U97" s="33"/>
      <c r="AQ97" s="4"/>
      <c r="AR97" s="27"/>
      <c r="AS97" s="27"/>
      <c r="AT97" s="31"/>
      <c r="AU97" s="32"/>
      <c r="AV97" s="32"/>
      <c r="AW97" s="23"/>
      <c r="AX97" s="17"/>
      <c r="AY97" s="17"/>
      <c r="AZ97" s="17"/>
      <c r="BA97" s="21"/>
      <c r="BB97" s="21"/>
      <c r="BC97" s="31"/>
    </row>
    <row r="98" spans="16:55" ht="16.5">
      <c r="P98" s="33"/>
      <c r="Q98" s="33"/>
      <c r="R98" s="33"/>
      <c r="S98" s="251"/>
      <c r="T98" s="251"/>
      <c r="U98" s="33"/>
      <c r="AQ98" s="4"/>
      <c r="AR98" s="27"/>
      <c r="AS98" s="27"/>
      <c r="AT98" s="31"/>
      <c r="AU98" s="32"/>
      <c r="AV98" s="32"/>
      <c r="AW98" s="23"/>
      <c r="AX98" s="17"/>
      <c r="AY98" s="17"/>
      <c r="AZ98" s="17"/>
      <c r="BA98" s="21"/>
      <c r="BB98" s="21"/>
      <c r="BC98" s="31"/>
    </row>
    <row r="99" spans="16:55" ht="16.5">
      <c r="P99" s="33"/>
      <c r="Q99" s="33"/>
      <c r="R99" s="33"/>
      <c r="S99" s="251"/>
      <c r="T99" s="251"/>
      <c r="U99" s="33"/>
      <c r="AQ99" s="4"/>
      <c r="AR99" s="31"/>
      <c r="AS99" s="27"/>
      <c r="AT99" s="31"/>
      <c r="AU99" s="32"/>
      <c r="AV99" s="32"/>
      <c r="AW99" s="23"/>
      <c r="AX99" s="17"/>
      <c r="AY99" s="17"/>
      <c r="AZ99" s="17"/>
      <c r="BA99" s="21"/>
      <c r="BB99" s="21"/>
      <c r="BC99" s="31"/>
    </row>
    <row r="100" spans="16:55" ht="16.5">
      <c r="P100" s="33"/>
      <c r="Q100" s="33"/>
      <c r="R100" s="33"/>
      <c r="U100" s="33"/>
      <c r="AQ100" s="31"/>
      <c r="AR100" s="27"/>
      <c r="AS100" s="27"/>
      <c r="AT100" s="31"/>
      <c r="AU100" s="32"/>
      <c r="AV100" s="32"/>
      <c r="AW100" s="23"/>
      <c r="AX100" s="17"/>
      <c r="AY100" s="17"/>
      <c r="AZ100" s="17"/>
      <c r="BA100" s="21"/>
      <c r="BB100" s="21"/>
      <c r="BC100" s="31"/>
    </row>
    <row r="101" spans="16:55" ht="16.5">
      <c r="P101" s="33"/>
      <c r="Q101" s="33"/>
      <c r="R101" s="33"/>
      <c r="S101" s="252"/>
      <c r="T101" s="252"/>
      <c r="U101" s="33"/>
      <c r="AQ101" s="31"/>
      <c r="AR101" s="27"/>
      <c r="AS101" s="27"/>
      <c r="AT101" s="31"/>
      <c r="AU101" s="32"/>
      <c r="AV101" s="32"/>
      <c r="AW101" s="23"/>
      <c r="AX101" s="17"/>
      <c r="AY101" s="17"/>
      <c r="AZ101" s="17"/>
      <c r="BA101" s="21"/>
      <c r="BB101" s="21"/>
      <c r="BC101" s="31"/>
    </row>
    <row r="102" spans="16:55" ht="16.5">
      <c r="P102" s="33"/>
      <c r="Q102" s="33"/>
      <c r="R102" s="33"/>
      <c r="S102" s="252"/>
      <c r="T102" s="252"/>
      <c r="U102" s="33"/>
      <c r="AQ102" s="31"/>
      <c r="AR102" s="27"/>
      <c r="AS102" s="27"/>
      <c r="AT102" s="31"/>
      <c r="AU102" s="32"/>
      <c r="AV102" s="32"/>
      <c r="AW102" s="23"/>
      <c r="AX102" s="17"/>
      <c r="AY102" s="17"/>
      <c r="AZ102" s="17"/>
      <c r="BA102" s="21"/>
      <c r="BB102" s="21"/>
      <c r="BC102" s="31"/>
    </row>
    <row r="103" spans="16:55" ht="16.5">
      <c r="P103" s="33"/>
      <c r="Q103" s="33"/>
      <c r="R103" s="33"/>
      <c r="S103" s="252"/>
      <c r="T103" s="252"/>
      <c r="U103" s="33"/>
      <c r="AQ103" s="31"/>
      <c r="AR103" s="27"/>
      <c r="AS103" s="27"/>
      <c r="AT103" s="31"/>
      <c r="AU103" s="32"/>
      <c r="AV103" s="32"/>
      <c r="AW103" s="23"/>
      <c r="AX103" s="17"/>
      <c r="AY103" s="17"/>
      <c r="AZ103" s="17"/>
      <c r="BA103" s="21"/>
      <c r="BB103" s="21"/>
      <c r="BC103" s="31"/>
    </row>
    <row r="104" spans="16:55" ht="16.5">
      <c r="P104" s="33"/>
      <c r="Q104" s="33"/>
      <c r="R104" s="33"/>
      <c r="S104" s="252"/>
      <c r="T104" s="252"/>
      <c r="U104" s="33"/>
      <c r="AQ104" s="31"/>
      <c r="AR104" s="27"/>
      <c r="AS104" s="27"/>
      <c r="AT104" s="31"/>
      <c r="AU104" s="32"/>
      <c r="AV104" s="32"/>
      <c r="AW104" s="23"/>
      <c r="AX104" s="17"/>
      <c r="AY104" s="17"/>
      <c r="AZ104" s="17"/>
      <c r="BA104" s="21"/>
      <c r="BB104" s="21"/>
      <c r="BC104" s="31"/>
    </row>
    <row r="105" spans="16:55" ht="16.5">
      <c r="P105" s="33"/>
      <c r="Q105" s="33"/>
      <c r="R105" s="33"/>
      <c r="S105" s="252"/>
      <c r="T105" s="252"/>
      <c r="U105" s="33"/>
      <c r="AQ105" s="31"/>
      <c r="AR105" s="27"/>
      <c r="AS105" s="27"/>
      <c r="AT105" s="31"/>
      <c r="AU105" s="32"/>
      <c r="AV105" s="32"/>
      <c r="AW105" s="23"/>
      <c r="AX105" s="17"/>
      <c r="AY105" s="17"/>
      <c r="AZ105" s="17"/>
      <c r="BA105" s="21"/>
      <c r="BB105" s="21"/>
      <c r="BC105" s="31"/>
    </row>
    <row r="106" spans="16:55" ht="16.5">
      <c r="P106" s="33"/>
      <c r="Q106" s="33"/>
      <c r="R106" s="33"/>
      <c r="S106" s="252"/>
      <c r="T106" s="252"/>
      <c r="U106" s="33"/>
      <c r="AQ106" s="31"/>
      <c r="AR106" s="27"/>
      <c r="AS106" s="27"/>
      <c r="AT106" s="31"/>
      <c r="AU106" s="32"/>
      <c r="AV106" s="32"/>
      <c r="AW106" s="23"/>
      <c r="AX106" s="17"/>
      <c r="AY106" s="17"/>
      <c r="AZ106" s="17"/>
      <c r="BA106" s="21"/>
      <c r="BB106" s="21"/>
      <c r="BC106" s="31"/>
    </row>
    <row r="107" spans="16:55" ht="16.5">
      <c r="P107" s="33"/>
      <c r="Q107" s="33"/>
      <c r="R107" s="33"/>
      <c r="S107" s="252"/>
      <c r="T107" s="252"/>
      <c r="U107" s="33"/>
      <c r="AR107" s="27"/>
      <c r="AS107" s="27"/>
      <c r="AT107" s="31"/>
      <c r="AU107" s="32"/>
      <c r="AV107" s="32"/>
      <c r="AW107" s="23"/>
      <c r="AX107" s="17"/>
      <c r="AY107" s="17"/>
      <c r="AZ107" s="17"/>
      <c r="BA107" s="21"/>
      <c r="BB107" s="21"/>
      <c r="BC107" s="31"/>
    </row>
    <row r="108" spans="16:55" ht="16.5">
      <c r="P108" s="33"/>
      <c r="Q108" s="33"/>
      <c r="R108" s="33"/>
      <c r="S108" s="252"/>
      <c r="T108" s="252"/>
      <c r="U108" s="33"/>
      <c r="AR108" s="27"/>
      <c r="AS108" s="27"/>
      <c r="AT108" s="31"/>
      <c r="AU108" s="32"/>
      <c r="AV108" s="32"/>
      <c r="AW108" s="23"/>
      <c r="AX108" s="17"/>
      <c r="AY108" s="17"/>
      <c r="AZ108" s="17"/>
      <c r="BA108" s="21"/>
      <c r="BB108" s="21"/>
      <c r="BC108" s="31"/>
    </row>
    <row r="109" spans="16:55" ht="16.5">
      <c r="P109" s="33"/>
      <c r="Q109" s="33"/>
      <c r="R109" s="33"/>
      <c r="S109" s="252"/>
      <c r="T109" s="252"/>
      <c r="U109" s="33"/>
      <c r="AR109" s="27"/>
      <c r="AS109" s="27"/>
      <c r="AT109" s="31"/>
      <c r="AU109" s="32"/>
      <c r="AV109" s="32"/>
      <c r="AW109" s="23"/>
      <c r="AX109" s="17"/>
      <c r="AY109" s="17"/>
      <c r="AZ109" s="17"/>
      <c r="BA109" s="21"/>
      <c r="BB109" s="21"/>
      <c r="BC109" s="31"/>
    </row>
    <row r="110" spans="16:55" ht="16.5">
      <c r="P110" s="33"/>
      <c r="Q110" s="33"/>
      <c r="R110" s="33"/>
      <c r="S110" s="252"/>
      <c r="T110" s="252"/>
      <c r="U110" s="33"/>
      <c r="AR110" s="27"/>
      <c r="AS110" s="27"/>
      <c r="AT110" s="31"/>
      <c r="AU110" s="32"/>
      <c r="AV110" s="32"/>
      <c r="AW110" s="23"/>
      <c r="AX110" s="17"/>
      <c r="AY110" s="17"/>
      <c r="AZ110" s="17"/>
      <c r="BA110" s="21"/>
      <c r="BB110" s="21"/>
      <c r="BC110" s="31"/>
    </row>
    <row r="111" spans="16:55" ht="16.5">
      <c r="P111" s="33"/>
      <c r="Q111" s="33"/>
      <c r="R111" s="33"/>
      <c r="S111" s="252"/>
      <c r="T111" s="252"/>
      <c r="U111" s="33"/>
      <c r="AQ111" s="2"/>
      <c r="AR111" s="27"/>
      <c r="AS111" s="27"/>
      <c r="AT111" s="31"/>
      <c r="AU111" s="32"/>
      <c r="AV111" s="32"/>
      <c r="AW111" s="23"/>
      <c r="AX111" s="17"/>
      <c r="AY111" s="17"/>
      <c r="AZ111" s="17"/>
      <c r="BA111" s="21"/>
      <c r="BB111" s="21"/>
      <c r="BC111" s="31"/>
    </row>
    <row r="112" spans="16:55" ht="16.5">
      <c r="P112" s="33"/>
      <c r="Q112" s="33"/>
      <c r="R112" s="33"/>
      <c r="S112" s="252"/>
      <c r="T112" s="252"/>
      <c r="U112" s="33"/>
      <c r="AQ112" s="2"/>
      <c r="AR112" s="27"/>
      <c r="AS112" s="27"/>
      <c r="AT112" s="31"/>
      <c r="AU112" s="32"/>
      <c r="AV112" s="32"/>
      <c r="AW112" s="23"/>
      <c r="AX112" s="17"/>
      <c r="AY112" s="17"/>
      <c r="AZ112" s="17"/>
      <c r="BA112" s="21"/>
      <c r="BB112" s="21"/>
      <c r="BC112" s="31"/>
    </row>
    <row r="113" spans="16:55" ht="16.5">
      <c r="P113" s="33"/>
      <c r="Q113" s="33"/>
      <c r="R113" s="33"/>
      <c r="S113" s="252"/>
      <c r="T113" s="252"/>
      <c r="U113" s="33"/>
      <c r="AQ113" s="2"/>
      <c r="AR113" s="27"/>
      <c r="AS113" s="27"/>
      <c r="AT113" s="31"/>
      <c r="AU113" s="32"/>
      <c r="AV113" s="32"/>
      <c r="AW113" s="23"/>
      <c r="AX113" s="17"/>
      <c r="AY113" s="17"/>
      <c r="AZ113" s="17"/>
      <c r="BA113" s="21"/>
      <c r="BB113" s="21"/>
      <c r="BC113" s="31"/>
    </row>
    <row r="114" spans="16:55" ht="16.5">
      <c r="P114" s="33"/>
      <c r="Q114" s="33"/>
      <c r="R114" s="33"/>
      <c r="S114" s="252"/>
      <c r="T114" s="252"/>
      <c r="U114" s="33"/>
      <c r="AQ114" s="2"/>
      <c r="AR114" s="27"/>
      <c r="AS114" s="27"/>
      <c r="AT114" s="31"/>
      <c r="AU114" s="32"/>
      <c r="AV114" s="32"/>
      <c r="AW114" s="23"/>
      <c r="AX114" s="17"/>
      <c r="AY114" s="17"/>
      <c r="AZ114" s="17"/>
      <c r="BA114" s="21"/>
      <c r="BB114" s="21"/>
      <c r="BC114" s="31"/>
    </row>
    <row r="115" spans="16:55" ht="16.5">
      <c r="P115" s="33"/>
      <c r="Q115" s="33"/>
      <c r="R115" s="33"/>
      <c r="S115" s="252"/>
      <c r="T115" s="252"/>
      <c r="U115" s="33"/>
      <c r="AQ115" s="2"/>
      <c r="AR115" s="27"/>
      <c r="AS115" s="27"/>
      <c r="AT115" s="31"/>
      <c r="AU115" s="32"/>
      <c r="AV115" s="32"/>
      <c r="AW115" s="23"/>
      <c r="AX115" s="17"/>
      <c r="AY115" s="17"/>
      <c r="AZ115" s="17"/>
      <c r="BA115" s="21"/>
      <c r="BB115" s="21"/>
      <c r="BC115" s="31"/>
    </row>
    <row r="116" spans="16:55" ht="16.5">
      <c r="S116" s="252"/>
      <c r="T116" s="252"/>
      <c r="AQ116" s="2"/>
      <c r="AR116" s="27"/>
      <c r="AS116" s="27"/>
      <c r="AT116" s="31"/>
      <c r="AU116" s="32"/>
      <c r="AV116" s="32"/>
      <c r="AW116" s="23"/>
      <c r="AX116" s="17"/>
      <c r="AY116" s="17"/>
      <c r="AZ116" s="17"/>
      <c r="BA116" s="21"/>
      <c r="BB116" s="21"/>
      <c r="BC116" s="31"/>
    </row>
    <row r="117" spans="16:55" ht="16.5">
      <c r="S117" s="252"/>
      <c r="T117" s="252"/>
      <c r="AR117" s="27"/>
      <c r="AS117" s="27"/>
      <c r="AT117" s="31"/>
      <c r="AU117" s="32"/>
      <c r="AV117" s="32"/>
      <c r="AW117" s="23"/>
      <c r="AX117" s="17"/>
      <c r="AY117" s="17"/>
      <c r="AZ117" s="17"/>
      <c r="BA117" s="21"/>
      <c r="BB117" s="21"/>
      <c r="BC117" s="31"/>
    </row>
    <row r="118" spans="16:55" ht="16.5">
      <c r="S118" s="252"/>
      <c r="T118" s="252"/>
      <c r="AR118" s="27"/>
      <c r="AS118" s="27"/>
      <c r="AT118" s="31"/>
      <c r="AU118" s="32"/>
      <c r="AV118" s="32"/>
      <c r="AW118" s="23"/>
      <c r="AX118" s="17"/>
      <c r="AY118" s="17"/>
      <c r="AZ118" s="17"/>
      <c r="BA118" s="21"/>
      <c r="BB118" s="21"/>
      <c r="BC118" s="31"/>
    </row>
    <row r="119" spans="16:55" ht="16.5">
      <c r="S119" s="252"/>
      <c r="T119" s="252"/>
      <c r="AR119" s="27"/>
      <c r="AS119" s="27"/>
      <c r="AT119" s="31"/>
      <c r="AU119" s="32"/>
      <c r="AV119" s="32"/>
      <c r="AW119" s="23"/>
      <c r="AX119" s="17"/>
      <c r="AY119" s="17"/>
      <c r="AZ119" s="17"/>
      <c r="BA119" s="21"/>
      <c r="BB119" s="21"/>
      <c r="BC119" s="31"/>
    </row>
    <row r="120" spans="16:55" ht="16.5">
      <c r="S120" s="252"/>
      <c r="T120" s="252"/>
      <c r="AR120" s="27"/>
      <c r="AS120" s="27"/>
      <c r="AT120" s="31"/>
      <c r="AU120" s="32"/>
      <c r="AV120" s="32"/>
      <c r="AW120" s="23"/>
      <c r="AX120" s="17"/>
      <c r="AY120" s="17"/>
      <c r="AZ120" s="17"/>
      <c r="BA120" s="21"/>
      <c r="BB120" s="21"/>
      <c r="BC120" s="31"/>
    </row>
    <row r="121" spans="16:55" ht="16.5">
      <c r="S121" s="252"/>
      <c r="T121" s="252"/>
      <c r="AR121" s="27"/>
      <c r="AS121" s="27"/>
      <c r="AT121" s="31"/>
      <c r="AU121" s="32"/>
      <c r="AV121" s="32"/>
      <c r="AW121" s="23"/>
      <c r="AX121" s="17"/>
      <c r="AY121" s="17"/>
      <c r="AZ121" s="17"/>
      <c r="BA121" s="21"/>
      <c r="BB121" s="21"/>
      <c r="BC121" s="31"/>
    </row>
    <row r="122" spans="16:55" ht="16.5">
      <c r="S122" s="252"/>
      <c r="T122" s="252"/>
      <c r="AR122" s="27"/>
      <c r="AS122" s="27"/>
      <c r="AT122" s="31"/>
      <c r="AU122" s="32"/>
      <c r="AV122" s="32"/>
      <c r="AW122" s="23"/>
      <c r="AX122" s="17"/>
      <c r="AY122" s="17"/>
      <c r="AZ122" s="17"/>
      <c r="BA122" s="21"/>
      <c r="BB122" s="21"/>
      <c r="BC122" s="31"/>
    </row>
    <row r="123" spans="16:55" ht="16.5">
      <c r="S123" s="252"/>
      <c r="T123" s="252"/>
      <c r="AR123" s="27"/>
      <c r="AS123" s="27"/>
      <c r="AT123" s="31"/>
      <c r="AU123" s="32"/>
      <c r="AV123" s="32"/>
      <c r="AW123" s="32"/>
      <c r="AX123" s="32"/>
      <c r="AY123" s="31"/>
      <c r="AZ123" s="31"/>
      <c r="BA123" s="31"/>
      <c r="BB123" s="31"/>
      <c r="BC123" s="31"/>
    </row>
    <row r="124" spans="16:55" ht="16.5">
      <c r="S124" s="252"/>
      <c r="T124" s="252"/>
      <c r="AR124" s="27"/>
      <c r="AS124" s="27"/>
      <c r="AT124" s="31"/>
      <c r="AU124" s="32"/>
      <c r="AV124" s="32"/>
      <c r="AW124" s="32"/>
      <c r="AX124" s="32"/>
      <c r="AY124" s="31"/>
      <c r="AZ124" s="31"/>
      <c r="BA124" s="31"/>
      <c r="BB124" s="31"/>
      <c r="BC124" s="31"/>
    </row>
    <row r="125" spans="16:55" ht="16.5">
      <c r="S125" s="252"/>
      <c r="T125" s="252"/>
      <c r="AR125" s="27"/>
      <c r="AS125" s="27"/>
      <c r="AT125" s="31"/>
      <c r="AU125" s="32"/>
      <c r="AV125" s="32"/>
      <c r="AW125" s="32"/>
      <c r="AX125" s="32"/>
      <c r="AY125" s="31"/>
      <c r="AZ125" s="31"/>
      <c r="BA125" s="31"/>
      <c r="BB125" s="31"/>
      <c r="BC125" s="31"/>
    </row>
    <row r="126" spans="16:55" ht="16.5">
      <c r="S126" s="252"/>
      <c r="T126" s="252"/>
      <c r="AR126" s="27"/>
      <c r="AS126" s="27"/>
      <c r="AT126" s="31"/>
      <c r="AU126" s="32"/>
      <c r="AV126" s="32"/>
      <c r="AW126" s="32"/>
      <c r="AX126" s="32"/>
      <c r="AY126" s="31"/>
      <c r="AZ126" s="31"/>
      <c r="BA126" s="31"/>
      <c r="BB126" s="31"/>
      <c r="BC126" s="31"/>
    </row>
    <row r="127" spans="16:55" ht="16.5">
      <c r="S127" s="252"/>
      <c r="T127" s="252"/>
      <c r="AR127" s="27"/>
      <c r="AS127" s="27"/>
      <c r="AT127" s="31"/>
      <c r="AU127" s="32"/>
      <c r="AV127" s="32"/>
      <c r="AW127" s="32"/>
      <c r="AX127" s="32"/>
      <c r="AY127" s="31"/>
      <c r="AZ127" s="31"/>
      <c r="BA127" s="31"/>
      <c r="BB127" s="31"/>
      <c r="BC127" s="31"/>
    </row>
    <row r="128" spans="16:55" ht="16.5">
      <c r="S128" s="252"/>
      <c r="T128" s="252"/>
      <c r="AR128" s="27"/>
      <c r="AS128" s="27"/>
      <c r="AT128" s="31"/>
      <c r="AU128" s="32"/>
      <c r="AV128" s="32"/>
      <c r="AW128" s="32"/>
      <c r="AX128" s="32"/>
      <c r="AY128" s="31"/>
      <c r="AZ128" s="31"/>
      <c r="BA128" s="31"/>
      <c r="BB128" s="31"/>
      <c r="BC128" s="31"/>
    </row>
    <row r="129" spans="19:55" ht="16.5">
      <c r="S129" s="252"/>
      <c r="T129" s="252"/>
      <c r="AR129" s="27"/>
      <c r="AS129" s="27"/>
      <c r="AT129" s="31"/>
      <c r="AU129" s="32"/>
      <c r="AV129" s="32"/>
      <c r="AW129" s="32"/>
      <c r="AX129" s="32"/>
      <c r="AY129" s="31"/>
      <c r="AZ129" s="31"/>
      <c r="BA129" s="31"/>
      <c r="BB129" s="31"/>
      <c r="BC129" s="31"/>
    </row>
    <row r="130" spans="19:55" ht="16.5">
      <c r="S130" s="252"/>
      <c r="T130" s="252"/>
      <c r="AR130" s="27"/>
      <c r="AS130" s="27"/>
      <c r="AT130" s="31"/>
      <c r="AU130" s="32"/>
      <c r="AV130" s="32"/>
      <c r="AW130" s="32"/>
      <c r="AX130" s="32"/>
      <c r="AY130" s="31"/>
      <c r="AZ130" s="31"/>
      <c r="BA130" s="31"/>
      <c r="BB130" s="31"/>
      <c r="BC130" s="31"/>
    </row>
    <row r="131" spans="19:55" ht="16.5">
      <c r="S131" s="252"/>
      <c r="T131" s="252"/>
      <c r="AR131" s="27"/>
      <c r="AS131" s="27"/>
      <c r="AT131" s="31"/>
      <c r="AU131" s="32"/>
      <c r="AV131" s="32"/>
      <c r="AW131" s="32"/>
      <c r="AX131" s="32"/>
      <c r="AY131" s="31"/>
      <c r="AZ131" s="31"/>
      <c r="BA131" s="31"/>
      <c r="BB131" s="31"/>
      <c r="BC131" s="31"/>
    </row>
    <row r="132" spans="19:55" ht="16.5">
      <c r="S132" s="252"/>
      <c r="T132" s="252"/>
      <c r="AR132" s="27"/>
      <c r="AS132" s="27"/>
      <c r="AT132" s="31"/>
      <c r="AU132" s="32"/>
      <c r="AV132" s="32"/>
      <c r="AW132" s="32"/>
      <c r="AX132" s="32"/>
      <c r="AY132" s="31"/>
      <c r="AZ132" s="31"/>
      <c r="BA132" s="31"/>
      <c r="BB132" s="31"/>
      <c r="BC132" s="31"/>
    </row>
    <row r="133" spans="19:55" ht="16.5">
      <c r="S133" s="252"/>
      <c r="T133" s="252"/>
      <c r="AR133" s="27"/>
      <c r="AS133" s="27"/>
      <c r="AT133" s="31"/>
      <c r="AU133" s="32"/>
      <c r="AV133" s="32"/>
      <c r="AW133" s="32"/>
      <c r="AX133" s="32"/>
      <c r="AY133" s="31"/>
      <c r="AZ133" s="31"/>
      <c r="BA133" s="31"/>
      <c r="BB133" s="31"/>
      <c r="BC133" s="31"/>
    </row>
    <row r="134" spans="19:55" ht="16.5">
      <c r="S134" s="252"/>
      <c r="T134" s="252"/>
      <c r="AR134" s="27"/>
      <c r="AS134" s="27"/>
      <c r="AT134" s="31"/>
      <c r="AU134" s="32"/>
      <c r="AV134" s="32"/>
      <c r="AW134" s="32"/>
      <c r="AX134" s="32"/>
      <c r="AY134" s="31"/>
      <c r="AZ134" s="31"/>
      <c r="BA134" s="31"/>
      <c r="BB134" s="31"/>
      <c r="BC134" s="31"/>
    </row>
    <row r="135" spans="19:55" ht="16.5">
      <c r="S135" s="252"/>
      <c r="T135" s="252"/>
      <c r="AR135" s="27"/>
      <c r="AS135" s="27"/>
      <c r="AT135" s="31"/>
      <c r="AU135" s="32"/>
      <c r="AV135" s="32"/>
      <c r="AW135" s="32"/>
      <c r="AX135" s="32"/>
      <c r="AY135" s="31"/>
      <c r="AZ135" s="31"/>
      <c r="BA135" s="31"/>
      <c r="BB135" s="31"/>
      <c r="BC135" s="31"/>
    </row>
    <row r="136" spans="19:55" ht="16.5">
      <c r="AR136" s="27"/>
      <c r="AS136" s="27"/>
      <c r="AT136" s="31"/>
      <c r="AU136" s="32"/>
      <c r="AV136" s="32"/>
      <c r="AW136" s="32"/>
      <c r="AX136" s="32"/>
      <c r="AY136" s="31"/>
      <c r="AZ136" s="31"/>
      <c r="BA136" s="31"/>
      <c r="BB136" s="31"/>
      <c r="BC136" s="31"/>
    </row>
    <row r="137" spans="19:55" ht="16.5">
      <c r="AR137" s="27"/>
      <c r="AS137" s="27"/>
      <c r="AT137" s="31"/>
      <c r="AU137" s="32"/>
      <c r="AV137" s="32"/>
      <c r="AW137" s="32"/>
      <c r="AX137" s="32"/>
      <c r="AY137" s="31"/>
      <c r="AZ137" s="31"/>
      <c r="BA137" s="31"/>
      <c r="BB137" s="31"/>
      <c r="BC137" s="31"/>
    </row>
    <row r="138" spans="19:55" ht="16.5">
      <c r="AR138" s="27"/>
      <c r="AS138" s="27"/>
      <c r="AT138" s="31"/>
      <c r="AU138" s="32"/>
      <c r="AV138" s="32"/>
      <c r="AW138" s="32"/>
      <c r="AX138" s="32"/>
      <c r="AY138" s="31"/>
      <c r="AZ138" s="31"/>
      <c r="BA138" s="31"/>
      <c r="BB138" s="31"/>
      <c r="BC138" s="31"/>
    </row>
    <row r="139" spans="19:55" ht="16.5">
      <c r="AR139" s="27"/>
      <c r="AS139" s="27"/>
      <c r="AT139" s="31"/>
      <c r="AU139" s="32"/>
      <c r="AV139" s="32"/>
      <c r="AW139" s="32"/>
      <c r="AX139" s="32"/>
      <c r="AY139" s="31"/>
      <c r="AZ139" s="31"/>
      <c r="BA139" s="31"/>
      <c r="BB139" s="31"/>
      <c r="BC139" s="31"/>
    </row>
    <row r="140" spans="19:55" ht="16.5">
      <c r="AR140" s="27"/>
      <c r="AS140" s="27"/>
      <c r="AT140" s="31"/>
      <c r="AU140" s="32"/>
      <c r="AV140" s="32"/>
      <c r="AW140" s="32"/>
      <c r="AX140" s="32"/>
      <c r="AY140" s="31"/>
      <c r="AZ140" s="31"/>
      <c r="BA140" s="31"/>
      <c r="BB140" s="31"/>
      <c r="BC140" s="31"/>
    </row>
    <row r="141" spans="19:55" ht="16.5">
      <c r="AR141" s="27"/>
      <c r="AS141" s="27"/>
      <c r="AT141" s="31"/>
      <c r="AU141" s="32"/>
      <c r="AV141" s="32"/>
      <c r="AW141" s="32"/>
      <c r="AX141" s="32"/>
      <c r="AY141" s="31"/>
      <c r="AZ141" s="31"/>
      <c r="BA141" s="31"/>
      <c r="BB141" s="31"/>
      <c r="BC141" s="31"/>
    </row>
    <row r="142" spans="19:55" ht="16.5">
      <c r="AR142" s="27"/>
      <c r="AS142" s="27"/>
      <c r="AT142" s="31"/>
      <c r="AU142" s="32"/>
      <c r="AV142" s="32"/>
      <c r="AW142" s="32"/>
      <c r="AX142" s="32"/>
      <c r="AY142" s="31"/>
      <c r="AZ142" s="31"/>
      <c r="BA142" s="31"/>
      <c r="BB142" s="31"/>
      <c r="BC142" s="31"/>
    </row>
    <row r="143" spans="19:55" ht="16.5">
      <c r="AR143" s="27"/>
      <c r="AS143" s="27"/>
      <c r="AT143" s="31"/>
      <c r="AU143" s="32"/>
      <c r="AV143" s="32"/>
      <c r="AW143" s="32"/>
      <c r="AX143" s="32"/>
      <c r="AY143" s="31"/>
      <c r="AZ143" s="31"/>
      <c r="BA143" s="31"/>
      <c r="BB143" s="31"/>
      <c r="BC143" s="31"/>
    </row>
    <row r="144" spans="19:55" ht="16.5">
      <c r="AR144" s="27"/>
      <c r="AS144" s="27"/>
      <c r="AT144" s="31"/>
      <c r="AU144" s="32"/>
      <c r="AV144" s="32"/>
      <c r="AW144" s="32"/>
      <c r="AX144" s="32"/>
      <c r="AY144" s="31"/>
      <c r="AZ144" s="31"/>
      <c r="BA144" s="31"/>
      <c r="BB144" s="31"/>
      <c r="BC144" s="31"/>
    </row>
    <row r="145" spans="44:55" ht="16.5">
      <c r="AR145" s="27"/>
      <c r="AS145" s="27"/>
      <c r="AT145" s="31"/>
      <c r="AU145" s="32"/>
      <c r="AV145" s="32"/>
      <c r="AW145" s="32"/>
      <c r="AX145" s="32"/>
      <c r="AY145" s="31"/>
      <c r="AZ145" s="31"/>
      <c r="BA145" s="31"/>
      <c r="BB145" s="31"/>
      <c r="BC145" s="31"/>
    </row>
    <row r="146" spans="44:55" ht="16.5">
      <c r="AR146" s="27"/>
      <c r="AS146" s="27"/>
      <c r="AT146" s="31"/>
      <c r="AU146" s="32"/>
      <c r="AV146" s="32"/>
      <c r="AW146" s="32"/>
      <c r="AX146" s="32"/>
      <c r="AY146" s="31"/>
      <c r="AZ146" s="31"/>
      <c r="BA146" s="31"/>
      <c r="BB146" s="31"/>
      <c r="BC146" s="31"/>
    </row>
    <row r="147" spans="44:55" ht="16.5">
      <c r="AR147" s="27"/>
      <c r="AS147" s="27"/>
      <c r="AT147" s="31"/>
      <c r="AU147" s="32"/>
      <c r="AV147" s="32"/>
      <c r="AW147" s="32"/>
      <c r="AX147" s="32"/>
      <c r="AY147" s="31"/>
      <c r="AZ147" s="31"/>
      <c r="BA147" s="31"/>
      <c r="BB147" s="31"/>
      <c r="BC147" s="31"/>
    </row>
    <row r="148" spans="44:55" ht="16.5">
      <c r="AR148" s="27"/>
      <c r="AS148" s="27"/>
      <c r="AT148" s="31"/>
      <c r="AU148" s="32"/>
      <c r="AV148" s="32"/>
      <c r="AW148" s="32"/>
      <c r="AX148" s="32"/>
      <c r="AY148" s="31"/>
      <c r="AZ148" s="31"/>
      <c r="BA148" s="31"/>
      <c r="BB148" s="31"/>
      <c r="BC148" s="31"/>
    </row>
    <row r="153" spans="44:55">
      <c r="AR153" s="2"/>
      <c r="AS153" s="2"/>
      <c r="AT153" s="2"/>
      <c r="AU153" s="2"/>
      <c r="AV153" s="2"/>
      <c r="AW153" s="2"/>
      <c r="AX153" s="2"/>
    </row>
    <row r="154" spans="44:55">
      <c r="AR154" s="2"/>
      <c r="AS154" s="2"/>
      <c r="AT154" s="2"/>
      <c r="AU154" s="2"/>
      <c r="AV154" s="2"/>
      <c r="AW154" s="2"/>
      <c r="AX154" s="2"/>
    </row>
    <row r="155" spans="44:55">
      <c r="AR155" s="2"/>
      <c r="AS155" s="2"/>
      <c r="AT155" s="2"/>
      <c r="AU155" s="2"/>
      <c r="AV155" s="2"/>
      <c r="AW155" s="2"/>
      <c r="AX155" s="2"/>
    </row>
    <row r="156" spans="44:55">
      <c r="AR156" s="2"/>
      <c r="AS156" s="2"/>
      <c r="AT156" s="2"/>
      <c r="AU156" s="2"/>
      <c r="AV156" s="2"/>
      <c r="AW156" s="2"/>
      <c r="AX156" s="2"/>
    </row>
    <row r="157" spans="44:55">
      <c r="AR157" s="2"/>
      <c r="AS157" s="2"/>
      <c r="AT157" s="2"/>
      <c r="AU157" s="2"/>
      <c r="AV157" s="2"/>
      <c r="AW157" s="2"/>
      <c r="AX157" s="2"/>
    </row>
    <row r="158" spans="44:55">
      <c r="AR158" s="2"/>
      <c r="AS158" s="2"/>
      <c r="AT158" s="2"/>
      <c r="AU158" s="2"/>
      <c r="AV158" s="2"/>
      <c r="AW158" s="2"/>
      <c r="AX158" s="2"/>
    </row>
  </sheetData>
  <sheetProtection selectLockedCells="1"/>
  <mergeCells count="512">
    <mergeCell ref="BJ50:BL51"/>
    <mergeCell ref="BM50:BN51"/>
    <mergeCell ref="BO50:BQ51"/>
    <mergeCell ref="BR50:BS51"/>
    <mergeCell ref="BU50:BW51"/>
    <mergeCell ref="BX50:BY51"/>
    <mergeCell ref="BZ50:CB51"/>
    <mergeCell ref="CC50:CD51"/>
    <mergeCell ref="BJ52:BL53"/>
    <mergeCell ref="BM52:BN53"/>
    <mergeCell ref="BO52:BQ53"/>
    <mergeCell ref="BR52:BS53"/>
    <mergeCell ref="BU52:BW53"/>
    <mergeCell ref="BX52:BY53"/>
    <mergeCell ref="BZ52:CB53"/>
    <mergeCell ref="CC52:CD53"/>
    <mergeCell ref="A48:B48"/>
    <mergeCell ref="BJ48:BL49"/>
    <mergeCell ref="BM48:BN49"/>
    <mergeCell ref="BO48:BQ49"/>
    <mergeCell ref="BR48:BS49"/>
    <mergeCell ref="BU48:BW49"/>
    <mergeCell ref="BX48:BY49"/>
    <mergeCell ref="BZ48:CB49"/>
    <mergeCell ref="CC48:CD49"/>
    <mergeCell ref="A49:B49"/>
    <mergeCell ref="A46:B46"/>
    <mergeCell ref="BJ46:BL47"/>
    <mergeCell ref="BM46:BN47"/>
    <mergeCell ref="BO46:BQ47"/>
    <mergeCell ref="BR46:BS47"/>
    <mergeCell ref="BU46:BW47"/>
    <mergeCell ref="BX46:BY47"/>
    <mergeCell ref="BZ46:CB47"/>
    <mergeCell ref="CC46:CD47"/>
    <mergeCell ref="A47:B47"/>
    <mergeCell ref="A44:B44"/>
    <mergeCell ref="BJ44:BL45"/>
    <mergeCell ref="BM44:BN45"/>
    <mergeCell ref="BO44:BQ45"/>
    <mergeCell ref="BR44:BS45"/>
    <mergeCell ref="BU44:BW45"/>
    <mergeCell ref="BX44:BY45"/>
    <mergeCell ref="BZ44:CB45"/>
    <mergeCell ref="CC44:CD45"/>
    <mergeCell ref="A45:B45"/>
    <mergeCell ref="BX40:BY41"/>
    <mergeCell ref="BZ40:CB41"/>
    <mergeCell ref="CC40:CD41"/>
    <mergeCell ref="A41:B41"/>
    <mergeCell ref="A42:B42"/>
    <mergeCell ref="BJ42:BL43"/>
    <mergeCell ref="BM42:BN43"/>
    <mergeCell ref="BO42:BQ43"/>
    <mergeCell ref="BR42:BS43"/>
    <mergeCell ref="BU42:BW43"/>
    <mergeCell ref="A40:B40"/>
    <mergeCell ref="BJ40:BL41"/>
    <mergeCell ref="BM40:BN41"/>
    <mergeCell ref="BO40:BQ41"/>
    <mergeCell ref="BR40:BS41"/>
    <mergeCell ref="BU40:BW41"/>
    <mergeCell ref="BX42:BY43"/>
    <mergeCell ref="BZ42:CB43"/>
    <mergeCell ref="CC42:CD43"/>
    <mergeCell ref="A43:B43"/>
    <mergeCell ref="BW36:BX37"/>
    <mergeCell ref="BY36:BY37"/>
    <mergeCell ref="BZ38:BZ39"/>
    <mergeCell ref="CA38:CA39"/>
    <mergeCell ref="CB38:CB39"/>
    <mergeCell ref="CC38:CC39"/>
    <mergeCell ref="CD38:CD39"/>
    <mergeCell ref="A39:B39"/>
    <mergeCell ref="BQ38:BQ39"/>
    <mergeCell ref="BR38:BR39"/>
    <mergeCell ref="BS38:BS39"/>
    <mergeCell ref="BU38:BV39"/>
    <mergeCell ref="BW38:BX39"/>
    <mergeCell ref="BY38:BY39"/>
    <mergeCell ref="A38:B38"/>
    <mergeCell ref="BJ38:BK39"/>
    <mergeCell ref="BL38:BM39"/>
    <mergeCell ref="BN38:BN39"/>
    <mergeCell ref="BO38:BO39"/>
    <mergeCell ref="BP38:BP39"/>
    <mergeCell ref="CC34:CC35"/>
    <mergeCell ref="CD34:CD35"/>
    <mergeCell ref="A36:B36"/>
    <mergeCell ref="BJ36:BK37"/>
    <mergeCell ref="BL36:BM37"/>
    <mergeCell ref="BN36:BN37"/>
    <mergeCell ref="BO36:BO37"/>
    <mergeCell ref="BP36:BP37"/>
    <mergeCell ref="BR34:BR35"/>
    <mergeCell ref="BS34:BS35"/>
    <mergeCell ref="BU34:BV35"/>
    <mergeCell ref="BW34:BX35"/>
    <mergeCell ref="BY34:BY35"/>
    <mergeCell ref="BZ34:BZ35"/>
    <mergeCell ref="BZ36:BZ37"/>
    <mergeCell ref="CA36:CA37"/>
    <mergeCell ref="CB36:CB37"/>
    <mergeCell ref="CC36:CC37"/>
    <mergeCell ref="CD36:CD37"/>
    <mergeCell ref="A37:B37"/>
    <mergeCell ref="BQ36:BQ37"/>
    <mergeCell ref="BR36:BR37"/>
    <mergeCell ref="BS36:BS37"/>
    <mergeCell ref="BU36:BV37"/>
    <mergeCell ref="CA32:CA33"/>
    <mergeCell ref="CB32:CB33"/>
    <mergeCell ref="CC32:CC33"/>
    <mergeCell ref="CD32:CD33"/>
    <mergeCell ref="BJ34:BK35"/>
    <mergeCell ref="BL34:BM35"/>
    <mergeCell ref="BN34:BN35"/>
    <mergeCell ref="BO34:BO35"/>
    <mergeCell ref="BP34:BP35"/>
    <mergeCell ref="BQ34:BQ35"/>
    <mergeCell ref="BR32:BR33"/>
    <mergeCell ref="BS32:BS33"/>
    <mergeCell ref="BU32:BV33"/>
    <mergeCell ref="BW32:BX33"/>
    <mergeCell ref="BY32:BY33"/>
    <mergeCell ref="BZ32:BZ33"/>
    <mergeCell ref="BJ32:BK33"/>
    <mergeCell ref="BL32:BM33"/>
    <mergeCell ref="BN32:BN33"/>
    <mergeCell ref="BO32:BO33"/>
    <mergeCell ref="BP32:BP33"/>
    <mergeCell ref="BQ32:BQ33"/>
    <mergeCell ref="CA34:CA35"/>
    <mergeCell ref="CB34:CB35"/>
    <mergeCell ref="BY30:BZ31"/>
    <mergeCell ref="CA30:CB31"/>
    <mergeCell ref="CC30:CD31"/>
    <mergeCell ref="A31:B31"/>
    <mergeCell ref="C31:D31"/>
    <mergeCell ref="G31:H31"/>
    <mergeCell ref="I31:J31"/>
    <mergeCell ref="K31:L31"/>
    <mergeCell ref="BJ30:BK31"/>
    <mergeCell ref="BL30:BM31"/>
    <mergeCell ref="BN30:BO31"/>
    <mergeCell ref="BP30:BQ31"/>
    <mergeCell ref="BR30:BS31"/>
    <mergeCell ref="BU30:BV31"/>
    <mergeCell ref="A30:B30"/>
    <mergeCell ref="C30:D30"/>
    <mergeCell ref="G30:H30"/>
    <mergeCell ref="I30:J30"/>
    <mergeCell ref="K30:L30"/>
    <mergeCell ref="M30:N30"/>
    <mergeCell ref="O30:P30"/>
    <mergeCell ref="Q30:R30"/>
    <mergeCell ref="BW30:BX31"/>
    <mergeCell ref="O28:P28"/>
    <mergeCell ref="Q28:R28"/>
    <mergeCell ref="BJ28:BK29"/>
    <mergeCell ref="BU28:BV29"/>
    <mergeCell ref="A29:B29"/>
    <mergeCell ref="C29:D29"/>
    <mergeCell ref="G29:H29"/>
    <mergeCell ref="I29:J29"/>
    <mergeCell ref="K29:L29"/>
    <mergeCell ref="M29:N29"/>
    <mergeCell ref="A28:B28"/>
    <mergeCell ref="C28:D28"/>
    <mergeCell ref="G28:H28"/>
    <mergeCell ref="I28:J28"/>
    <mergeCell ref="K28:L28"/>
    <mergeCell ref="M28:N28"/>
    <mergeCell ref="O29:P29"/>
    <mergeCell ref="Q29:R29"/>
    <mergeCell ref="BU26:BW27"/>
    <mergeCell ref="BX26:BY27"/>
    <mergeCell ref="BZ26:CB27"/>
    <mergeCell ref="CC26:CD27"/>
    <mergeCell ref="A27:B27"/>
    <mergeCell ref="C27:D27"/>
    <mergeCell ref="G27:H27"/>
    <mergeCell ref="I27:J27"/>
    <mergeCell ref="K27:L27"/>
    <mergeCell ref="M27:N27"/>
    <mergeCell ref="O26:P26"/>
    <mergeCell ref="Q26:R26"/>
    <mergeCell ref="BJ26:BL27"/>
    <mergeCell ref="BM26:BN27"/>
    <mergeCell ref="BO26:BQ27"/>
    <mergeCell ref="BR26:BS27"/>
    <mergeCell ref="O27:P27"/>
    <mergeCell ref="Q27:R27"/>
    <mergeCell ref="A26:B26"/>
    <mergeCell ref="C26:D26"/>
    <mergeCell ref="G26:H26"/>
    <mergeCell ref="I26:J26"/>
    <mergeCell ref="K26:L26"/>
    <mergeCell ref="M26:N26"/>
    <mergeCell ref="BU24:BW25"/>
    <mergeCell ref="BX24:BY25"/>
    <mergeCell ref="BZ24:CB25"/>
    <mergeCell ref="CC24:CD25"/>
    <mergeCell ref="A25:B25"/>
    <mergeCell ref="C25:D25"/>
    <mergeCell ref="G25:H25"/>
    <mergeCell ref="I25:J25"/>
    <mergeCell ref="K25:L25"/>
    <mergeCell ref="M25:N25"/>
    <mergeCell ref="O24:P24"/>
    <mergeCell ref="Q24:R24"/>
    <mergeCell ref="BJ24:BL25"/>
    <mergeCell ref="BM24:BN25"/>
    <mergeCell ref="BO24:BQ25"/>
    <mergeCell ref="BR24:BS25"/>
    <mergeCell ref="O25:P25"/>
    <mergeCell ref="Q25:R25"/>
    <mergeCell ref="A24:B24"/>
    <mergeCell ref="C24:D24"/>
    <mergeCell ref="G24:H24"/>
    <mergeCell ref="I24:J24"/>
    <mergeCell ref="K24:L24"/>
    <mergeCell ref="M24:N24"/>
    <mergeCell ref="BU22:BW23"/>
    <mergeCell ref="BX22:BY23"/>
    <mergeCell ref="BZ22:CB23"/>
    <mergeCell ref="CC22:CD23"/>
    <mergeCell ref="A23:B23"/>
    <mergeCell ref="C23:D23"/>
    <mergeCell ref="G23:H23"/>
    <mergeCell ref="I23:J23"/>
    <mergeCell ref="K23:L23"/>
    <mergeCell ref="M23:N23"/>
    <mergeCell ref="O22:P22"/>
    <mergeCell ref="Q22:R22"/>
    <mergeCell ref="BJ22:BL23"/>
    <mergeCell ref="BM22:BN23"/>
    <mergeCell ref="BO22:BQ23"/>
    <mergeCell ref="BR22:BS23"/>
    <mergeCell ref="O23:P23"/>
    <mergeCell ref="Q23:R23"/>
    <mergeCell ref="A22:B22"/>
    <mergeCell ref="C22:D22"/>
    <mergeCell ref="G22:H22"/>
    <mergeCell ref="I22:J22"/>
    <mergeCell ref="K22:L22"/>
    <mergeCell ref="M22:N22"/>
    <mergeCell ref="BU20:BW21"/>
    <mergeCell ref="BX20:BY21"/>
    <mergeCell ref="BZ20:CB21"/>
    <mergeCell ref="CC20:CD21"/>
    <mergeCell ref="A21:B21"/>
    <mergeCell ref="C21:D21"/>
    <mergeCell ref="G21:H21"/>
    <mergeCell ref="I21:J21"/>
    <mergeCell ref="K21:L21"/>
    <mergeCell ref="M21:N21"/>
    <mergeCell ref="O20:P20"/>
    <mergeCell ref="Q20:R20"/>
    <mergeCell ref="BJ20:BL21"/>
    <mergeCell ref="BM20:BN21"/>
    <mergeCell ref="BO20:BQ21"/>
    <mergeCell ref="BR20:BS21"/>
    <mergeCell ref="O21:P21"/>
    <mergeCell ref="Q21:R21"/>
    <mergeCell ref="A20:B20"/>
    <mergeCell ref="C20:D20"/>
    <mergeCell ref="G20:H20"/>
    <mergeCell ref="I20:J20"/>
    <mergeCell ref="K20:L20"/>
    <mergeCell ref="M20:N20"/>
    <mergeCell ref="BU18:BW19"/>
    <mergeCell ref="BX18:BY19"/>
    <mergeCell ref="BZ18:CB19"/>
    <mergeCell ref="CC18:CD19"/>
    <mergeCell ref="A19:B19"/>
    <mergeCell ref="C19:D19"/>
    <mergeCell ref="G19:H19"/>
    <mergeCell ref="I19:J19"/>
    <mergeCell ref="K19:L19"/>
    <mergeCell ref="M19:N19"/>
    <mergeCell ref="O18:P18"/>
    <mergeCell ref="Q18:R18"/>
    <mergeCell ref="BJ18:BL19"/>
    <mergeCell ref="BM18:BN19"/>
    <mergeCell ref="BO18:BQ19"/>
    <mergeCell ref="BR18:BS19"/>
    <mergeCell ref="O19:P19"/>
    <mergeCell ref="Q19:R19"/>
    <mergeCell ref="A18:B18"/>
    <mergeCell ref="C18:D18"/>
    <mergeCell ref="G18:H18"/>
    <mergeCell ref="I18:J18"/>
    <mergeCell ref="K18:L18"/>
    <mergeCell ref="M18:N18"/>
    <mergeCell ref="BU16:BW17"/>
    <mergeCell ref="BX16:BY17"/>
    <mergeCell ref="BZ16:CB17"/>
    <mergeCell ref="CC16:CD17"/>
    <mergeCell ref="A17:B17"/>
    <mergeCell ref="C17:D17"/>
    <mergeCell ref="G17:H17"/>
    <mergeCell ref="I17:J17"/>
    <mergeCell ref="K17:L17"/>
    <mergeCell ref="M17:N17"/>
    <mergeCell ref="O16:P16"/>
    <mergeCell ref="Q16:R16"/>
    <mergeCell ref="BJ16:BL17"/>
    <mergeCell ref="BM16:BN17"/>
    <mergeCell ref="BO16:BQ17"/>
    <mergeCell ref="BR16:BS17"/>
    <mergeCell ref="O17:P17"/>
    <mergeCell ref="Q17:R17"/>
    <mergeCell ref="A16:B16"/>
    <mergeCell ref="C16:D16"/>
    <mergeCell ref="G16:H16"/>
    <mergeCell ref="I16:J16"/>
    <mergeCell ref="K16:L16"/>
    <mergeCell ref="M16:N16"/>
    <mergeCell ref="BU14:BW15"/>
    <mergeCell ref="BX14:BY15"/>
    <mergeCell ref="BZ14:CB15"/>
    <mergeCell ref="CC14:CD15"/>
    <mergeCell ref="A15:B15"/>
    <mergeCell ref="C15:D15"/>
    <mergeCell ref="G15:H15"/>
    <mergeCell ref="I15:J15"/>
    <mergeCell ref="K15:L15"/>
    <mergeCell ref="M15:N15"/>
    <mergeCell ref="O14:P14"/>
    <mergeCell ref="Q14:R14"/>
    <mergeCell ref="BJ14:BL15"/>
    <mergeCell ref="BM14:BN15"/>
    <mergeCell ref="BO14:BQ15"/>
    <mergeCell ref="BR14:BS15"/>
    <mergeCell ref="O15:P15"/>
    <mergeCell ref="Q15:R15"/>
    <mergeCell ref="A14:B14"/>
    <mergeCell ref="C14:D14"/>
    <mergeCell ref="G14:H14"/>
    <mergeCell ref="I14:J14"/>
    <mergeCell ref="K14:L14"/>
    <mergeCell ref="M14:N14"/>
    <mergeCell ref="A13:B13"/>
    <mergeCell ref="C13:D13"/>
    <mergeCell ref="G13:H13"/>
    <mergeCell ref="I13:J13"/>
    <mergeCell ref="K13:L13"/>
    <mergeCell ref="M13:N13"/>
    <mergeCell ref="BY12:BY13"/>
    <mergeCell ref="BZ12:BZ13"/>
    <mergeCell ref="CA12:CA13"/>
    <mergeCell ref="O12:P12"/>
    <mergeCell ref="Q12:R12"/>
    <mergeCell ref="BJ12:BK13"/>
    <mergeCell ref="BL12:BM13"/>
    <mergeCell ref="BN12:BN13"/>
    <mergeCell ref="BO12:BO13"/>
    <mergeCell ref="O13:P13"/>
    <mergeCell ref="Q13:R13"/>
    <mergeCell ref="A12:B12"/>
    <mergeCell ref="C12:D12"/>
    <mergeCell ref="G12:H12"/>
    <mergeCell ref="I12:J12"/>
    <mergeCell ref="K12:L12"/>
    <mergeCell ref="M12:N12"/>
    <mergeCell ref="CB12:CB13"/>
    <mergeCell ref="CC12:CC13"/>
    <mergeCell ref="CD12:CD13"/>
    <mergeCell ref="BP12:BP13"/>
    <mergeCell ref="BQ12:BQ13"/>
    <mergeCell ref="BR12:BR13"/>
    <mergeCell ref="BS12:BS13"/>
    <mergeCell ref="BU12:BV13"/>
    <mergeCell ref="BW12:BX13"/>
    <mergeCell ref="A11:B11"/>
    <mergeCell ref="C11:D11"/>
    <mergeCell ref="G11:H11"/>
    <mergeCell ref="I11:J11"/>
    <mergeCell ref="K11:L11"/>
    <mergeCell ref="M11:N11"/>
    <mergeCell ref="BY10:BY11"/>
    <mergeCell ref="BZ10:BZ11"/>
    <mergeCell ref="CA10:CA11"/>
    <mergeCell ref="O10:P10"/>
    <mergeCell ref="Q10:R10"/>
    <mergeCell ref="BJ10:BK11"/>
    <mergeCell ref="BL10:BM11"/>
    <mergeCell ref="BN10:BN11"/>
    <mergeCell ref="BO10:BO11"/>
    <mergeCell ref="O11:P11"/>
    <mergeCell ref="Q11:R11"/>
    <mergeCell ref="A10:B10"/>
    <mergeCell ref="C10:D10"/>
    <mergeCell ref="G10:H10"/>
    <mergeCell ref="I10:J10"/>
    <mergeCell ref="K10:L10"/>
    <mergeCell ref="M10:N10"/>
    <mergeCell ref="CB10:CB11"/>
    <mergeCell ref="CC10:CC11"/>
    <mergeCell ref="CD10:CD11"/>
    <mergeCell ref="BP10:BP11"/>
    <mergeCell ref="BQ10:BQ11"/>
    <mergeCell ref="BR10:BR11"/>
    <mergeCell ref="BS10:BS11"/>
    <mergeCell ref="BU10:BV11"/>
    <mergeCell ref="BW10:BX11"/>
    <mergeCell ref="A9:B9"/>
    <mergeCell ref="C9:D9"/>
    <mergeCell ref="G9:H9"/>
    <mergeCell ref="I9:J9"/>
    <mergeCell ref="K9:L9"/>
    <mergeCell ref="M9:N9"/>
    <mergeCell ref="A8:B8"/>
    <mergeCell ref="C8:D8"/>
    <mergeCell ref="G8:H8"/>
    <mergeCell ref="I8:J8"/>
    <mergeCell ref="K8:L8"/>
    <mergeCell ref="M8:N8"/>
    <mergeCell ref="BY7:BY9"/>
    <mergeCell ref="BZ7:BZ9"/>
    <mergeCell ref="CA7:CA9"/>
    <mergeCell ref="CB7:CB9"/>
    <mergeCell ref="CC7:CC9"/>
    <mergeCell ref="CD7:CD9"/>
    <mergeCell ref="BP7:BP9"/>
    <mergeCell ref="BQ7:BQ9"/>
    <mergeCell ref="BR7:BR9"/>
    <mergeCell ref="BS7:BS9"/>
    <mergeCell ref="BU7:BV9"/>
    <mergeCell ref="BW7:BX9"/>
    <mergeCell ref="O7:P7"/>
    <mergeCell ref="Q7:R7"/>
    <mergeCell ref="BJ7:BK9"/>
    <mergeCell ref="BL7:BM9"/>
    <mergeCell ref="BN7:BN9"/>
    <mergeCell ref="BO7:BO9"/>
    <mergeCell ref="O8:P8"/>
    <mergeCell ref="Q8:R8"/>
    <mergeCell ref="O9:P9"/>
    <mergeCell ref="Q9:R9"/>
    <mergeCell ref="A7:B7"/>
    <mergeCell ref="C7:D7"/>
    <mergeCell ref="G7:H7"/>
    <mergeCell ref="I7:J7"/>
    <mergeCell ref="K7:L7"/>
    <mergeCell ref="M7:N7"/>
    <mergeCell ref="A6:B6"/>
    <mergeCell ref="C6:D6"/>
    <mergeCell ref="G6:H6"/>
    <mergeCell ref="I6:J6"/>
    <mergeCell ref="K6:L6"/>
    <mergeCell ref="M6:N6"/>
    <mergeCell ref="BY5:BY6"/>
    <mergeCell ref="BZ5:BZ6"/>
    <mergeCell ref="CA5:CA6"/>
    <mergeCell ref="CB5:CB6"/>
    <mergeCell ref="CC5:CC6"/>
    <mergeCell ref="CD5:CD6"/>
    <mergeCell ref="BP5:BP6"/>
    <mergeCell ref="BQ5:BQ6"/>
    <mergeCell ref="BR5:BR6"/>
    <mergeCell ref="BS5:BS6"/>
    <mergeCell ref="BU5:BV6"/>
    <mergeCell ref="BW5:BX6"/>
    <mergeCell ref="O5:P5"/>
    <mergeCell ref="Q5:R5"/>
    <mergeCell ref="BJ5:BK6"/>
    <mergeCell ref="BL5:BM6"/>
    <mergeCell ref="BN5:BN6"/>
    <mergeCell ref="BO5:BO6"/>
    <mergeCell ref="O6:P6"/>
    <mergeCell ref="Q6:R6"/>
    <mergeCell ref="A5:B5"/>
    <mergeCell ref="C5:D5"/>
    <mergeCell ref="G5:H5"/>
    <mergeCell ref="I5:J5"/>
    <mergeCell ref="K5:L5"/>
    <mergeCell ref="M5:N5"/>
    <mergeCell ref="BY3:BZ4"/>
    <mergeCell ref="CA3:CB4"/>
    <mergeCell ref="CC3:CD4"/>
    <mergeCell ref="A4:B4"/>
    <mergeCell ref="C4:D4"/>
    <mergeCell ref="G4:H4"/>
    <mergeCell ref="I4:J4"/>
    <mergeCell ref="K4:L4"/>
    <mergeCell ref="M4:N4"/>
    <mergeCell ref="O4:P4"/>
    <mergeCell ref="BL3:BM4"/>
    <mergeCell ref="BN3:BO4"/>
    <mergeCell ref="BP3:BQ4"/>
    <mergeCell ref="BR3:BS4"/>
    <mergeCell ref="BU3:BV4"/>
    <mergeCell ref="BW3:BX4"/>
    <mergeCell ref="I2:J3"/>
    <mergeCell ref="K2:L3"/>
    <mergeCell ref="M2:N3"/>
    <mergeCell ref="O2:P3"/>
    <mergeCell ref="Q2:R3"/>
    <mergeCell ref="BJ3:BK4"/>
    <mergeCell ref="Q4:R4"/>
    <mergeCell ref="A1:B1"/>
    <mergeCell ref="D1:E1"/>
    <mergeCell ref="J1:L1"/>
    <mergeCell ref="BJ1:BK2"/>
    <mergeCell ref="BU1:BV2"/>
    <mergeCell ref="A2:B3"/>
    <mergeCell ref="C2:D3"/>
    <mergeCell ref="E2:E3"/>
    <mergeCell ref="F2:F3"/>
    <mergeCell ref="G2:H3"/>
  </mergeCells>
  <phoneticPr fontId="2"/>
  <dataValidations count="2">
    <dataValidation imeMode="off" allowBlank="1" showInputMessage="1" showErrorMessage="1" sqref="U4:U30 E4:F30" xr:uid="{A3FE5A7F-01F2-4DCD-8C59-8087F8A0C331}"/>
    <dataValidation type="list" allowBlank="1" showInputMessage="1" showErrorMessage="1" sqref="T51:T56" xr:uid="{74BA458B-0596-42A1-8A57-B82583A8C57F}">
      <formula1>#REF!</formula1>
    </dataValidation>
  </dataValidations>
  <pageMargins left="0.7" right="0.7" top="0.75" bottom="0.75" header="0.3" footer="0.3"/>
  <pageSetup paperSize="9" orientation="landscape" horizontalDpi="4294967292" verticalDpi="4294967292" copies="3" r:id="rId1"/>
  <rowBreaks count="1" manualBreakCount="1">
    <brk id="54" max="16383" man="1"/>
  </rowBreaks>
  <colBreaks count="1" manualBreakCount="1">
    <brk id="43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713894C-0316-4B0E-B0EB-17E146DE5303}">
          <x14:formula1>
            <xm:f>年間予定!$A$1:$A$19</xm:f>
          </x14:formula1>
          <xm:sqref>S2</xm:sqref>
        </x14:dataValidation>
        <x14:dataValidation type="list" allowBlank="1" showInputMessage="1" showErrorMessage="1" xr:uid="{E7A8055B-D1C3-4ECD-931B-87621920F2EE}">
          <x14:formula1>
            <xm:f>年間予定!$A$1:$A$21</xm:f>
          </x14:formula1>
          <xm:sqref>A36:B49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DE4C9-2D9F-43AE-97DE-9875CC39F3BE}">
  <sheetPr>
    <tabColor theme="3" tint="0.59999389629810485"/>
  </sheetPr>
  <dimension ref="A1:CE158"/>
  <sheetViews>
    <sheetView topLeftCell="T22" workbookViewId="0">
      <selection activeCell="A40" sqref="A40:XFD40"/>
    </sheetView>
  </sheetViews>
  <sheetFormatPr defaultColWidth="13" defaultRowHeight="14"/>
  <cols>
    <col min="1" max="18" width="3.58203125" style="14" customWidth="1"/>
    <col min="19" max="20" width="3.58203125" style="249" customWidth="1"/>
    <col min="21" max="36" width="3.58203125" style="24" customWidth="1"/>
    <col min="37" max="54" width="3.58203125" style="14" customWidth="1"/>
    <col min="55" max="55" width="3.58203125" style="24" customWidth="1"/>
    <col min="56" max="59" width="3.58203125" style="14" customWidth="1"/>
    <col min="60" max="60" width="4.83203125" style="14" customWidth="1"/>
    <col min="61" max="83" width="5" style="14" customWidth="1"/>
    <col min="84" max="16384" width="13" style="14"/>
  </cols>
  <sheetData>
    <row r="1" spans="1:82" ht="12" customHeight="1">
      <c r="A1" s="522">
        <f ca="1">EOMONTH(A4,-1)+1</f>
        <v>44378</v>
      </c>
      <c r="B1" s="523"/>
      <c r="C1" s="1" t="s">
        <v>0</v>
      </c>
      <c r="D1" s="524">
        <f ca="1">J1/C31</f>
        <v>7.1851851851851851</v>
      </c>
      <c r="E1" s="524"/>
      <c r="F1" s="38" t="s">
        <v>40</v>
      </c>
      <c r="G1" s="39"/>
      <c r="H1" s="40"/>
      <c r="I1" s="35"/>
      <c r="J1" s="525">
        <f ca="1">VLOOKUP(A1,支援効果集計!$E$4:$F$15,2,FALSE)</f>
        <v>194</v>
      </c>
      <c r="K1" s="525"/>
      <c r="L1" s="526"/>
      <c r="M1" s="36" t="s">
        <v>39</v>
      </c>
      <c r="N1" s="37"/>
      <c r="O1" s="37"/>
      <c r="P1" s="41"/>
      <c r="Q1" s="34"/>
      <c r="R1" s="42"/>
      <c r="S1" s="240"/>
      <c r="T1" s="240"/>
      <c r="U1" s="240"/>
      <c r="V1" s="240"/>
      <c r="W1" s="239"/>
      <c r="X1" s="239"/>
      <c r="Y1" s="242"/>
      <c r="Z1" s="239"/>
      <c r="AA1" s="247"/>
      <c r="AB1" s="247"/>
      <c r="AC1" s="247"/>
      <c r="AD1" s="247"/>
      <c r="AE1" s="239"/>
      <c r="AF1" s="148"/>
      <c r="AG1" s="240"/>
      <c r="AH1" s="148"/>
      <c r="AI1" s="240"/>
      <c r="AJ1" s="148"/>
      <c r="AK1" s="46"/>
      <c r="AL1" s="45"/>
      <c r="AM1" s="46"/>
      <c r="AN1" s="45"/>
      <c r="AO1" s="46"/>
      <c r="AP1" s="45"/>
      <c r="AQ1" s="46"/>
      <c r="BI1" s="11"/>
      <c r="BJ1" s="519" t="s">
        <v>29</v>
      </c>
      <c r="BK1" s="520"/>
      <c r="BL1" s="12"/>
      <c r="BM1" s="11"/>
      <c r="BN1" s="11"/>
      <c r="BO1" s="11"/>
      <c r="BP1" s="11"/>
      <c r="BQ1" s="11"/>
      <c r="BR1" s="11"/>
      <c r="BS1" s="11"/>
      <c r="BT1" s="13"/>
      <c r="BU1" s="519" t="s">
        <v>30</v>
      </c>
      <c r="BV1" s="520"/>
      <c r="BW1" s="11"/>
      <c r="BX1" s="11"/>
      <c r="BY1" s="11"/>
      <c r="BZ1" s="11"/>
      <c r="CA1" s="11"/>
      <c r="CB1" s="11"/>
      <c r="CC1" s="11"/>
      <c r="CD1" s="11"/>
    </row>
    <row r="2" spans="1:82" ht="12" customHeight="1" thickBot="1">
      <c r="A2" s="541" t="s">
        <v>1</v>
      </c>
      <c r="B2" s="542"/>
      <c r="C2" s="533" t="s">
        <v>2</v>
      </c>
      <c r="D2" s="533"/>
      <c r="E2" s="547" t="s">
        <v>142</v>
      </c>
      <c r="F2" s="548" t="s">
        <v>117</v>
      </c>
      <c r="G2" s="532" t="s">
        <v>3</v>
      </c>
      <c r="H2" s="533"/>
      <c r="I2" s="533" t="s">
        <v>4</v>
      </c>
      <c r="J2" s="533"/>
      <c r="K2" s="533" t="s">
        <v>5</v>
      </c>
      <c r="L2" s="533"/>
      <c r="M2" s="533" t="s">
        <v>6</v>
      </c>
      <c r="N2" s="533"/>
      <c r="O2" s="533" t="s">
        <v>7</v>
      </c>
      <c r="P2" s="533"/>
      <c r="Q2" s="533" t="s">
        <v>9</v>
      </c>
      <c r="R2" s="534"/>
      <c r="S2" s="140"/>
      <c r="T2" s="145"/>
      <c r="U2" s="140"/>
      <c r="V2" s="248"/>
      <c r="W2" s="244"/>
      <c r="X2" s="244"/>
      <c r="Y2" s="244"/>
      <c r="Z2" s="244"/>
      <c r="AA2" s="244"/>
      <c r="AB2" s="248"/>
      <c r="AC2" s="248"/>
      <c r="AD2" s="248"/>
      <c r="AE2" s="248"/>
      <c r="AF2" s="248"/>
      <c r="AG2" s="248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BI2" s="11"/>
      <c r="BJ2" s="521"/>
      <c r="BK2" s="521"/>
      <c r="BL2" s="15"/>
      <c r="BM2" s="11"/>
      <c r="BN2" s="11"/>
      <c r="BO2" s="11"/>
      <c r="BP2" s="11"/>
      <c r="BQ2" s="11"/>
      <c r="BR2" s="11"/>
      <c r="BS2" s="11"/>
      <c r="BT2" s="13"/>
      <c r="BU2" s="521"/>
      <c r="BV2" s="521"/>
      <c r="BW2" s="16"/>
      <c r="BX2" s="11"/>
      <c r="BY2" s="11"/>
      <c r="BZ2" s="11"/>
      <c r="CA2" s="11"/>
      <c r="CB2" s="11"/>
      <c r="CC2" s="11"/>
      <c r="CD2" s="11"/>
    </row>
    <row r="3" spans="1:82" ht="12" customHeight="1">
      <c r="A3" s="541"/>
      <c r="B3" s="542"/>
      <c r="C3" s="533"/>
      <c r="D3" s="533"/>
      <c r="E3" s="547"/>
      <c r="F3" s="548"/>
      <c r="G3" s="532"/>
      <c r="H3" s="533"/>
      <c r="I3" s="533"/>
      <c r="J3" s="533"/>
      <c r="K3" s="533"/>
      <c r="L3" s="533"/>
      <c r="M3" s="533"/>
      <c r="N3" s="533"/>
      <c r="O3" s="533"/>
      <c r="P3" s="533"/>
      <c r="Q3" s="533"/>
      <c r="R3" s="534"/>
      <c r="S3" s="140"/>
      <c r="T3" s="140"/>
      <c r="U3" s="140"/>
      <c r="V3" s="244"/>
      <c r="W3" s="244"/>
      <c r="X3" s="244"/>
      <c r="Y3" s="244"/>
      <c r="Z3" s="244"/>
      <c r="AA3" s="244"/>
      <c r="AB3" s="248"/>
      <c r="AC3" s="248"/>
      <c r="AD3" s="248"/>
      <c r="AE3" s="248"/>
      <c r="AF3" s="248"/>
      <c r="AG3" s="248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BI3" s="5"/>
      <c r="BJ3" s="406" t="s">
        <v>11</v>
      </c>
      <c r="BK3" s="405"/>
      <c r="BL3" s="405">
        <f ca="1">BM14*BM22</f>
        <v>194</v>
      </c>
      <c r="BM3" s="485"/>
      <c r="BN3" s="474" t="s">
        <v>12</v>
      </c>
      <c r="BO3" s="475"/>
      <c r="BP3" s="476" t="s">
        <v>13</v>
      </c>
      <c r="BQ3" s="475"/>
      <c r="BR3" s="476" t="s">
        <v>14</v>
      </c>
      <c r="BS3" s="477"/>
      <c r="BT3" s="17"/>
      <c r="BU3" s="406" t="s">
        <v>11</v>
      </c>
      <c r="BV3" s="405"/>
      <c r="BW3" s="405">
        <f ca="1">BX14*BX22</f>
        <v>194</v>
      </c>
      <c r="BX3" s="485"/>
      <c r="BY3" s="474" t="s">
        <v>12</v>
      </c>
      <c r="BZ3" s="475"/>
      <c r="CA3" s="476" t="s">
        <v>13</v>
      </c>
      <c r="CB3" s="475"/>
      <c r="CC3" s="476" t="s">
        <v>14</v>
      </c>
      <c r="CD3" s="477"/>
    </row>
    <row r="4" spans="1:82" ht="12" customHeight="1">
      <c r="A4" s="535" cm="1">
        <f t="array" aca="1" ref="A4" ca="1">INDIRECT("'期'!"&amp;$A$32&amp;ROW())</f>
        <v>44378</v>
      </c>
      <c r="B4" s="536"/>
      <c r="C4" s="529">
        <f ca="1">IF(A4="","",1)</f>
        <v>1</v>
      </c>
      <c r="D4" s="537"/>
      <c r="E4" s="312">
        <f ca="1">IF(C4="","",$D$1)</f>
        <v>7.1851851851851851</v>
      </c>
      <c r="F4" s="253">
        <f ca="1">IF(A4="","",HLOOKUP(A4,$D$34:$BE$50,$A$50,FALSE))</f>
        <v>8</v>
      </c>
      <c r="G4" s="538">
        <f ca="1">IFERROR(O4/M4,"")</f>
        <v>1.1134020618556701</v>
      </c>
      <c r="H4" s="539"/>
      <c r="I4" s="540">
        <f t="shared" ref="I4:I30" ca="1" si="0">IFERROR(M4/C4,"")</f>
        <v>7.1851851851851851</v>
      </c>
      <c r="J4" s="540"/>
      <c r="K4" s="489">
        <f t="shared" ref="K4:K30" ca="1" si="1">IFERROR(O4/C4,"")</f>
        <v>8</v>
      </c>
      <c r="L4" s="489"/>
      <c r="M4" s="527">
        <f ca="1">IF(C4="","",SUM(E$4:E4))</f>
        <v>7.1851851851851851</v>
      </c>
      <c r="N4" s="528"/>
      <c r="O4" s="529">
        <f ca="1">IF(C4="","",SUM(F$4:F4))</f>
        <v>8</v>
      </c>
      <c r="P4" s="529"/>
      <c r="Q4" s="530">
        <f ca="1">IFERROR($J$1-O4,"")</f>
        <v>186</v>
      </c>
      <c r="R4" s="531"/>
      <c r="S4" s="139"/>
      <c r="T4" s="273"/>
      <c r="U4" s="243"/>
      <c r="V4" s="146"/>
      <c r="W4" s="146"/>
      <c r="X4" s="146"/>
      <c r="Y4" s="146"/>
      <c r="Z4" s="27"/>
      <c r="AA4" s="27"/>
      <c r="AB4" s="244"/>
      <c r="AC4" s="244"/>
      <c r="AD4" s="244"/>
      <c r="AE4" s="244"/>
      <c r="AF4" s="244"/>
      <c r="AG4" s="244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BI4" s="6"/>
      <c r="BJ4" s="399"/>
      <c r="BK4" s="397"/>
      <c r="BL4" s="397"/>
      <c r="BM4" s="486"/>
      <c r="BN4" s="470"/>
      <c r="BO4" s="471"/>
      <c r="BP4" s="460"/>
      <c r="BQ4" s="471"/>
      <c r="BR4" s="460"/>
      <c r="BS4" s="478"/>
      <c r="BT4" s="18"/>
      <c r="BU4" s="399"/>
      <c r="BV4" s="397"/>
      <c r="BW4" s="397"/>
      <c r="BX4" s="486"/>
      <c r="BY4" s="470"/>
      <c r="BZ4" s="471"/>
      <c r="CA4" s="460"/>
      <c r="CB4" s="471"/>
      <c r="CC4" s="460"/>
      <c r="CD4" s="478"/>
    </row>
    <row r="5" spans="1:82" ht="12" customHeight="1">
      <c r="A5" s="490" cm="1">
        <f t="array" aca="1" ref="A5" ca="1">INDIRECT("'期'!"&amp;$A$32&amp;ROW())</f>
        <v>44379</v>
      </c>
      <c r="B5" s="491"/>
      <c r="C5" s="483">
        <f ca="1">IF(A5="","",C4+1)</f>
        <v>2</v>
      </c>
      <c r="D5" s="484"/>
      <c r="E5" s="313">
        <f t="shared" ref="E5:E30" ca="1" si="2">IF(C5="","",$D$1)</f>
        <v>7.1851851851851851</v>
      </c>
      <c r="F5" s="254">
        <f t="shared" ref="F5:F30" ca="1" si="3">IF(A5="","",HLOOKUP(A5,$D$34:$BE$50,$A$50,FALSE))</f>
        <v>10</v>
      </c>
      <c r="G5" s="492">
        <f t="shared" ref="G5:G30" ca="1" si="4">IFERROR(O5/M5,"")</f>
        <v>1.2525773195876289</v>
      </c>
      <c r="H5" s="493"/>
      <c r="I5" s="489">
        <f t="shared" ca="1" si="0"/>
        <v>7.1851851851851851</v>
      </c>
      <c r="J5" s="489"/>
      <c r="K5" s="489">
        <f t="shared" ca="1" si="1"/>
        <v>9</v>
      </c>
      <c r="L5" s="489"/>
      <c r="M5" s="501">
        <f ca="1">IF(C5="","",SUM(E$4:E5))</f>
        <v>14.37037037037037</v>
      </c>
      <c r="N5" s="502"/>
      <c r="O5" s="499">
        <f ca="1">IF(C5="","",SUM(F$4:F5))</f>
        <v>18</v>
      </c>
      <c r="P5" s="500"/>
      <c r="Q5" s="483">
        <f t="shared" ref="Q5:Q30" ca="1" si="5">IFERROR($J$1-O5,"")</f>
        <v>176</v>
      </c>
      <c r="R5" s="484"/>
      <c r="S5" s="139"/>
      <c r="T5" s="273"/>
      <c r="U5" s="243"/>
      <c r="V5" s="146"/>
      <c r="W5" s="146"/>
      <c r="X5" s="146"/>
      <c r="Y5" s="146"/>
      <c r="Z5" s="27"/>
      <c r="AA5" s="27"/>
      <c r="AB5" s="146"/>
      <c r="AC5" s="146"/>
      <c r="AD5" s="146"/>
      <c r="AE5" s="146"/>
      <c r="AF5" s="146"/>
      <c r="AG5" s="146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BI5" s="6"/>
      <c r="BJ5" s="399" t="s">
        <v>15</v>
      </c>
      <c r="BK5" s="397"/>
      <c r="BL5" s="436">
        <f ca="1">SUM(F4:F9)</f>
        <v>61</v>
      </c>
      <c r="BM5" s="437"/>
      <c r="BN5" s="399" t="s">
        <v>34</v>
      </c>
      <c r="BO5" s="426">
        <f ca="1">AVERAGE(F4:F9)*2</f>
        <v>20.333333333333332</v>
      </c>
      <c r="BP5" s="397" t="s">
        <v>34</v>
      </c>
      <c r="BQ5" s="448">
        <f ca="1">AVERAGE(G4:H9)</f>
        <v>1.2057989690721651</v>
      </c>
      <c r="BR5" s="397" t="s">
        <v>34</v>
      </c>
      <c r="BS5" s="424">
        <f ca="1">SUM(S4:S9)/BL5</f>
        <v>0</v>
      </c>
      <c r="BT5" s="18"/>
      <c r="BU5" s="399" t="s">
        <v>15</v>
      </c>
      <c r="BV5" s="397"/>
      <c r="BW5" s="436">
        <f ca="1">SUM(F10:F15)</f>
        <v>63</v>
      </c>
      <c r="BX5" s="437"/>
      <c r="BY5" s="399" t="s">
        <v>34</v>
      </c>
      <c r="BZ5" s="462">
        <f ca="1">BO5</f>
        <v>20.333333333333332</v>
      </c>
      <c r="CA5" s="397" t="s">
        <v>34</v>
      </c>
      <c r="CB5" s="430">
        <f ca="1">BQ5</f>
        <v>1.2057989690721651</v>
      </c>
      <c r="CC5" s="397" t="s">
        <v>34</v>
      </c>
      <c r="CD5" s="432">
        <f ca="1">BS5</f>
        <v>0</v>
      </c>
    </row>
    <row r="6" spans="1:82" ht="12" customHeight="1">
      <c r="A6" s="490" cm="1">
        <f t="array" aca="1" ref="A6" ca="1">INDIRECT("'期'!"&amp;$A$32&amp;ROW())</f>
        <v>44380</v>
      </c>
      <c r="B6" s="491"/>
      <c r="C6" s="483">
        <f t="shared" ref="C6:C30" ca="1" si="6">IF(A6="","",C5+1)</f>
        <v>3</v>
      </c>
      <c r="D6" s="484"/>
      <c r="E6" s="313">
        <f t="shared" ca="1" si="2"/>
        <v>7.1851851851851851</v>
      </c>
      <c r="F6" s="254">
        <f t="shared" ca="1" si="3"/>
        <v>5</v>
      </c>
      <c r="G6" s="492">
        <f t="shared" ca="1" si="4"/>
        <v>1.0670103092783505</v>
      </c>
      <c r="H6" s="493"/>
      <c r="I6" s="489">
        <f t="shared" ca="1" si="0"/>
        <v>7.185185185185186</v>
      </c>
      <c r="J6" s="489"/>
      <c r="K6" s="489">
        <f t="shared" ca="1" si="1"/>
        <v>7.666666666666667</v>
      </c>
      <c r="L6" s="489"/>
      <c r="M6" s="501">
        <f ca="1">IF(C6="","",SUM(E$4:E6))</f>
        <v>21.555555555555557</v>
      </c>
      <c r="N6" s="502"/>
      <c r="O6" s="499">
        <f ca="1">IF(C6="","",SUM(F$4:F6))</f>
        <v>23</v>
      </c>
      <c r="P6" s="500"/>
      <c r="Q6" s="483">
        <f t="shared" ca="1" si="5"/>
        <v>171</v>
      </c>
      <c r="R6" s="484"/>
      <c r="S6" s="139"/>
      <c r="T6" s="273"/>
      <c r="U6" s="243"/>
      <c r="V6" s="146"/>
      <c r="W6" s="146"/>
      <c r="X6" s="146"/>
      <c r="Y6" s="146"/>
      <c r="Z6" s="27"/>
      <c r="AA6" s="27"/>
      <c r="AB6" s="146"/>
      <c r="AC6" s="146"/>
      <c r="AD6" s="146"/>
      <c r="AE6" s="146"/>
      <c r="AF6" s="146"/>
      <c r="AG6" s="146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BI6" s="6"/>
      <c r="BJ6" s="399"/>
      <c r="BK6" s="397"/>
      <c r="BL6" s="438"/>
      <c r="BM6" s="439"/>
      <c r="BN6" s="399"/>
      <c r="BO6" s="426"/>
      <c r="BP6" s="397"/>
      <c r="BQ6" s="449"/>
      <c r="BR6" s="397"/>
      <c r="BS6" s="424"/>
      <c r="BT6" s="18"/>
      <c r="BU6" s="399"/>
      <c r="BV6" s="397"/>
      <c r="BW6" s="438"/>
      <c r="BX6" s="439"/>
      <c r="BY6" s="399"/>
      <c r="BZ6" s="462"/>
      <c r="CA6" s="397"/>
      <c r="CB6" s="430"/>
      <c r="CC6" s="397"/>
      <c r="CD6" s="432"/>
    </row>
    <row r="7" spans="1:82" ht="12" customHeight="1">
      <c r="A7" s="490" cm="1">
        <f t="array" aca="1" ref="A7" ca="1">INDIRECT("'期'!"&amp;$A$32&amp;ROW())</f>
        <v>44382</v>
      </c>
      <c r="B7" s="491"/>
      <c r="C7" s="483">
        <f t="shared" ca="1" si="6"/>
        <v>4</v>
      </c>
      <c r="D7" s="484"/>
      <c r="E7" s="313">
        <f t="shared" ca="1" si="2"/>
        <v>7.1851851851851851</v>
      </c>
      <c r="F7" s="254">
        <f t="shared" ca="1" si="3"/>
        <v>8</v>
      </c>
      <c r="G7" s="492">
        <f t="shared" ca="1" si="4"/>
        <v>1.0786082474226804</v>
      </c>
      <c r="H7" s="493"/>
      <c r="I7" s="489">
        <f t="shared" ca="1" si="0"/>
        <v>7.1851851851851851</v>
      </c>
      <c r="J7" s="489"/>
      <c r="K7" s="489">
        <f t="shared" ca="1" si="1"/>
        <v>7.75</v>
      </c>
      <c r="L7" s="489"/>
      <c r="M7" s="501">
        <f ca="1">IF(C7="","",SUM(E$4:E7))</f>
        <v>28.74074074074074</v>
      </c>
      <c r="N7" s="502"/>
      <c r="O7" s="499">
        <f ca="1">IF(C7="","",SUM(F$4:F7))</f>
        <v>31</v>
      </c>
      <c r="P7" s="500"/>
      <c r="Q7" s="483">
        <f t="shared" ca="1" si="5"/>
        <v>163</v>
      </c>
      <c r="R7" s="484"/>
      <c r="S7" s="139"/>
      <c r="T7" s="273"/>
      <c r="U7" s="243"/>
      <c r="V7" s="146"/>
      <c r="W7" s="146"/>
      <c r="X7" s="146"/>
      <c r="Y7" s="146"/>
      <c r="Z7" s="27"/>
      <c r="AA7" s="27"/>
      <c r="AB7" s="146"/>
      <c r="AC7" s="146"/>
      <c r="AD7" s="146"/>
      <c r="AE7" s="146"/>
      <c r="AF7" s="146"/>
      <c r="AG7" s="146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BI7" s="6"/>
      <c r="BJ7" s="399" t="s">
        <v>16</v>
      </c>
      <c r="BK7" s="397"/>
      <c r="BL7" s="458">
        <f ca="1">BL3-BL5</f>
        <v>133</v>
      </c>
      <c r="BM7" s="459"/>
      <c r="BN7" s="399" t="s">
        <v>35</v>
      </c>
      <c r="BO7" s="462">
        <f ca="1">BZ7</f>
        <v>21</v>
      </c>
      <c r="BP7" s="397" t="s">
        <v>35</v>
      </c>
      <c r="BQ7" s="463">
        <f ca="1">CB7</f>
        <v>1.3755899384121033</v>
      </c>
      <c r="BR7" s="397" t="s">
        <v>35</v>
      </c>
      <c r="BS7" s="432">
        <f ca="1">CD7</f>
        <v>0</v>
      </c>
      <c r="BT7" s="18"/>
      <c r="BU7" s="399" t="s">
        <v>16</v>
      </c>
      <c r="BV7" s="397"/>
      <c r="BW7" s="458">
        <f ca="1">BW3-BW5</f>
        <v>131</v>
      </c>
      <c r="BX7" s="459"/>
      <c r="BY7" s="399" t="s">
        <v>35</v>
      </c>
      <c r="BZ7" s="426">
        <f ca="1">AVERAGE(F10:F15)*2</f>
        <v>21</v>
      </c>
      <c r="CA7" s="397" t="s">
        <v>35</v>
      </c>
      <c r="CB7" s="518">
        <f ca="1">AVERAGE(G10:H15)</f>
        <v>1.3755899384121033</v>
      </c>
      <c r="CC7" s="397" t="s">
        <v>35</v>
      </c>
      <c r="CD7" s="424">
        <f ca="1">SUM(S10:S15)/BW5</f>
        <v>0</v>
      </c>
    </row>
    <row r="8" spans="1:82" ht="12" customHeight="1">
      <c r="A8" s="490" cm="1">
        <f t="array" aca="1" ref="A8" ca="1">INDIRECT("'期'!"&amp;$A$32&amp;ROW())</f>
        <v>44383</v>
      </c>
      <c r="B8" s="491"/>
      <c r="C8" s="483">
        <f t="shared" ca="1" si="6"/>
        <v>5</v>
      </c>
      <c r="D8" s="484"/>
      <c r="E8" s="313">
        <f t="shared" ca="1" si="2"/>
        <v>7.1851851851851851</v>
      </c>
      <c r="F8" s="254">
        <f t="shared" ca="1" si="3"/>
        <v>16</v>
      </c>
      <c r="G8" s="492">
        <f t="shared" ca="1" si="4"/>
        <v>1.3082474226804124</v>
      </c>
      <c r="H8" s="493"/>
      <c r="I8" s="489">
        <f t="shared" ca="1" si="0"/>
        <v>7.1851851851851851</v>
      </c>
      <c r="J8" s="489"/>
      <c r="K8" s="489">
        <f t="shared" ca="1" si="1"/>
        <v>9.4</v>
      </c>
      <c r="L8" s="489"/>
      <c r="M8" s="501">
        <f ca="1">IF(C8="","",SUM(E$4:E8))</f>
        <v>35.925925925925924</v>
      </c>
      <c r="N8" s="502"/>
      <c r="O8" s="499">
        <f ca="1">IF(C8="","",SUM(F$4:F8))</f>
        <v>47</v>
      </c>
      <c r="P8" s="500"/>
      <c r="Q8" s="483">
        <f t="shared" ca="1" si="5"/>
        <v>147</v>
      </c>
      <c r="R8" s="484"/>
      <c r="S8" s="139"/>
      <c r="T8" s="273"/>
      <c r="U8" s="243"/>
      <c r="V8" s="146"/>
      <c r="W8" s="146"/>
      <c r="X8" s="146"/>
      <c r="Y8" s="146"/>
      <c r="Z8" s="27"/>
      <c r="AA8" s="27"/>
      <c r="AB8" s="146"/>
      <c r="AC8" s="146"/>
      <c r="AD8" s="146"/>
      <c r="AE8" s="146"/>
      <c r="AF8" s="146"/>
      <c r="AG8" s="146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BI8" s="6"/>
      <c r="BJ8" s="399"/>
      <c r="BK8" s="397"/>
      <c r="BL8" s="516"/>
      <c r="BM8" s="517"/>
      <c r="BN8" s="399"/>
      <c r="BO8" s="462"/>
      <c r="BP8" s="397"/>
      <c r="BQ8" s="463"/>
      <c r="BR8" s="397"/>
      <c r="BS8" s="432"/>
      <c r="BT8" s="18"/>
      <c r="BU8" s="399"/>
      <c r="BV8" s="397"/>
      <c r="BW8" s="516"/>
      <c r="BX8" s="517"/>
      <c r="BY8" s="399"/>
      <c r="BZ8" s="426"/>
      <c r="CA8" s="397"/>
      <c r="CB8" s="518"/>
      <c r="CC8" s="397"/>
      <c r="CD8" s="424"/>
    </row>
    <row r="9" spans="1:82" ht="12" customHeight="1">
      <c r="A9" s="490" cm="1">
        <f t="array" aca="1" ref="A9" ca="1">INDIRECT("'期'!"&amp;$A$32&amp;ROW())</f>
        <v>44384</v>
      </c>
      <c r="B9" s="491"/>
      <c r="C9" s="483">
        <f t="shared" ca="1" si="6"/>
        <v>6</v>
      </c>
      <c r="D9" s="484"/>
      <c r="E9" s="313">
        <f t="shared" ca="1" si="2"/>
        <v>7.1851851851851851</v>
      </c>
      <c r="F9" s="254">
        <f t="shared" ca="1" si="3"/>
        <v>14</v>
      </c>
      <c r="G9" s="492">
        <f t="shared" ca="1" si="4"/>
        <v>1.4149484536082475</v>
      </c>
      <c r="H9" s="493"/>
      <c r="I9" s="489">
        <f t="shared" ca="1" si="0"/>
        <v>7.1851851851851842</v>
      </c>
      <c r="J9" s="489"/>
      <c r="K9" s="489">
        <f t="shared" ca="1" si="1"/>
        <v>10.166666666666666</v>
      </c>
      <c r="L9" s="489"/>
      <c r="M9" s="501">
        <f ca="1">IF(C9="","",SUM(E$4:E9))</f>
        <v>43.111111111111107</v>
      </c>
      <c r="N9" s="502"/>
      <c r="O9" s="499">
        <f ca="1">IF(C9="","",SUM(F$4:F9))</f>
        <v>61</v>
      </c>
      <c r="P9" s="500"/>
      <c r="Q9" s="483">
        <f t="shared" ca="1" si="5"/>
        <v>133</v>
      </c>
      <c r="R9" s="484"/>
      <c r="S9" s="139"/>
      <c r="T9" s="273"/>
      <c r="U9" s="243"/>
      <c r="V9" s="146"/>
      <c r="W9" s="146"/>
      <c r="X9" s="146"/>
      <c r="Y9" s="146"/>
      <c r="Z9" s="27"/>
      <c r="AA9" s="27"/>
      <c r="AB9" s="146"/>
      <c r="AC9" s="146"/>
      <c r="AD9" s="146"/>
      <c r="AE9" s="146"/>
      <c r="AF9" s="146"/>
      <c r="AG9" s="146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BI9" s="6"/>
      <c r="BJ9" s="399"/>
      <c r="BK9" s="397"/>
      <c r="BL9" s="460"/>
      <c r="BM9" s="461"/>
      <c r="BN9" s="399"/>
      <c r="BO9" s="462"/>
      <c r="BP9" s="397"/>
      <c r="BQ9" s="463"/>
      <c r="BR9" s="397"/>
      <c r="BS9" s="432"/>
      <c r="BT9" s="17"/>
      <c r="BU9" s="399"/>
      <c r="BV9" s="397"/>
      <c r="BW9" s="460"/>
      <c r="BX9" s="461"/>
      <c r="BY9" s="399"/>
      <c r="BZ9" s="426"/>
      <c r="CA9" s="397"/>
      <c r="CB9" s="518"/>
      <c r="CC9" s="397"/>
      <c r="CD9" s="424"/>
    </row>
    <row r="10" spans="1:82" ht="12" customHeight="1">
      <c r="A10" s="490" cm="1">
        <f t="array" aca="1" ref="A10" ca="1">INDIRECT("'期'!"&amp;$A$32&amp;ROW())</f>
        <v>44385</v>
      </c>
      <c r="B10" s="491"/>
      <c r="C10" s="483">
        <f t="shared" ca="1" si="6"/>
        <v>7</v>
      </c>
      <c r="D10" s="484"/>
      <c r="E10" s="313">
        <f t="shared" ca="1" si="2"/>
        <v>7.1851851851851851</v>
      </c>
      <c r="F10" s="254">
        <f t="shared" ca="1" si="3"/>
        <v>10</v>
      </c>
      <c r="G10" s="492">
        <f t="shared" ca="1" si="4"/>
        <v>1.4116347569955818</v>
      </c>
      <c r="H10" s="493"/>
      <c r="I10" s="489">
        <f t="shared" ca="1" si="0"/>
        <v>7.1851851851851842</v>
      </c>
      <c r="J10" s="489"/>
      <c r="K10" s="489">
        <f t="shared" ca="1" si="1"/>
        <v>10.142857142857142</v>
      </c>
      <c r="L10" s="489"/>
      <c r="M10" s="501">
        <f ca="1">IF(C10="","",SUM(E$4:E10))</f>
        <v>50.296296296296291</v>
      </c>
      <c r="N10" s="502"/>
      <c r="O10" s="499">
        <f ca="1">IF(C10="","",SUM(F$4:F10))</f>
        <v>71</v>
      </c>
      <c r="P10" s="500"/>
      <c r="Q10" s="483">
        <f t="shared" ca="1" si="5"/>
        <v>123</v>
      </c>
      <c r="R10" s="484"/>
      <c r="S10" s="139"/>
      <c r="T10" s="273"/>
      <c r="U10" s="243"/>
      <c r="V10" s="146"/>
      <c r="W10" s="146"/>
      <c r="X10" s="146"/>
      <c r="Y10" s="146"/>
      <c r="Z10" s="27"/>
      <c r="AA10" s="27"/>
      <c r="AB10" s="146"/>
      <c r="AC10" s="146"/>
      <c r="AD10" s="146"/>
      <c r="AE10" s="146"/>
      <c r="AF10" s="146"/>
      <c r="AG10" s="146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BI10" s="6"/>
      <c r="BJ10" s="399" t="s">
        <v>17</v>
      </c>
      <c r="BK10" s="397"/>
      <c r="BL10" s="436">
        <f ca="1">C31</f>
        <v>27</v>
      </c>
      <c r="BM10" s="437"/>
      <c r="BN10" s="399" t="s">
        <v>36</v>
      </c>
      <c r="BO10" s="462">
        <f ca="1">BO36</f>
        <v>16.666666666666668</v>
      </c>
      <c r="BP10" s="397" t="s">
        <v>36</v>
      </c>
      <c r="BQ10" s="463">
        <f ca="1">BQ36</f>
        <v>1.3705064341359063</v>
      </c>
      <c r="BR10" s="397" t="s">
        <v>36</v>
      </c>
      <c r="BS10" s="432">
        <f ca="1">BS36</f>
        <v>0</v>
      </c>
      <c r="BT10" s="18"/>
      <c r="BU10" s="399" t="s">
        <v>17</v>
      </c>
      <c r="BV10" s="397"/>
      <c r="BW10" s="436">
        <f ca="1">C31-6</f>
        <v>21</v>
      </c>
      <c r="BX10" s="437"/>
      <c r="BY10" s="399" t="s">
        <v>36</v>
      </c>
      <c r="BZ10" s="462">
        <f ca="1">BO36</f>
        <v>16.666666666666668</v>
      </c>
      <c r="CA10" s="397" t="s">
        <v>36</v>
      </c>
      <c r="CB10" s="463">
        <f ca="1">BQ36</f>
        <v>1.3705064341359063</v>
      </c>
      <c r="CC10" s="397" t="s">
        <v>36</v>
      </c>
      <c r="CD10" s="432">
        <f ca="1">BS36</f>
        <v>0</v>
      </c>
    </row>
    <row r="11" spans="1:82" ht="12" customHeight="1">
      <c r="A11" s="490" cm="1">
        <f t="array" aca="1" ref="A11" ca="1">INDIRECT("'期'!"&amp;$A$32&amp;ROW())</f>
        <v>44386</v>
      </c>
      <c r="B11" s="491"/>
      <c r="C11" s="483">
        <f t="shared" ca="1" si="6"/>
        <v>8</v>
      </c>
      <c r="D11" s="484"/>
      <c r="E11" s="313">
        <f t="shared" ca="1" si="2"/>
        <v>7.1851851851851851</v>
      </c>
      <c r="F11" s="254">
        <f t="shared" ca="1" si="3"/>
        <v>10</v>
      </c>
      <c r="G11" s="492">
        <f t="shared" ca="1" si="4"/>
        <v>1.4091494845360826</v>
      </c>
      <c r="H11" s="493"/>
      <c r="I11" s="489">
        <f t="shared" ca="1" si="0"/>
        <v>7.1851851851851842</v>
      </c>
      <c r="J11" s="489"/>
      <c r="K11" s="489">
        <f t="shared" ca="1" si="1"/>
        <v>10.125</v>
      </c>
      <c r="L11" s="489"/>
      <c r="M11" s="501">
        <f ca="1">IF(C11="","",SUM(E$4:E11))</f>
        <v>57.481481481481474</v>
      </c>
      <c r="N11" s="502"/>
      <c r="O11" s="499">
        <f ca="1">IF(C11="","",SUM(F$4:F11))</f>
        <v>81</v>
      </c>
      <c r="P11" s="500"/>
      <c r="Q11" s="483">
        <f t="shared" ca="1" si="5"/>
        <v>113</v>
      </c>
      <c r="R11" s="484"/>
      <c r="S11" s="139"/>
      <c r="T11" s="273"/>
      <c r="U11" s="243"/>
      <c r="V11" s="146"/>
      <c r="W11" s="146"/>
      <c r="X11" s="146"/>
      <c r="Y11" s="146"/>
      <c r="Z11" s="27"/>
      <c r="AA11" s="27"/>
      <c r="AB11" s="146"/>
      <c r="AC11" s="146"/>
      <c r="AD11" s="146"/>
      <c r="AE11" s="146"/>
      <c r="AF11" s="146"/>
      <c r="AG11" s="146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BI11" s="6"/>
      <c r="BJ11" s="399"/>
      <c r="BK11" s="397"/>
      <c r="BL11" s="438"/>
      <c r="BM11" s="439"/>
      <c r="BN11" s="399"/>
      <c r="BO11" s="462"/>
      <c r="BP11" s="397"/>
      <c r="BQ11" s="463"/>
      <c r="BR11" s="397"/>
      <c r="BS11" s="432"/>
      <c r="BT11" s="18"/>
      <c r="BU11" s="399"/>
      <c r="BV11" s="397"/>
      <c r="BW11" s="438"/>
      <c r="BX11" s="439"/>
      <c r="BY11" s="399"/>
      <c r="BZ11" s="462"/>
      <c r="CA11" s="397"/>
      <c r="CB11" s="463"/>
      <c r="CC11" s="397"/>
      <c r="CD11" s="432"/>
    </row>
    <row r="12" spans="1:82" ht="12" customHeight="1">
      <c r="A12" s="490" cm="1">
        <f t="array" aca="1" ref="A12" ca="1">INDIRECT("'期'!"&amp;$A$32&amp;ROW())</f>
        <v>44387</v>
      </c>
      <c r="B12" s="491"/>
      <c r="C12" s="483">
        <f t="shared" ca="1" si="6"/>
        <v>9</v>
      </c>
      <c r="D12" s="484"/>
      <c r="E12" s="313">
        <f t="shared" ca="1" si="2"/>
        <v>7.1851851851851851</v>
      </c>
      <c r="F12" s="254">
        <f t="shared" ca="1" si="3"/>
        <v>1</v>
      </c>
      <c r="G12" s="492">
        <f t="shared" ca="1" si="4"/>
        <v>1.2680412371134022</v>
      </c>
      <c r="H12" s="493"/>
      <c r="I12" s="489">
        <f t="shared" ca="1" si="0"/>
        <v>7.1851851851851842</v>
      </c>
      <c r="J12" s="489"/>
      <c r="K12" s="489">
        <f t="shared" ca="1" si="1"/>
        <v>9.1111111111111107</v>
      </c>
      <c r="L12" s="489"/>
      <c r="M12" s="501">
        <f ca="1">IF(C12="","",SUM(E$4:E12))</f>
        <v>64.666666666666657</v>
      </c>
      <c r="N12" s="502"/>
      <c r="O12" s="499">
        <f ca="1">IF(C12="","",SUM(F$4:F12))</f>
        <v>82</v>
      </c>
      <c r="P12" s="500"/>
      <c r="Q12" s="483">
        <f t="shared" ca="1" si="5"/>
        <v>112</v>
      </c>
      <c r="R12" s="484"/>
      <c r="S12" s="139"/>
      <c r="T12" s="273"/>
      <c r="U12" s="243"/>
      <c r="V12" s="146"/>
      <c r="W12" s="146"/>
      <c r="X12" s="146"/>
      <c r="Y12" s="146"/>
      <c r="Z12" s="27"/>
      <c r="AA12" s="27"/>
      <c r="AB12" s="146"/>
      <c r="AC12" s="146"/>
      <c r="AD12" s="146"/>
      <c r="AE12" s="146"/>
      <c r="AF12" s="146"/>
      <c r="AG12" s="146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BI12" s="6"/>
      <c r="BJ12" s="411" t="s">
        <v>33</v>
      </c>
      <c r="BK12" s="397"/>
      <c r="BL12" s="407">
        <f ca="1">BL7/BL10</f>
        <v>4.9259259259259256</v>
      </c>
      <c r="BM12" s="419"/>
      <c r="BN12" s="399" t="s">
        <v>37</v>
      </c>
      <c r="BO12" s="430">
        <f ca="1">BZ38</f>
        <v>10</v>
      </c>
      <c r="BP12" s="397" t="s">
        <v>37</v>
      </c>
      <c r="BQ12" s="463">
        <f ca="1">CB38</f>
        <v>1.1998843280350102</v>
      </c>
      <c r="BR12" s="397" t="s">
        <v>37</v>
      </c>
      <c r="BS12" s="432">
        <f ca="1">CD38</f>
        <v>0</v>
      </c>
      <c r="BT12" s="18"/>
      <c r="BU12" s="411" t="s">
        <v>33</v>
      </c>
      <c r="BV12" s="397"/>
      <c r="BW12" s="407">
        <f ca="1">BW7/BW10</f>
        <v>6.2380952380952381</v>
      </c>
      <c r="BX12" s="419"/>
      <c r="BY12" s="399" t="s">
        <v>37</v>
      </c>
      <c r="BZ12" s="430">
        <f ca="1">BZ38</f>
        <v>10</v>
      </c>
      <c r="CA12" s="397" t="s">
        <v>37</v>
      </c>
      <c r="CB12" s="463">
        <f ca="1">CB38</f>
        <v>1.1998843280350102</v>
      </c>
      <c r="CC12" s="397" t="s">
        <v>37</v>
      </c>
      <c r="CD12" s="432">
        <f ca="1">CD38</f>
        <v>0</v>
      </c>
    </row>
    <row r="13" spans="1:82" ht="12" customHeight="1" thickBot="1">
      <c r="A13" s="490" cm="1">
        <f t="array" aca="1" ref="A13" ca="1">INDIRECT("'期'!"&amp;$A$32&amp;ROW())</f>
        <v>44389</v>
      </c>
      <c r="B13" s="491"/>
      <c r="C13" s="483">
        <f t="shared" ca="1" si="6"/>
        <v>10</v>
      </c>
      <c r="D13" s="484"/>
      <c r="E13" s="313">
        <f t="shared" ca="1" si="2"/>
        <v>7.1851851851851851</v>
      </c>
      <c r="F13" s="254">
        <f t="shared" ca="1" si="3"/>
        <v>13</v>
      </c>
      <c r="G13" s="492">
        <f t="shared" ca="1" si="4"/>
        <v>1.3221649484536084</v>
      </c>
      <c r="H13" s="493"/>
      <c r="I13" s="489">
        <f t="shared" ca="1" si="0"/>
        <v>7.1851851851851851</v>
      </c>
      <c r="J13" s="489"/>
      <c r="K13" s="513">
        <f t="shared" ca="1" si="1"/>
        <v>9.5</v>
      </c>
      <c r="L13" s="513"/>
      <c r="M13" s="501">
        <f ca="1">IF(C13="","",SUM(E$4:E13))</f>
        <v>71.851851851851848</v>
      </c>
      <c r="N13" s="502"/>
      <c r="O13" s="499">
        <f ca="1">IF(C13="","",SUM(F$4:F13))</f>
        <v>95</v>
      </c>
      <c r="P13" s="500"/>
      <c r="Q13" s="483">
        <f t="shared" ca="1" si="5"/>
        <v>99</v>
      </c>
      <c r="R13" s="484"/>
      <c r="S13" s="139"/>
      <c r="T13" s="273"/>
      <c r="U13" s="243"/>
      <c r="V13" s="146"/>
      <c r="W13" s="146"/>
      <c r="X13" s="146"/>
      <c r="Y13" s="146"/>
      <c r="Z13" s="27"/>
      <c r="AA13" s="27"/>
      <c r="AB13" s="146"/>
      <c r="AC13" s="146"/>
      <c r="AD13" s="146"/>
      <c r="AE13" s="146"/>
      <c r="AF13" s="146"/>
      <c r="AG13" s="146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BI13" s="6"/>
      <c r="BJ13" s="412"/>
      <c r="BK13" s="413"/>
      <c r="BL13" s="409"/>
      <c r="BM13" s="420"/>
      <c r="BN13" s="400"/>
      <c r="BO13" s="431"/>
      <c r="BP13" s="398"/>
      <c r="BQ13" s="515"/>
      <c r="BR13" s="398"/>
      <c r="BS13" s="433"/>
      <c r="BT13" s="18"/>
      <c r="BU13" s="412"/>
      <c r="BV13" s="413"/>
      <c r="BW13" s="409"/>
      <c r="BX13" s="420"/>
      <c r="BY13" s="400"/>
      <c r="BZ13" s="431"/>
      <c r="CA13" s="398"/>
      <c r="CB13" s="515"/>
      <c r="CC13" s="398"/>
      <c r="CD13" s="433"/>
    </row>
    <row r="14" spans="1:82" ht="12" customHeight="1">
      <c r="A14" s="490" cm="1">
        <f t="array" aca="1" ref="A14" ca="1">INDIRECT("'期'!"&amp;$A$32&amp;ROW())</f>
        <v>44390</v>
      </c>
      <c r="B14" s="491"/>
      <c r="C14" s="483">
        <f t="shared" ca="1" si="6"/>
        <v>11</v>
      </c>
      <c r="D14" s="484"/>
      <c r="E14" s="313">
        <f t="shared" ca="1" si="2"/>
        <v>7.1851851851851851</v>
      </c>
      <c r="F14" s="254">
        <f t="shared" ca="1" si="3"/>
        <v>16</v>
      </c>
      <c r="G14" s="492">
        <f t="shared" ca="1" si="4"/>
        <v>1.4044048734770385</v>
      </c>
      <c r="H14" s="493"/>
      <c r="I14" s="489">
        <f t="shared" ca="1" si="0"/>
        <v>7.1851851851851851</v>
      </c>
      <c r="J14" s="489"/>
      <c r="K14" s="489">
        <f t="shared" ca="1" si="1"/>
        <v>10.090909090909092</v>
      </c>
      <c r="L14" s="489"/>
      <c r="M14" s="501">
        <f ca="1">IF(C14="","",SUM(E$4:E14))</f>
        <v>79.037037037037038</v>
      </c>
      <c r="N14" s="502"/>
      <c r="O14" s="499">
        <f ca="1">IF(C14="","",SUM(F$4:F14))</f>
        <v>111</v>
      </c>
      <c r="P14" s="500"/>
      <c r="Q14" s="483">
        <f t="shared" ca="1" si="5"/>
        <v>83</v>
      </c>
      <c r="R14" s="484"/>
      <c r="S14" s="139"/>
      <c r="T14" s="273"/>
      <c r="U14" s="243"/>
      <c r="V14" s="146"/>
      <c r="W14" s="146"/>
      <c r="X14" s="146"/>
      <c r="Y14" s="146"/>
      <c r="Z14" s="27"/>
      <c r="AA14" s="27"/>
      <c r="AB14" s="146"/>
      <c r="AC14" s="146"/>
      <c r="AD14" s="146"/>
      <c r="AE14" s="146"/>
      <c r="AF14" s="146"/>
      <c r="AG14" s="146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BI14" s="6"/>
      <c r="BJ14" s="406" t="s">
        <v>18</v>
      </c>
      <c r="BK14" s="405"/>
      <c r="BL14" s="405"/>
      <c r="BM14" s="512">
        <f ca="1">D1</f>
        <v>7.1851851851851851</v>
      </c>
      <c r="BN14" s="414"/>
      <c r="BO14" s="514" t="s">
        <v>45</v>
      </c>
      <c r="BP14" s="414"/>
      <c r="BQ14" s="414"/>
      <c r="BR14" s="415">
        <v>1.66</v>
      </c>
      <c r="BS14" s="416"/>
      <c r="BT14" s="17"/>
      <c r="BU14" s="406" t="s">
        <v>18</v>
      </c>
      <c r="BV14" s="405"/>
      <c r="BW14" s="405"/>
      <c r="BX14" s="405">
        <f ca="1">BM14</f>
        <v>7.1851851851851851</v>
      </c>
      <c r="BY14" s="414"/>
      <c r="BZ14" s="414" t="s">
        <v>19</v>
      </c>
      <c r="CA14" s="414"/>
      <c r="CB14" s="414"/>
      <c r="CC14" s="415">
        <v>1.66</v>
      </c>
      <c r="CD14" s="416"/>
    </row>
    <row r="15" spans="1:82" ht="12" customHeight="1">
      <c r="A15" s="490" cm="1">
        <f t="array" aca="1" ref="A15" ca="1">INDIRECT("'期'!"&amp;$A$32&amp;ROW())</f>
        <v>44391</v>
      </c>
      <c r="B15" s="491"/>
      <c r="C15" s="483">
        <f t="shared" ca="1" si="6"/>
        <v>12</v>
      </c>
      <c r="D15" s="484"/>
      <c r="E15" s="313">
        <f t="shared" ca="1" si="2"/>
        <v>7.1851851851851851</v>
      </c>
      <c r="F15" s="254">
        <f t="shared" ca="1" si="3"/>
        <v>13</v>
      </c>
      <c r="G15" s="492">
        <f t="shared" ca="1" si="4"/>
        <v>1.4381443298969072</v>
      </c>
      <c r="H15" s="493"/>
      <c r="I15" s="489">
        <f t="shared" ca="1" si="0"/>
        <v>7.185185185185186</v>
      </c>
      <c r="J15" s="489"/>
      <c r="K15" s="489">
        <f t="shared" ca="1" si="1"/>
        <v>10.333333333333334</v>
      </c>
      <c r="L15" s="489"/>
      <c r="M15" s="501">
        <f ca="1">IF(C15="","",SUM(E$4:E15))</f>
        <v>86.222222222222229</v>
      </c>
      <c r="N15" s="502"/>
      <c r="O15" s="499">
        <f ca="1">IF(C15="","",SUM(F$4:F15))</f>
        <v>124</v>
      </c>
      <c r="P15" s="500"/>
      <c r="Q15" s="483">
        <f t="shared" ca="1" si="5"/>
        <v>70</v>
      </c>
      <c r="R15" s="484"/>
      <c r="S15" s="139"/>
      <c r="T15" s="273"/>
      <c r="U15" s="243"/>
      <c r="V15" s="146"/>
      <c r="W15" s="146"/>
      <c r="X15" s="146"/>
      <c r="Y15" s="146"/>
      <c r="Z15" s="27"/>
      <c r="AA15" s="27"/>
      <c r="AB15" s="13"/>
      <c r="AC15" s="13"/>
      <c r="AD15" s="13"/>
      <c r="AE15" s="13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BI15" s="6"/>
      <c r="BJ15" s="399"/>
      <c r="BK15" s="397"/>
      <c r="BL15" s="397"/>
      <c r="BM15" s="397"/>
      <c r="BN15" s="397"/>
      <c r="BO15" s="397"/>
      <c r="BP15" s="397"/>
      <c r="BQ15" s="397"/>
      <c r="BR15" s="417"/>
      <c r="BS15" s="418"/>
      <c r="BT15" s="17"/>
      <c r="BU15" s="399"/>
      <c r="BV15" s="397"/>
      <c r="BW15" s="397"/>
      <c r="BX15" s="397"/>
      <c r="BY15" s="397"/>
      <c r="BZ15" s="397"/>
      <c r="CA15" s="397"/>
      <c r="CB15" s="397"/>
      <c r="CC15" s="417"/>
      <c r="CD15" s="418"/>
    </row>
    <row r="16" spans="1:82" ht="12" customHeight="1">
      <c r="A16" s="490" cm="1">
        <f t="array" aca="1" ref="A16" ca="1">INDIRECT("'期'!"&amp;$A$32&amp;ROW())</f>
        <v>44392</v>
      </c>
      <c r="B16" s="491"/>
      <c r="C16" s="483">
        <f t="shared" ca="1" si="6"/>
        <v>13</v>
      </c>
      <c r="D16" s="484"/>
      <c r="E16" s="313">
        <f t="shared" ca="1" si="2"/>
        <v>7.1851851851851851</v>
      </c>
      <c r="F16" s="254">
        <f t="shared" ca="1" si="3"/>
        <v>11</v>
      </c>
      <c r="G16" s="492">
        <f t="shared" ca="1" si="4"/>
        <v>1.44528152260111</v>
      </c>
      <c r="H16" s="493"/>
      <c r="I16" s="489">
        <f t="shared" ca="1" si="0"/>
        <v>7.185185185185186</v>
      </c>
      <c r="J16" s="489"/>
      <c r="K16" s="489">
        <f t="shared" ca="1" si="1"/>
        <v>10.384615384615385</v>
      </c>
      <c r="L16" s="489"/>
      <c r="M16" s="501">
        <f ca="1">IF(C16="","",SUM(E$4:E16))</f>
        <v>93.407407407407419</v>
      </c>
      <c r="N16" s="502"/>
      <c r="O16" s="499">
        <f ca="1">IF(C16="","",SUM(F$4:F16))</f>
        <v>135</v>
      </c>
      <c r="P16" s="500"/>
      <c r="Q16" s="483">
        <f t="shared" ca="1" si="5"/>
        <v>59</v>
      </c>
      <c r="R16" s="484"/>
      <c r="S16" s="139"/>
      <c r="T16" s="273"/>
      <c r="U16" s="243"/>
      <c r="V16" s="146"/>
      <c r="W16" s="146"/>
      <c r="X16" s="146"/>
      <c r="Y16" s="146"/>
      <c r="Z16" s="27"/>
      <c r="AA16" s="27"/>
      <c r="AB16" s="13"/>
      <c r="AC16" s="13"/>
      <c r="AD16" s="13"/>
      <c r="AE16" s="13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BI16" s="6"/>
      <c r="BJ16" s="399" t="s">
        <v>20</v>
      </c>
      <c r="BK16" s="397"/>
      <c r="BL16" s="397"/>
      <c r="BM16" s="423">
        <v>10</v>
      </c>
      <c r="BN16" s="423"/>
      <c r="BO16" s="511" t="s">
        <v>44</v>
      </c>
      <c r="BP16" s="397"/>
      <c r="BQ16" s="397"/>
      <c r="BR16" s="421" t="e">
        <f ca="1">BL5/12/AVERAGE(T4:U9)</f>
        <v>#DIV/0!</v>
      </c>
      <c r="BS16" s="422"/>
      <c r="BT16" s="19"/>
      <c r="BU16" s="399" t="s">
        <v>20</v>
      </c>
      <c r="BV16" s="397"/>
      <c r="BW16" s="397"/>
      <c r="BX16" s="423">
        <v>10.199999999999999</v>
      </c>
      <c r="BY16" s="423"/>
      <c r="BZ16" s="397" t="s">
        <v>21</v>
      </c>
      <c r="CA16" s="397"/>
      <c r="CB16" s="397"/>
      <c r="CC16" s="421" t="e">
        <f ca="1">BL5/12/AVERAGE(T9:U15)</f>
        <v>#DIV/0!</v>
      </c>
      <c r="CD16" s="422"/>
    </row>
    <row r="17" spans="1:82" ht="12" customHeight="1">
      <c r="A17" s="490" cm="1">
        <f t="array" aca="1" ref="A17" ca="1">INDIRECT("'期'!"&amp;$A$32&amp;ROW())</f>
        <v>44393</v>
      </c>
      <c r="B17" s="491"/>
      <c r="C17" s="483">
        <f t="shared" ca="1" si="6"/>
        <v>14</v>
      </c>
      <c r="D17" s="484"/>
      <c r="E17" s="313">
        <f t="shared" ca="1" si="2"/>
        <v>7.1851851851851851</v>
      </c>
      <c r="F17" s="254">
        <f t="shared" ca="1" si="3"/>
        <v>9</v>
      </c>
      <c r="G17" s="492">
        <f t="shared" ca="1" si="4"/>
        <v>1.4315169366715756</v>
      </c>
      <c r="H17" s="493"/>
      <c r="I17" s="489">
        <f t="shared" ca="1" si="0"/>
        <v>7.185185185185186</v>
      </c>
      <c r="J17" s="489"/>
      <c r="K17" s="489">
        <f t="shared" ca="1" si="1"/>
        <v>10.285714285714286</v>
      </c>
      <c r="L17" s="489"/>
      <c r="M17" s="501">
        <f ca="1">IF(C17="","",SUM(E$4:E17))</f>
        <v>100.59259259259261</v>
      </c>
      <c r="N17" s="502"/>
      <c r="O17" s="499">
        <f ca="1">IF(C17="","",SUM(F$4:F17))</f>
        <v>144</v>
      </c>
      <c r="P17" s="500"/>
      <c r="Q17" s="483">
        <f t="shared" ca="1" si="5"/>
        <v>50</v>
      </c>
      <c r="R17" s="484"/>
      <c r="S17" s="139"/>
      <c r="T17" s="273"/>
      <c r="U17" s="243"/>
      <c r="V17" s="146"/>
      <c r="W17" s="146"/>
      <c r="X17" s="146"/>
      <c r="Y17" s="146"/>
      <c r="Z17" s="27"/>
      <c r="AA17" s="27"/>
      <c r="AB17" s="13"/>
      <c r="AC17" s="13"/>
      <c r="AD17" s="13"/>
      <c r="AE17" s="13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BI17" s="6"/>
      <c r="BJ17" s="399"/>
      <c r="BK17" s="397"/>
      <c r="BL17" s="397"/>
      <c r="BM17" s="423"/>
      <c r="BN17" s="423"/>
      <c r="BO17" s="397"/>
      <c r="BP17" s="397"/>
      <c r="BQ17" s="397"/>
      <c r="BR17" s="421"/>
      <c r="BS17" s="422"/>
      <c r="BT17" s="19"/>
      <c r="BU17" s="399"/>
      <c r="BV17" s="397"/>
      <c r="BW17" s="397"/>
      <c r="BX17" s="423"/>
      <c r="BY17" s="423"/>
      <c r="BZ17" s="397"/>
      <c r="CA17" s="397"/>
      <c r="CB17" s="397"/>
      <c r="CC17" s="421"/>
      <c r="CD17" s="422"/>
    </row>
    <row r="18" spans="1:82" ht="12" customHeight="1">
      <c r="A18" s="490" cm="1">
        <f t="array" aca="1" ref="A18" ca="1">INDIRECT("'期'!"&amp;$A$32&amp;ROW())</f>
        <v>44394</v>
      </c>
      <c r="B18" s="491"/>
      <c r="C18" s="483">
        <f t="shared" ca="1" si="6"/>
        <v>15</v>
      </c>
      <c r="D18" s="484"/>
      <c r="E18" s="313">
        <f t="shared" ca="1" si="2"/>
        <v>7.1851851851851851</v>
      </c>
      <c r="F18" s="254">
        <f t="shared" ca="1" si="3"/>
        <v>0</v>
      </c>
      <c r="G18" s="492">
        <f t="shared" ca="1" si="4"/>
        <v>1.3360824742268038</v>
      </c>
      <c r="H18" s="493"/>
      <c r="I18" s="489">
        <f t="shared" ca="1" si="0"/>
        <v>7.1851851851851869</v>
      </c>
      <c r="J18" s="489"/>
      <c r="K18" s="489">
        <f t="shared" ca="1" si="1"/>
        <v>9.6</v>
      </c>
      <c r="L18" s="489"/>
      <c r="M18" s="501">
        <f ca="1">IF(C18="","",SUM(E$4:E18))</f>
        <v>107.7777777777778</v>
      </c>
      <c r="N18" s="502"/>
      <c r="O18" s="499">
        <f ca="1">IF(C18="","",SUM(F$4:F18))</f>
        <v>144</v>
      </c>
      <c r="P18" s="500"/>
      <c r="Q18" s="483">
        <f t="shared" ca="1" si="5"/>
        <v>50</v>
      </c>
      <c r="R18" s="484"/>
      <c r="S18" s="139"/>
      <c r="T18" s="273"/>
      <c r="U18" s="243"/>
      <c r="V18" s="146"/>
      <c r="W18" s="146"/>
      <c r="X18" s="146"/>
      <c r="Y18" s="146"/>
      <c r="Z18" s="27"/>
      <c r="AA18" s="241"/>
      <c r="AB18" s="13"/>
      <c r="AC18" s="13"/>
      <c r="AD18" s="13"/>
      <c r="AE18" s="13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BI18" s="6"/>
      <c r="BJ18" s="399" t="s">
        <v>41</v>
      </c>
      <c r="BK18" s="397"/>
      <c r="BL18" s="397"/>
      <c r="BM18" s="397">
        <f ca="1">BM16-BM14</f>
        <v>2.8148148148148149</v>
      </c>
      <c r="BN18" s="397"/>
      <c r="BO18" s="397" t="s">
        <v>22</v>
      </c>
      <c r="BP18" s="397"/>
      <c r="BQ18" s="397"/>
      <c r="BR18" s="407" t="e">
        <f ca="1">BR16-BR14</f>
        <v>#DIV/0!</v>
      </c>
      <c r="BS18" s="408"/>
      <c r="BT18" s="17"/>
      <c r="BU18" s="399" t="s">
        <v>41</v>
      </c>
      <c r="BV18" s="397"/>
      <c r="BW18" s="397"/>
      <c r="BX18" s="397">
        <f ca="1">BX16-BX14</f>
        <v>3.0148148148148142</v>
      </c>
      <c r="BY18" s="397"/>
      <c r="BZ18" s="397" t="s">
        <v>22</v>
      </c>
      <c r="CA18" s="397"/>
      <c r="CB18" s="397"/>
      <c r="CC18" s="509" t="e">
        <f ca="1">CC16-CC14</f>
        <v>#DIV/0!</v>
      </c>
      <c r="CD18" s="510"/>
    </row>
    <row r="19" spans="1:82" ht="12" customHeight="1">
      <c r="A19" s="490" cm="1">
        <f t="array" aca="1" ref="A19" ca="1">INDIRECT("'期'!"&amp;$A$32&amp;ROW())</f>
        <v>44396</v>
      </c>
      <c r="B19" s="491"/>
      <c r="C19" s="483">
        <f t="shared" ca="1" si="6"/>
        <v>16</v>
      </c>
      <c r="D19" s="484"/>
      <c r="E19" s="313">
        <f t="shared" ca="1" si="2"/>
        <v>7.1851851851851851</v>
      </c>
      <c r="F19" s="254">
        <f t="shared" ca="1" si="3"/>
        <v>8</v>
      </c>
      <c r="G19" s="492">
        <f t="shared" ca="1" si="4"/>
        <v>1.322164948453608</v>
      </c>
      <c r="H19" s="493"/>
      <c r="I19" s="489">
        <f t="shared" ca="1" si="0"/>
        <v>7.1851851851851869</v>
      </c>
      <c r="J19" s="489"/>
      <c r="K19" s="489">
        <f t="shared" ca="1" si="1"/>
        <v>9.5</v>
      </c>
      <c r="L19" s="489"/>
      <c r="M19" s="501">
        <f ca="1">IF(C19="","",SUM(E$4:E19))</f>
        <v>114.96296296296299</v>
      </c>
      <c r="N19" s="502"/>
      <c r="O19" s="499">
        <f ca="1">IF(C19="","",SUM(F$4:F19))</f>
        <v>152</v>
      </c>
      <c r="P19" s="500"/>
      <c r="Q19" s="483">
        <f t="shared" ca="1" si="5"/>
        <v>42</v>
      </c>
      <c r="R19" s="484"/>
      <c r="S19" s="139"/>
      <c r="T19" s="273"/>
      <c r="U19" s="243"/>
      <c r="V19" s="146"/>
      <c r="W19" s="146"/>
      <c r="X19" s="146"/>
      <c r="Y19" s="146"/>
      <c r="Z19" s="27"/>
      <c r="AA19" s="27"/>
      <c r="AB19" s="13"/>
      <c r="AC19" s="13"/>
      <c r="AD19" s="13"/>
      <c r="AE19" s="13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BI19" s="7"/>
      <c r="BJ19" s="399"/>
      <c r="BK19" s="397"/>
      <c r="BL19" s="397"/>
      <c r="BM19" s="397"/>
      <c r="BN19" s="397"/>
      <c r="BO19" s="397"/>
      <c r="BP19" s="397"/>
      <c r="BQ19" s="397"/>
      <c r="BR19" s="407"/>
      <c r="BS19" s="408"/>
      <c r="BT19" s="17"/>
      <c r="BU19" s="399"/>
      <c r="BV19" s="397"/>
      <c r="BW19" s="397"/>
      <c r="BX19" s="397"/>
      <c r="BY19" s="397"/>
      <c r="BZ19" s="397"/>
      <c r="CA19" s="397"/>
      <c r="CB19" s="397"/>
      <c r="CC19" s="397"/>
      <c r="CD19" s="510"/>
    </row>
    <row r="20" spans="1:82" ht="12" customHeight="1">
      <c r="A20" s="490" cm="1">
        <f t="array" aca="1" ref="A20" ca="1">INDIRECT("'期'!"&amp;$A$32&amp;ROW())</f>
        <v>44397</v>
      </c>
      <c r="B20" s="491"/>
      <c r="C20" s="483">
        <f t="shared" ca="1" si="6"/>
        <v>17</v>
      </c>
      <c r="D20" s="484"/>
      <c r="E20" s="313">
        <f t="shared" ca="1" si="2"/>
        <v>7.1851851851851851</v>
      </c>
      <c r="F20" s="254">
        <f t="shared" ca="1" si="3"/>
        <v>12</v>
      </c>
      <c r="G20" s="492">
        <f t="shared" ca="1" si="4"/>
        <v>1.3426318981200724</v>
      </c>
      <c r="H20" s="493"/>
      <c r="I20" s="489">
        <f t="shared" ca="1" si="0"/>
        <v>7.1851851851851869</v>
      </c>
      <c r="J20" s="489"/>
      <c r="K20" s="489">
        <f t="shared" ca="1" si="1"/>
        <v>9.6470588235294112</v>
      </c>
      <c r="L20" s="489"/>
      <c r="M20" s="501">
        <f ca="1">IF(C20="","",SUM(E$4:E20))</f>
        <v>122.14814814814818</v>
      </c>
      <c r="N20" s="502"/>
      <c r="O20" s="499">
        <f ca="1">IF(C20="","",SUM(F$4:F20))</f>
        <v>164</v>
      </c>
      <c r="P20" s="500"/>
      <c r="Q20" s="483">
        <f t="shared" ca="1" si="5"/>
        <v>30</v>
      </c>
      <c r="R20" s="484"/>
      <c r="S20" s="139"/>
      <c r="T20" s="273"/>
      <c r="U20" s="243"/>
      <c r="V20" s="146"/>
      <c r="W20" s="146"/>
      <c r="X20" s="146"/>
      <c r="Y20" s="146"/>
      <c r="Z20" s="27"/>
      <c r="AA20" s="27"/>
      <c r="AB20" s="13"/>
      <c r="AC20" s="13"/>
      <c r="AD20" s="13"/>
      <c r="AE20" s="13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BI20" s="8"/>
      <c r="BJ20" s="411" t="s">
        <v>23</v>
      </c>
      <c r="BK20" s="397"/>
      <c r="BL20" s="397"/>
      <c r="BM20" s="397">
        <f ca="1">(BM16*BM22)-BL3</f>
        <v>76</v>
      </c>
      <c r="BN20" s="397"/>
      <c r="BO20" s="397" t="s">
        <v>24</v>
      </c>
      <c r="BP20" s="397"/>
      <c r="BQ20" s="397"/>
      <c r="BR20" s="407" t="e">
        <f ca="1">BL5/AVERAGE(T4:U8)</f>
        <v>#DIV/0!</v>
      </c>
      <c r="BS20" s="408"/>
      <c r="BT20" s="20"/>
      <c r="BU20" s="411" t="s">
        <v>23</v>
      </c>
      <c r="BV20" s="397"/>
      <c r="BW20" s="397"/>
      <c r="BX20" s="397">
        <f ca="1">(BX16*BX22)-BW3</f>
        <v>81.399999999999977</v>
      </c>
      <c r="BY20" s="397"/>
      <c r="BZ20" s="397" t="s">
        <v>24</v>
      </c>
      <c r="CA20" s="397"/>
      <c r="CB20" s="397"/>
      <c r="CC20" s="407" t="e">
        <f ca="1">BW5/CC16</f>
        <v>#DIV/0!</v>
      </c>
      <c r="CD20" s="408"/>
    </row>
    <row r="21" spans="1:82" ht="12" customHeight="1" thickBot="1">
      <c r="A21" s="490" cm="1">
        <f t="array" aca="1" ref="A21" ca="1">INDIRECT("'期'!"&amp;$A$32&amp;ROW())</f>
        <v>44398</v>
      </c>
      <c r="B21" s="491"/>
      <c r="C21" s="483">
        <f t="shared" ca="1" si="6"/>
        <v>18</v>
      </c>
      <c r="D21" s="484"/>
      <c r="E21" s="313">
        <f t="shared" ca="1" si="2"/>
        <v>7.1851851851851851</v>
      </c>
      <c r="F21" s="254">
        <f t="shared" ca="1" si="3"/>
        <v>10</v>
      </c>
      <c r="G21" s="507">
        <f t="shared" ca="1" si="4"/>
        <v>1.3453608247422677</v>
      </c>
      <c r="H21" s="508"/>
      <c r="I21" s="489">
        <f t="shared" ca="1" si="0"/>
        <v>7.1851851851851869</v>
      </c>
      <c r="J21" s="489"/>
      <c r="K21" s="489">
        <f t="shared" ca="1" si="1"/>
        <v>9.6666666666666661</v>
      </c>
      <c r="L21" s="489"/>
      <c r="M21" s="501">
        <f ca="1">IF(C21="","",SUM(E$4:E21))</f>
        <v>129.33333333333337</v>
      </c>
      <c r="N21" s="502"/>
      <c r="O21" s="499">
        <f ca="1">IF(C21="","",SUM(F$4:F21))</f>
        <v>174</v>
      </c>
      <c r="P21" s="500"/>
      <c r="Q21" s="483">
        <f t="shared" ca="1" si="5"/>
        <v>20</v>
      </c>
      <c r="R21" s="484"/>
      <c r="S21" s="139"/>
      <c r="T21" s="273"/>
      <c r="U21" s="243"/>
      <c r="V21" s="146"/>
      <c r="W21" s="146"/>
      <c r="X21" s="146"/>
      <c r="Y21" s="146"/>
      <c r="Z21" s="27"/>
      <c r="AA21" s="27"/>
      <c r="AB21" s="13"/>
      <c r="AC21" s="13"/>
      <c r="AD21" s="13"/>
      <c r="AE21" s="13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BI21" s="9"/>
      <c r="BJ21" s="412"/>
      <c r="BK21" s="413"/>
      <c r="BL21" s="413"/>
      <c r="BM21" s="413"/>
      <c r="BN21" s="413"/>
      <c r="BO21" s="413"/>
      <c r="BP21" s="413"/>
      <c r="BQ21" s="413"/>
      <c r="BR21" s="409"/>
      <c r="BS21" s="410"/>
      <c r="BT21" s="20"/>
      <c r="BU21" s="412"/>
      <c r="BV21" s="413"/>
      <c r="BW21" s="413"/>
      <c r="BX21" s="413"/>
      <c r="BY21" s="413"/>
      <c r="BZ21" s="413"/>
      <c r="CA21" s="413"/>
      <c r="CB21" s="413"/>
      <c r="CC21" s="409"/>
      <c r="CD21" s="410"/>
    </row>
    <row r="22" spans="1:82" ht="12" customHeight="1">
      <c r="A22" s="490" cm="1">
        <f t="array" aca="1" ref="A22" ca="1">INDIRECT("'期'!"&amp;$A$32&amp;ROW())</f>
        <v>44399</v>
      </c>
      <c r="B22" s="491"/>
      <c r="C22" s="483">
        <f t="shared" ca="1" si="6"/>
        <v>19</v>
      </c>
      <c r="D22" s="484"/>
      <c r="E22" s="313">
        <f t="shared" ca="1" si="2"/>
        <v>7.1851851851851851</v>
      </c>
      <c r="F22" s="254">
        <f t="shared" ca="1" si="3"/>
        <v>1</v>
      </c>
      <c r="G22" s="492">
        <f t="shared" ca="1" si="4"/>
        <v>1.2818773738469882</v>
      </c>
      <c r="H22" s="493"/>
      <c r="I22" s="489">
        <f t="shared" ca="1" si="0"/>
        <v>7.1851851851851878</v>
      </c>
      <c r="J22" s="489"/>
      <c r="K22" s="489">
        <f t="shared" ca="1" si="1"/>
        <v>9.2105263157894743</v>
      </c>
      <c r="L22" s="489"/>
      <c r="M22" s="501">
        <f ca="1">IF(C22="","",SUM(E$4:E22))</f>
        <v>136.51851851851856</v>
      </c>
      <c r="N22" s="502"/>
      <c r="O22" s="499">
        <f ca="1">IF(C22="","",SUM(F$4:F22))</f>
        <v>175</v>
      </c>
      <c r="P22" s="500"/>
      <c r="Q22" s="483">
        <f t="shared" ca="1" si="5"/>
        <v>19</v>
      </c>
      <c r="R22" s="484"/>
      <c r="S22" s="139"/>
      <c r="T22" s="273"/>
      <c r="U22" s="243"/>
      <c r="V22" s="146"/>
      <c r="W22" s="146"/>
      <c r="X22" s="146"/>
      <c r="Y22" s="146"/>
      <c r="Z22" s="27"/>
      <c r="AA22" s="27"/>
      <c r="AB22" s="13"/>
      <c r="AC22" s="13"/>
      <c r="AD22" s="13"/>
      <c r="AE22" s="13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BI22" s="10"/>
      <c r="BJ22" s="406" t="s">
        <v>25</v>
      </c>
      <c r="BK22" s="405"/>
      <c r="BL22" s="405"/>
      <c r="BM22" s="405">
        <f ca="1">C31</f>
        <v>27</v>
      </c>
      <c r="BN22" s="405"/>
      <c r="BO22" s="405" t="s">
        <v>26</v>
      </c>
      <c r="BP22" s="405"/>
      <c r="BQ22" s="405"/>
      <c r="BR22" s="403">
        <f ca="1">BM14*BM22*BM24*1.015</f>
        <v>2826643.05</v>
      </c>
      <c r="BS22" s="404"/>
      <c r="BT22" s="21"/>
      <c r="BU22" s="406" t="s">
        <v>25</v>
      </c>
      <c r="BV22" s="405"/>
      <c r="BW22" s="405"/>
      <c r="BX22" s="405">
        <f ca="1">C31</f>
        <v>27</v>
      </c>
      <c r="BY22" s="405"/>
      <c r="BZ22" s="405" t="s">
        <v>26</v>
      </c>
      <c r="CA22" s="405"/>
      <c r="CB22" s="405"/>
      <c r="CC22" s="403">
        <f ca="1">BX14*BX22*BX24*1.015</f>
        <v>2068145.7299999997</v>
      </c>
      <c r="CD22" s="404"/>
    </row>
    <row r="23" spans="1:82" ht="12" customHeight="1">
      <c r="A23" s="490" cm="1">
        <f t="array" aca="1" ref="A23" ca="1">INDIRECT("'期'!"&amp;$A$32&amp;ROW())</f>
        <v>44400</v>
      </c>
      <c r="B23" s="491"/>
      <c r="C23" s="483">
        <f t="shared" ca="1" si="6"/>
        <v>20</v>
      </c>
      <c r="D23" s="484"/>
      <c r="E23" s="313">
        <f t="shared" ca="1" si="2"/>
        <v>7.1851851851851851</v>
      </c>
      <c r="F23" s="254">
        <f t="shared" ca="1" si="3"/>
        <v>3</v>
      </c>
      <c r="G23" s="492">
        <f t="shared" ca="1" si="4"/>
        <v>1.2386597938144326</v>
      </c>
      <c r="H23" s="493"/>
      <c r="I23" s="489">
        <f t="shared" ca="1" si="0"/>
        <v>7.1851851851851878</v>
      </c>
      <c r="J23" s="489"/>
      <c r="K23" s="489">
        <f t="shared" ca="1" si="1"/>
        <v>8.9</v>
      </c>
      <c r="L23" s="489"/>
      <c r="M23" s="501">
        <f ca="1">IF(C23="","",SUM(E$4:E23))</f>
        <v>143.70370370370375</v>
      </c>
      <c r="N23" s="502"/>
      <c r="O23" s="499">
        <f ca="1">IF(C23="","",SUM(F$4:F23))</f>
        <v>178</v>
      </c>
      <c r="P23" s="500"/>
      <c r="Q23" s="483">
        <f t="shared" ca="1" si="5"/>
        <v>16</v>
      </c>
      <c r="R23" s="484"/>
      <c r="S23" s="139"/>
      <c r="T23" s="273"/>
      <c r="U23" s="243"/>
      <c r="V23" s="146"/>
      <c r="W23" s="146"/>
      <c r="X23" s="146"/>
      <c r="Y23" s="146"/>
      <c r="Z23" s="27"/>
      <c r="AA23" s="27"/>
      <c r="AB23" s="13"/>
      <c r="AC23" s="13"/>
      <c r="AD23" s="13"/>
      <c r="AE23" s="13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BI23" s="10"/>
      <c r="BJ23" s="399"/>
      <c r="BK23" s="397"/>
      <c r="BL23" s="397"/>
      <c r="BM23" s="397"/>
      <c r="BN23" s="397"/>
      <c r="BO23" s="397"/>
      <c r="BP23" s="397"/>
      <c r="BQ23" s="397"/>
      <c r="BR23" s="401"/>
      <c r="BS23" s="402"/>
      <c r="BT23" s="21"/>
      <c r="BU23" s="399"/>
      <c r="BV23" s="397"/>
      <c r="BW23" s="397"/>
      <c r="BX23" s="397"/>
      <c r="BY23" s="397"/>
      <c r="BZ23" s="397"/>
      <c r="CA23" s="397"/>
      <c r="CB23" s="397"/>
      <c r="CC23" s="401"/>
      <c r="CD23" s="402"/>
    </row>
    <row r="24" spans="1:82" ht="12" customHeight="1">
      <c r="A24" s="490" cm="1">
        <f t="array" aca="1" ref="A24" ca="1">INDIRECT("'期'!"&amp;$A$32&amp;ROW())</f>
        <v>44401</v>
      </c>
      <c r="B24" s="491"/>
      <c r="C24" s="483">
        <f t="shared" ca="1" si="6"/>
        <v>21</v>
      </c>
      <c r="D24" s="484"/>
      <c r="E24" s="313">
        <f t="shared" ca="1" si="2"/>
        <v>7.1851851851851851</v>
      </c>
      <c r="F24" s="254">
        <f t="shared" ca="1" si="3"/>
        <v>1</v>
      </c>
      <c r="G24" s="492">
        <f t="shared" ca="1" si="4"/>
        <v>1.1863033873343147</v>
      </c>
      <c r="H24" s="493"/>
      <c r="I24" s="489">
        <f t="shared" ca="1" si="0"/>
        <v>7.1851851851851878</v>
      </c>
      <c r="J24" s="489"/>
      <c r="K24" s="489">
        <f t="shared" ca="1" si="1"/>
        <v>8.5238095238095237</v>
      </c>
      <c r="L24" s="489"/>
      <c r="M24" s="501">
        <f ca="1">IF(C24="","",SUM(E$4:E24))</f>
        <v>150.88888888888894</v>
      </c>
      <c r="N24" s="502"/>
      <c r="O24" s="499">
        <f ca="1">IF(C24="","",SUM(F$4:F24))</f>
        <v>179</v>
      </c>
      <c r="P24" s="500"/>
      <c r="Q24" s="483">
        <f t="shared" ca="1" si="5"/>
        <v>15</v>
      </c>
      <c r="R24" s="484"/>
      <c r="S24" s="139"/>
      <c r="T24" s="273"/>
      <c r="U24" s="243"/>
      <c r="V24" s="146"/>
      <c r="W24" s="146"/>
      <c r="X24" s="146"/>
      <c r="Y24" s="146"/>
      <c r="Z24" s="27"/>
      <c r="AA24" s="27"/>
      <c r="AB24" s="13"/>
      <c r="AC24" s="13"/>
      <c r="AD24" s="13"/>
      <c r="AE24" s="13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BI24" s="10"/>
      <c r="BJ24" s="399" t="s">
        <v>27</v>
      </c>
      <c r="BK24" s="397"/>
      <c r="BL24" s="397"/>
      <c r="BM24" s="395">
        <v>14355</v>
      </c>
      <c r="BN24" s="395"/>
      <c r="BO24" s="397" t="s">
        <v>43</v>
      </c>
      <c r="BP24" s="397"/>
      <c r="BQ24" s="397"/>
      <c r="BR24" s="401">
        <f ca="1">BM16*BM22*BM26</f>
        <v>3875850</v>
      </c>
      <c r="BS24" s="402"/>
      <c r="BT24" s="21"/>
      <c r="BU24" s="399" t="s">
        <v>27</v>
      </c>
      <c r="BV24" s="397"/>
      <c r="BW24" s="397"/>
      <c r="BX24" s="395">
        <v>10503</v>
      </c>
      <c r="BY24" s="395"/>
      <c r="BZ24" s="397" t="s">
        <v>43</v>
      </c>
      <c r="CA24" s="397"/>
      <c r="CB24" s="397"/>
      <c r="CC24" s="401">
        <f ca="1">BX16*BX22*BX26</f>
        <v>3953366.9999999995</v>
      </c>
      <c r="CD24" s="402"/>
    </row>
    <row r="25" spans="1:82" ht="12" customHeight="1">
      <c r="A25" s="490" cm="1">
        <f t="array" aca="1" ref="A25" ca="1">INDIRECT("'期'!"&amp;$A$32&amp;ROW())</f>
        <v>44403</v>
      </c>
      <c r="B25" s="491"/>
      <c r="C25" s="483">
        <f t="shared" ca="1" si="6"/>
        <v>22</v>
      </c>
      <c r="D25" s="484"/>
      <c r="E25" s="313">
        <f t="shared" ca="1" si="2"/>
        <v>7.1851851851851851</v>
      </c>
      <c r="F25" s="254">
        <f t="shared" ca="1" si="3"/>
        <v>10</v>
      </c>
      <c r="G25" s="492">
        <f t="shared" ca="1" si="4"/>
        <v>1.1956419868790997</v>
      </c>
      <c r="H25" s="493"/>
      <c r="I25" s="489">
        <f t="shared" ca="1" si="0"/>
        <v>7.1851851851851878</v>
      </c>
      <c r="J25" s="489"/>
      <c r="K25" s="489">
        <f t="shared" ca="1" si="1"/>
        <v>8.5909090909090917</v>
      </c>
      <c r="L25" s="489"/>
      <c r="M25" s="501">
        <f ca="1">IF(C25="","",SUM(E$4:E25))</f>
        <v>158.07407407407413</v>
      </c>
      <c r="N25" s="502"/>
      <c r="O25" s="499">
        <f ca="1">IF(C25="","",SUM(F$4:F25))</f>
        <v>189</v>
      </c>
      <c r="P25" s="500"/>
      <c r="Q25" s="483">
        <f t="shared" ca="1" si="5"/>
        <v>5</v>
      </c>
      <c r="R25" s="484"/>
      <c r="S25" s="139"/>
      <c r="T25" s="273"/>
      <c r="U25" s="243"/>
      <c r="V25" s="146"/>
      <c r="W25" s="146"/>
      <c r="X25" s="146"/>
      <c r="Y25" s="146"/>
      <c r="Z25" s="27"/>
      <c r="AA25" s="27"/>
      <c r="AB25" s="13"/>
      <c r="AC25" s="13"/>
      <c r="AD25" s="13"/>
      <c r="AE25" s="13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BI25" s="10"/>
      <c r="BJ25" s="399"/>
      <c r="BK25" s="397"/>
      <c r="BL25" s="397"/>
      <c r="BM25" s="395"/>
      <c r="BN25" s="395"/>
      <c r="BO25" s="397"/>
      <c r="BP25" s="397"/>
      <c r="BQ25" s="397"/>
      <c r="BR25" s="401"/>
      <c r="BS25" s="402"/>
      <c r="BT25" s="21"/>
      <c r="BU25" s="399"/>
      <c r="BV25" s="397"/>
      <c r="BW25" s="397"/>
      <c r="BX25" s="395"/>
      <c r="BY25" s="395"/>
      <c r="BZ25" s="397"/>
      <c r="CA25" s="397"/>
      <c r="CB25" s="397"/>
      <c r="CC25" s="401"/>
      <c r="CD25" s="402"/>
    </row>
    <row r="26" spans="1:82" ht="12" customHeight="1">
      <c r="A26" s="490" cm="1">
        <f t="array" aca="1" ref="A26" ca="1">INDIRECT("'期'!"&amp;$A$32&amp;ROW())</f>
        <v>44404</v>
      </c>
      <c r="B26" s="491"/>
      <c r="C26" s="483">
        <f t="shared" ca="1" si="6"/>
        <v>23</v>
      </c>
      <c r="D26" s="484"/>
      <c r="E26" s="313">
        <f t="shared" ca="1" si="2"/>
        <v>7.1851851851851851</v>
      </c>
      <c r="F26" s="254">
        <f t="shared" ca="1" si="3"/>
        <v>3</v>
      </c>
      <c r="G26" s="492">
        <f t="shared" ca="1" si="4"/>
        <v>1.1618108471537423</v>
      </c>
      <c r="H26" s="493"/>
      <c r="I26" s="489">
        <f t="shared" ca="1" si="0"/>
        <v>7.1851851851851878</v>
      </c>
      <c r="J26" s="489"/>
      <c r="K26" s="489">
        <f t="shared" ca="1" si="1"/>
        <v>8.3478260869565215</v>
      </c>
      <c r="L26" s="489"/>
      <c r="M26" s="501">
        <f ca="1">IF(C26="","",SUM(E$4:E26))</f>
        <v>165.25925925925932</v>
      </c>
      <c r="N26" s="502"/>
      <c r="O26" s="499">
        <f ca="1">IF(C26="","",SUM(F$4:F26))</f>
        <v>192</v>
      </c>
      <c r="P26" s="500"/>
      <c r="Q26" s="483">
        <f t="shared" ca="1" si="5"/>
        <v>2</v>
      </c>
      <c r="R26" s="484"/>
      <c r="S26" s="139"/>
      <c r="T26" s="273"/>
      <c r="U26" s="243"/>
      <c r="V26" s="146"/>
      <c r="W26" s="146"/>
      <c r="X26" s="146"/>
      <c r="Y26" s="146"/>
      <c r="Z26" s="27"/>
      <c r="AA26" s="27"/>
      <c r="AB26" s="13"/>
      <c r="AC26" s="13"/>
      <c r="AD26" s="13"/>
      <c r="AE26" s="13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BI26" s="10"/>
      <c r="BJ26" s="399" t="s">
        <v>28</v>
      </c>
      <c r="BK26" s="397"/>
      <c r="BL26" s="397"/>
      <c r="BM26" s="505">
        <v>14355</v>
      </c>
      <c r="BN26" s="505"/>
      <c r="BO26" s="397" t="s">
        <v>42</v>
      </c>
      <c r="BP26" s="397"/>
      <c r="BQ26" s="397"/>
      <c r="BR26" s="391">
        <f ca="1">BR24-BR22</f>
        <v>1049206.9500000002</v>
      </c>
      <c r="BS26" s="392"/>
      <c r="BT26" s="21"/>
      <c r="BU26" s="399" t="s">
        <v>28</v>
      </c>
      <c r="BV26" s="397"/>
      <c r="BW26" s="397"/>
      <c r="BX26" s="395">
        <f>BM26</f>
        <v>14355</v>
      </c>
      <c r="BY26" s="395"/>
      <c r="BZ26" s="397" t="s">
        <v>42</v>
      </c>
      <c r="CA26" s="397"/>
      <c r="CB26" s="397"/>
      <c r="CC26" s="391">
        <f ca="1">CC24-CC22</f>
        <v>1885221.2699999998</v>
      </c>
      <c r="CD26" s="392"/>
    </row>
    <row r="27" spans="1:82" ht="12" customHeight="1" thickBot="1">
      <c r="A27" s="490" cm="1">
        <f t="array" aca="1" ref="A27" ca="1">INDIRECT("'期'!"&amp;$A$32&amp;ROW())</f>
        <v>44405</v>
      </c>
      <c r="B27" s="491"/>
      <c r="C27" s="483">
        <f t="shared" ca="1" si="6"/>
        <v>24</v>
      </c>
      <c r="D27" s="484"/>
      <c r="E27" s="313">
        <f t="shared" ca="1" si="2"/>
        <v>7.1851851851851851</v>
      </c>
      <c r="F27" s="254">
        <f t="shared" ca="1" si="3"/>
        <v>10</v>
      </c>
      <c r="G27" s="492">
        <f t="shared" ca="1" si="4"/>
        <v>1.1713917525773192</v>
      </c>
      <c r="H27" s="493"/>
      <c r="I27" s="489">
        <f t="shared" ca="1" si="0"/>
        <v>7.1851851851851878</v>
      </c>
      <c r="J27" s="489"/>
      <c r="K27" s="489">
        <f t="shared" ca="1" si="1"/>
        <v>8.4166666666666661</v>
      </c>
      <c r="L27" s="489"/>
      <c r="M27" s="501">
        <f ca="1">IF(C27="","",SUM(E$4:E27))</f>
        <v>172.44444444444451</v>
      </c>
      <c r="N27" s="502"/>
      <c r="O27" s="499">
        <f ca="1">IF(C27="","",SUM(F$4:F27))</f>
        <v>202</v>
      </c>
      <c r="P27" s="500"/>
      <c r="Q27" s="483">
        <f t="shared" ca="1" si="5"/>
        <v>-8</v>
      </c>
      <c r="R27" s="484"/>
      <c r="S27" s="139"/>
      <c r="T27" s="139"/>
      <c r="U27" s="243"/>
      <c r="V27" s="146"/>
      <c r="W27" s="146"/>
      <c r="X27" s="146"/>
      <c r="Y27" s="146"/>
      <c r="Z27" s="27"/>
      <c r="AA27" s="27"/>
      <c r="AB27" s="13"/>
      <c r="AC27" s="13"/>
      <c r="AD27" s="13"/>
      <c r="AE27" s="13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BI27" s="10"/>
      <c r="BJ27" s="400"/>
      <c r="BK27" s="398"/>
      <c r="BL27" s="398"/>
      <c r="BM27" s="506"/>
      <c r="BN27" s="506"/>
      <c r="BO27" s="398"/>
      <c r="BP27" s="398"/>
      <c r="BQ27" s="398"/>
      <c r="BR27" s="393"/>
      <c r="BS27" s="394"/>
      <c r="BT27" s="21"/>
      <c r="BU27" s="400"/>
      <c r="BV27" s="398"/>
      <c r="BW27" s="398"/>
      <c r="BX27" s="396"/>
      <c r="BY27" s="396"/>
      <c r="BZ27" s="398"/>
      <c r="CA27" s="398"/>
      <c r="CB27" s="398"/>
      <c r="CC27" s="393"/>
      <c r="CD27" s="394"/>
    </row>
    <row r="28" spans="1:82" ht="12" customHeight="1">
      <c r="A28" s="490" cm="1">
        <f t="array" aca="1" ref="A28" ca="1">INDIRECT("'期'!"&amp;$A$32&amp;ROW())</f>
        <v>44406</v>
      </c>
      <c r="B28" s="491"/>
      <c r="C28" s="483">
        <f t="shared" ca="1" si="6"/>
        <v>25</v>
      </c>
      <c r="D28" s="484"/>
      <c r="E28" s="313">
        <f t="shared" ca="1" si="2"/>
        <v>7.1851851851851851</v>
      </c>
      <c r="F28" s="254">
        <f t="shared" ca="1" si="3"/>
        <v>7</v>
      </c>
      <c r="G28" s="492">
        <f t="shared" ca="1" si="4"/>
        <v>1.1635051546391748</v>
      </c>
      <c r="H28" s="493"/>
      <c r="I28" s="489">
        <f t="shared" ca="1" si="0"/>
        <v>7.1851851851851878</v>
      </c>
      <c r="J28" s="489"/>
      <c r="K28" s="489">
        <f t="shared" ca="1" si="1"/>
        <v>8.36</v>
      </c>
      <c r="L28" s="489"/>
      <c r="M28" s="501">
        <f ca="1">IF(C28="","",SUM(E$4:E28))</f>
        <v>179.6296296296297</v>
      </c>
      <c r="N28" s="502"/>
      <c r="O28" s="499">
        <f ca="1">IF(C28="","",SUM(F$4:F28))</f>
        <v>209</v>
      </c>
      <c r="P28" s="500"/>
      <c r="Q28" s="483">
        <f t="shared" ca="1" si="5"/>
        <v>-15</v>
      </c>
      <c r="R28" s="484"/>
      <c r="S28" s="139"/>
      <c r="T28" s="274"/>
      <c r="U28" s="245"/>
      <c r="V28" s="146"/>
      <c r="W28" s="146"/>
      <c r="X28" s="146"/>
      <c r="Y28" s="146"/>
      <c r="Z28" s="27"/>
      <c r="AA28" s="27"/>
      <c r="AB28" s="13"/>
      <c r="AC28" s="13"/>
      <c r="AD28" s="13"/>
      <c r="AE28" s="13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BI28" s="10"/>
      <c r="BJ28" s="487" t="s">
        <v>32</v>
      </c>
      <c r="BK28" s="487"/>
      <c r="BL28" s="22"/>
      <c r="BM28" s="23"/>
      <c r="BN28" s="23"/>
      <c r="BO28" s="17"/>
      <c r="BP28" s="17"/>
      <c r="BQ28" s="17"/>
      <c r="BR28" s="21"/>
      <c r="BS28" s="21"/>
      <c r="BT28" s="21"/>
      <c r="BU28" s="487" t="s">
        <v>31</v>
      </c>
      <c r="BV28" s="487"/>
      <c r="BW28" s="22"/>
      <c r="BX28" s="23"/>
      <c r="BY28" s="23"/>
      <c r="BZ28" s="17"/>
      <c r="CA28" s="17"/>
      <c r="CB28" s="17"/>
      <c r="CC28" s="21"/>
      <c r="CD28" s="21"/>
    </row>
    <row r="29" spans="1:82" ht="12" customHeight="1" thickBot="1">
      <c r="A29" s="490" cm="1">
        <f t="array" aca="1" ref="A29" ca="1">INDIRECT("'期'!"&amp;$A$32&amp;ROW())</f>
        <v>44407</v>
      </c>
      <c r="B29" s="491"/>
      <c r="C29" s="483">
        <f t="shared" ca="1" si="6"/>
        <v>26</v>
      </c>
      <c r="D29" s="484"/>
      <c r="E29" s="313">
        <f t="shared" ca="1" si="2"/>
        <v>7.1851851851851851</v>
      </c>
      <c r="F29" s="254">
        <f t="shared" ca="1" si="3"/>
        <v>4</v>
      </c>
      <c r="G29" s="492">
        <f t="shared" ca="1" si="4"/>
        <v>1.1401665344964309</v>
      </c>
      <c r="H29" s="493"/>
      <c r="I29" s="489">
        <f t="shared" ca="1" si="0"/>
        <v>7.1851851851851887</v>
      </c>
      <c r="J29" s="489"/>
      <c r="K29" s="489">
        <f t="shared" ca="1" si="1"/>
        <v>8.1923076923076916</v>
      </c>
      <c r="L29" s="489"/>
      <c r="M29" s="501">
        <f ca="1">IF(C29="","",SUM(E$4:E29))</f>
        <v>186.81481481481489</v>
      </c>
      <c r="N29" s="502"/>
      <c r="O29" s="499">
        <f ca="1">IF(C29="","",SUM(F$4:F29))</f>
        <v>213</v>
      </c>
      <c r="P29" s="500"/>
      <c r="Q29" s="483">
        <f t="shared" ca="1" si="5"/>
        <v>-19</v>
      </c>
      <c r="R29" s="484"/>
      <c r="S29" s="139"/>
      <c r="T29" s="274"/>
      <c r="U29" s="245"/>
      <c r="V29" s="146"/>
      <c r="W29" s="146"/>
      <c r="X29" s="146"/>
      <c r="Y29" s="146"/>
      <c r="Z29" s="27"/>
      <c r="AA29" s="27"/>
      <c r="AB29" s="13"/>
      <c r="AC29" s="13"/>
      <c r="AD29" s="13"/>
      <c r="AE29" s="13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BI29" s="10"/>
      <c r="BJ29" s="488"/>
      <c r="BK29" s="488"/>
      <c r="BL29" s="25"/>
      <c r="BM29" s="23"/>
      <c r="BN29" s="23"/>
      <c r="BO29" s="17"/>
      <c r="BP29" s="17"/>
      <c r="BQ29" s="17"/>
      <c r="BR29" s="21"/>
      <c r="BS29" s="21"/>
      <c r="BT29" s="21"/>
      <c r="BU29" s="488"/>
      <c r="BV29" s="488"/>
      <c r="BW29" s="25"/>
      <c r="BX29" s="23"/>
      <c r="BY29" s="23"/>
      <c r="BZ29" s="17"/>
      <c r="CA29" s="17"/>
      <c r="CB29" s="17"/>
      <c r="CC29" s="21"/>
      <c r="CD29" s="21"/>
    </row>
    <row r="30" spans="1:82" ht="12" customHeight="1">
      <c r="A30" s="494" cm="1">
        <f t="array" aca="1" ref="A30" ca="1">INDIRECT("'期'!"&amp;$A$32&amp;ROW())</f>
        <v>44408</v>
      </c>
      <c r="B30" s="495"/>
      <c r="C30" s="496">
        <f t="shared" ca="1" si="6"/>
        <v>27</v>
      </c>
      <c r="D30" s="497"/>
      <c r="E30" s="314">
        <f t="shared" ca="1" si="2"/>
        <v>7.1851851851851851</v>
      </c>
      <c r="F30" s="255">
        <f t="shared" ca="1" si="3"/>
        <v>4</v>
      </c>
      <c r="G30" s="452">
        <f t="shared" ca="1" si="4"/>
        <v>1.1185567010309274</v>
      </c>
      <c r="H30" s="453"/>
      <c r="I30" s="498">
        <f t="shared" ca="1" si="0"/>
        <v>7.1851851851851887</v>
      </c>
      <c r="J30" s="498"/>
      <c r="K30" s="498">
        <f t="shared" ca="1" si="1"/>
        <v>8.0370370370370363</v>
      </c>
      <c r="L30" s="498"/>
      <c r="M30" s="501">
        <f ca="1">IF(C30="","",SUM(E$4:E30))</f>
        <v>194.00000000000009</v>
      </c>
      <c r="N30" s="502"/>
      <c r="O30" s="503">
        <f ca="1">IF(C30="","",SUM(F$4:F30))</f>
        <v>217</v>
      </c>
      <c r="P30" s="504"/>
      <c r="Q30" s="496">
        <f t="shared" ca="1" si="5"/>
        <v>-23</v>
      </c>
      <c r="R30" s="497"/>
      <c r="S30" s="139"/>
      <c r="T30" s="274"/>
      <c r="U30" s="245"/>
      <c r="V30" s="146"/>
      <c r="W30" s="146"/>
      <c r="X30" s="146"/>
      <c r="Y30" s="146"/>
      <c r="Z30" s="27"/>
      <c r="AA30" s="27"/>
      <c r="AB30" s="13"/>
      <c r="AC30" s="13"/>
      <c r="AD30" s="13"/>
      <c r="AE30" s="13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BI30" s="10"/>
      <c r="BJ30" s="406" t="s">
        <v>11</v>
      </c>
      <c r="BK30" s="405"/>
      <c r="BL30" s="405">
        <f ca="1">BM40*BM48</f>
        <v>194</v>
      </c>
      <c r="BM30" s="485"/>
      <c r="BN30" s="474" t="s">
        <v>12</v>
      </c>
      <c r="BO30" s="475"/>
      <c r="BP30" s="476" t="s">
        <v>13</v>
      </c>
      <c r="BQ30" s="475"/>
      <c r="BR30" s="476" t="s">
        <v>14</v>
      </c>
      <c r="BS30" s="477"/>
      <c r="BT30" s="17"/>
      <c r="BU30" s="406" t="s">
        <v>11</v>
      </c>
      <c r="BV30" s="405"/>
      <c r="BW30" s="405">
        <f ca="1">BX40*BX48</f>
        <v>194</v>
      </c>
      <c r="BX30" s="485"/>
      <c r="BY30" s="474" t="s">
        <v>12</v>
      </c>
      <c r="BZ30" s="475"/>
      <c r="CA30" s="476" t="s">
        <v>13</v>
      </c>
      <c r="CB30" s="475"/>
      <c r="CC30" s="476" t="s">
        <v>14</v>
      </c>
      <c r="CD30" s="477"/>
    </row>
    <row r="31" spans="1:82" ht="12" customHeight="1">
      <c r="A31" s="450" t="s">
        <v>8</v>
      </c>
      <c r="B31" s="450"/>
      <c r="C31" s="451">
        <f ca="1">MAX(C4:D30)</f>
        <v>27</v>
      </c>
      <c r="D31" s="451"/>
      <c r="E31" s="315">
        <f ca="1">SUM(E4:E30)</f>
        <v>194.00000000000009</v>
      </c>
      <c r="F31" s="315">
        <f ca="1">SUM(F4:F30)</f>
        <v>217</v>
      </c>
      <c r="G31" s="452">
        <f ca="1">IFERROR(F31/E31,0)</f>
        <v>1.1185567010309274</v>
      </c>
      <c r="H31" s="453"/>
      <c r="I31" s="454">
        <f ca="1">E31-F31</f>
        <v>-22.999999999999915</v>
      </c>
      <c r="J31" s="455"/>
      <c r="K31" s="456">
        <f ca="1">F31/C31</f>
        <v>8.0370370370370363</v>
      </c>
      <c r="L31" s="457"/>
      <c r="M31" s="3" t="s">
        <v>10</v>
      </c>
      <c r="N31" s="3"/>
      <c r="O31" s="3"/>
      <c r="P31" s="3"/>
      <c r="Q31" s="3"/>
      <c r="R31" s="3"/>
      <c r="S31" s="139"/>
      <c r="T31" s="274"/>
      <c r="U31" s="246"/>
      <c r="V31" s="139"/>
      <c r="W31" s="139"/>
      <c r="X31" s="240"/>
      <c r="Y31" s="240"/>
      <c r="Z31" s="13"/>
      <c r="AA31" s="13"/>
      <c r="AB31" s="13"/>
      <c r="AC31" s="13"/>
      <c r="AD31" s="13"/>
      <c r="AE31" s="13"/>
      <c r="AF31" s="138"/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BI31" s="10"/>
      <c r="BJ31" s="399"/>
      <c r="BK31" s="397"/>
      <c r="BL31" s="397"/>
      <c r="BM31" s="486"/>
      <c r="BN31" s="470"/>
      <c r="BO31" s="471"/>
      <c r="BP31" s="460"/>
      <c r="BQ31" s="471"/>
      <c r="BR31" s="460"/>
      <c r="BS31" s="478"/>
      <c r="BT31" s="18"/>
      <c r="BU31" s="399"/>
      <c r="BV31" s="397"/>
      <c r="BW31" s="397"/>
      <c r="BX31" s="486"/>
      <c r="BY31" s="470"/>
      <c r="BZ31" s="471"/>
      <c r="CA31" s="460"/>
      <c r="CB31" s="471"/>
      <c r="CC31" s="460"/>
      <c r="CD31" s="478"/>
    </row>
    <row r="32" spans="1:82" ht="12" customHeight="1">
      <c r="A32" s="84" t="str">
        <f ca="1">VLOOKUP(B32,支援効果集計!$D$4:$N$15,11,FALSE)</f>
        <v>R</v>
      </c>
      <c r="B32" s="84" t="str">
        <f ca="1">RIGHT(CELL("filename",A1),LEN(CELL("filename",A1))-FIND("]",CELL("filename",A1)))</f>
        <v>R3.7</v>
      </c>
      <c r="S32" s="145"/>
      <c r="T32" s="145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BI32" s="10"/>
      <c r="BJ32" s="468" t="s">
        <v>15</v>
      </c>
      <c r="BK32" s="469"/>
      <c r="BL32" s="436">
        <f ca="1">SUM(F16:F21)</f>
        <v>50</v>
      </c>
      <c r="BM32" s="472"/>
      <c r="BN32" s="412" t="s">
        <v>34</v>
      </c>
      <c r="BO32" s="482">
        <f ca="1">BO5</f>
        <v>20.333333333333332</v>
      </c>
      <c r="BP32" s="413" t="s">
        <v>34</v>
      </c>
      <c r="BQ32" s="464">
        <f ca="1">BQ5</f>
        <v>1.2057989690721651</v>
      </c>
      <c r="BR32" s="413" t="s">
        <v>34</v>
      </c>
      <c r="BS32" s="466">
        <f>AQ31</f>
        <v>0</v>
      </c>
      <c r="BT32" s="18"/>
      <c r="BU32" s="468" t="s">
        <v>15</v>
      </c>
      <c r="BV32" s="469"/>
      <c r="BW32" s="436">
        <f ca="1">SUM(F22:F28)</f>
        <v>35</v>
      </c>
      <c r="BX32" s="472"/>
      <c r="BY32" s="412" t="s">
        <v>34</v>
      </c>
      <c r="BZ32" s="480">
        <f ca="1">BO32</f>
        <v>20.333333333333332</v>
      </c>
      <c r="CA32" s="413" t="s">
        <v>34</v>
      </c>
      <c r="CB32" s="480">
        <f ca="1">BQ32</f>
        <v>1.2057989690721651</v>
      </c>
      <c r="CC32" s="413" t="s">
        <v>34</v>
      </c>
      <c r="CD32" s="466">
        <f>BS32</f>
        <v>0</v>
      </c>
    </row>
    <row r="33" spans="1:83" ht="12" customHeight="1" thickBot="1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30"/>
      <c r="R33" s="30"/>
      <c r="T33" s="250"/>
      <c r="U33" s="139"/>
      <c r="V33" s="149"/>
      <c r="W33" s="27"/>
      <c r="X33" s="27"/>
      <c r="Y33" s="27"/>
      <c r="Z33" s="27"/>
      <c r="AA33" s="27"/>
      <c r="AB33" s="27"/>
      <c r="AC33" s="27"/>
      <c r="AD33" s="27"/>
      <c r="AE33" s="148"/>
      <c r="AF33" s="139"/>
      <c r="AG33" s="149"/>
      <c r="AH33" s="27"/>
      <c r="AI33" s="27"/>
      <c r="AJ33" s="27"/>
      <c r="AK33" s="4"/>
      <c r="AL33" s="4"/>
      <c r="AM33" s="4"/>
      <c r="AN33" s="4"/>
      <c r="AO33" s="4"/>
      <c r="AP33" s="27"/>
      <c r="AQ33" s="27"/>
      <c r="BI33" s="10"/>
      <c r="BJ33" s="470"/>
      <c r="BK33" s="471"/>
      <c r="BL33" s="438"/>
      <c r="BM33" s="473"/>
      <c r="BN33" s="479"/>
      <c r="BO33" s="465"/>
      <c r="BP33" s="414"/>
      <c r="BQ33" s="465"/>
      <c r="BR33" s="414"/>
      <c r="BS33" s="467"/>
      <c r="BT33" s="18"/>
      <c r="BU33" s="470"/>
      <c r="BV33" s="471"/>
      <c r="BW33" s="438"/>
      <c r="BX33" s="473"/>
      <c r="BY33" s="479"/>
      <c r="BZ33" s="465"/>
      <c r="CA33" s="414"/>
      <c r="CB33" s="465"/>
      <c r="CC33" s="414"/>
      <c r="CD33" s="467"/>
    </row>
    <row r="34" spans="1:83" ht="15" customHeight="1">
      <c r="A34" s="261">
        <f ca="1">HLOOKUP(B32,年間予定!$B$1:$M$2,2,FALSE)</f>
        <v>5</v>
      </c>
      <c r="B34" s="262"/>
      <c r="C34" s="271"/>
      <c r="D34" s="269">
        <f ca="1">$A$4</f>
        <v>44378</v>
      </c>
      <c r="E34" s="264"/>
      <c r="F34" s="263">
        <f ca="1">$A$5</f>
        <v>44379</v>
      </c>
      <c r="G34" s="264"/>
      <c r="H34" s="263">
        <f ca="1">$A$6</f>
        <v>44380</v>
      </c>
      <c r="I34" s="264"/>
      <c r="J34" s="263">
        <f ca="1">$A$7</f>
        <v>44382</v>
      </c>
      <c r="K34" s="264"/>
      <c r="L34" s="263">
        <f ca="1">$A$8</f>
        <v>44383</v>
      </c>
      <c r="M34" s="264"/>
      <c r="N34" s="263">
        <f ca="1">$A$9</f>
        <v>44384</v>
      </c>
      <c r="O34" s="264"/>
      <c r="P34" s="263">
        <f ca="1">$A$10</f>
        <v>44385</v>
      </c>
      <c r="Q34" s="264"/>
      <c r="R34" s="263">
        <f ca="1">$A$11</f>
        <v>44386</v>
      </c>
      <c r="S34" s="264"/>
      <c r="T34" s="263">
        <f ca="1">$A$12</f>
        <v>44387</v>
      </c>
      <c r="U34" s="264"/>
      <c r="V34" s="263">
        <f ca="1">$A$13</f>
        <v>44389</v>
      </c>
      <c r="W34" s="264"/>
      <c r="X34" s="263">
        <f ca="1">$A$14</f>
        <v>44390</v>
      </c>
      <c r="Y34" s="264"/>
      <c r="Z34" s="263">
        <f ca="1">$A$15</f>
        <v>44391</v>
      </c>
      <c r="AA34" s="264"/>
      <c r="AB34" s="263">
        <f ca="1">$A$16</f>
        <v>44392</v>
      </c>
      <c r="AC34" s="264"/>
      <c r="AD34" s="263">
        <f ca="1">$A$17</f>
        <v>44393</v>
      </c>
      <c r="AE34" s="264"/>
      <c r="AF34" s="263">
        <f ca="1">$A$18</f>
        <v>44394</v>
      </c>
      <c r="AG34" s="264"/>
      <c r="AH34" s="263">
        <f ca="1">$A$19</f>
        <v>44396</v>
      </c>
      <c r="AI34" s="264"/>
      <c r="AJ34" s="263">
        <f ca="1">$A$20</f>
        <v>44397</v>
      </c>
      <c r="AK34" s="264"/>
      <c r="AL34" s="263">
        <f ca="1">$A$21</f>
        <v>44398</v>
      </c>
      <c r="AM34" s="264"/>
      <c r="AN34" s="263">
        <f ca="1">$A$22</f>
        <v>44399</v>
      </c>
      <c r="AO34" s="264"/>
      <c r="AP34" s="263">
        <f ca="1">$A$23</f>
        <v>44400</v>
      </c>
      <c r="AQ34" s="264"/>
      <c r="AR34" s="263">
        <f ca="1">$A$24</f>
        <v>44401</v>
      </c>
      <c r="AS34" s="264"/>
      <c r="AT34" s="263">
        <f ca="1">$A$25</f>
        <v>44403</v>
      </c>
      <c r="AU34" s="264"/>
      <c r="AV34" s="263">
        <f ca="1">$A$26</f>
        <v>44404</v>
      </c>
      <c r="AW34" s="264"/>
      <c r="AX34" s="263">
        <f ca="1">$A$27</f>
        <v>44405</v>
      </c>
      <c r="AY34" s="264"/>
      <c r="AZ34" s="263">
        <f ca="1">$A$28</f>
        <v>44406</v>
      </c>
      <c r="BA34" s="264"/>
      <c r="BB34" s="263">
        <f ca="1">$A$29</f>
        <v>44407</v>
      </c>
      <c r="BC34" s="264"/>
      <c r="BD34" s="263">
        <f ca="1">$A$30</f>
        <v>44408</v>
      </c>
      <c r="BE34" s="284"/>
      <c r="BF34" s="289" t="s">
        <v>143</v>
      </c>
      <c r="BG34" s="290"/>
      <c r="BH34" s="27"/>
      <c r="BI34" s="10"/>
      <c r="BJ34" s="399" t="s">
        <v>16</v>
      </c>
      <c r="BK34" s="397"/>
      <c r="BL34" s="458">
        <f ca="1">BL30-BL32</f>
        <v>144</v>
      </c>
      <c r="BM34" s="459"/>
      <c r="BN34" s="399" t="s">
        <v>35</v>
      </c>
      <c r="BO34" s="462">
        <f ca="1">BZ7</f>
        <v>21</v>
      </c>
      <c r="BP34" s="397" t="s">
        <v>35</v>
      </c>
      <c r="BQ34" s="463">
        <f ca="1">CB7</f>
        <v>1.3755899384121033</v>
      </c>
      <c r="BR34" s="397" t="s">
        <v>35</v>
      </c>
      <c r="BS34" s="432">
        <f ca="1">CD7</f>
        <v>0</v>
      </c>
      <c r="BT34" s="18"/>
      <c r="BU34" s="399" t="s">
        <v>16</v>
      </c>
      <c r="BV34" s="397"/>
      <c r="BW34" s="458">
        <f ca="1">BW30-BW32</f>
        <v>159</v>
      </c>
      <c r="BX34" s="459"/>
      <c r="BY34" s="399" t="s">
        <v>35</v>
      </c>
      <c r="BZ34" s="462">
        <f ca="1">BZ7</f>
        <v>21</v>
      </c>
      <c r="CA34" s="397" t="s">
        <v>35</v>
      </c>
      <c r="CB34" s="481">
        <f ca="1">CB7</f>
        <v>1.3755899384121033</v>
      </c>
      <c r="CC34" s="397" t="s">
        <v>35</v>
      </c>
      <c r="CD34" s="432">
        <f ca="1">CD7</f>
        <v>0</v>
      </c>
    </row>
    <row r="35" spans="1:83" s="260" customFormat="1" ht="15" customHeight="1">
      <c r="A35" s="267"/>
      <c r="B35" s="268"/>
      <c r="C35" s="272" t="s">
        <v>51</v>
      </c>
      <c r="D35" s="270" t="s">
        <v>117</v>
      </c>
      <c r="E35" s="266" t="s">
        <v>118</v>
      </c>
      <c r="F35" s="265" t="s">
        <v>117</v>
      </c>
      <c r="G35" s="266" t="s">
        <v>118</v>
      </c>
      <c r="H35" s="265" t="s">
        <v>117</v>
      </c>
      <c r="I35" s="266" t="s">
        <v>118</v>
      </c>
      <c r="J35" s="265" t="s">
        <v>117</v>
      </c>
      <c r="K35" s="266" t="s">
        <v>118</v>
      </c>
      <c r="L35" s="265" t="s">
        <v>117</v>
      </c>
      <c r="M35" s="266" t="s">
        <v>118</v>
      </c>
      <c r="N35" s="265" t="s">
        <v>117</v>
      </c>
      <c r="O35" s="266" t="s">
        <v>118</v>
      </c>
      <c r="P35" s="265" t="s">
        <v>117</v>
      </c>
      <c r="Q35" s="266" t="s">
        <v>118</v>
      </c>
      <c r="R35" s="265" t="s">
        <v>117</v>
      </c>
      <c r="S35" s="266" t="s">
        <v>118</v>
      </c>
      <c r="T35" s="265" t="s">
        <v>117</v>
      </c>
      <c r="U35" s="266" t="s">
        <v>118</v>
      </c>
      <c r="V35" s="265" t="s">
        <v>117</v>
      </c>
      <c r="W35" s="266" t="s">
        <v>118</v>
      </c>
      <c r="X35" s="265" t="s">
        <v>117</v>
      </c>
      <c r="Y35" s="266" t="s">
        <v>118</v>
      </c>
      <c r="Z35" s="265" t="s">
        <v>117</v>
      </c>
      <c r="AA35" s="266" t="s">
        <v>118</v>
      </c>
      <c r="AB35" s="265" t="s">
        <v>117</v>
      </c>
      <c r="AC35" s="266" t="s">
        <v>118</v>
      </c>
      <c r="AD35" s="265" t="s">
        <v>117</v>
      </c>
      <c r="AE35" s="266" t="s">
        <v>118</v>
      </c>
      <c r="AF35" s="265" t="s">
        <v>117</v>
      </c>
      <c r="AG35" s="266" t="s">
        <v>118</v>
      </c>
      <c r="AH35" s="265" t="s">
        <v>117</v>
      </c>
      <c r="AI35" s="266" t="s">
        <v>118</v>
      </c>
      <c r="AJ35" s="265" t="s">
        <v>117</v>
      </c>
      <c r="AK35" s="266" t="s">
        <v>118</v>
      </c>
      <c r="AL35" s="265" t="s">
        <v>117</v>
      </c>
      <c r="AM35" s="266" t="s">
        <v>118</v>
      </c>
      <c r="AN35" s="265" t="s">
        <v>117</v>
      </c>
      <c r="AO35" s="266" t="s">
        <v>118</v>
      </c>
      <c r="AP35" s="265" t="s">
        <v>117</v>
      </c>
      <c r="AQ35" s="266" t="s">
        <v>118</v>
      </c>
      <c r="AR35" s="265" t="s">
        <v>117</v>
      </c>
      <c r="AS35" s="266" t="s">
        <v>118</v>
      </c>
      <c r="AT35" s="265" t="s">
        <v>117</v>
      </c>
      <c r="AU35" s="266" t="s">
        <v>118</v>
      </c>
      <c r="AV35" s="265" t="s">
        <v>117</v>
      </c>
      <c r="AW35" s="266" t="s">
        <v>118</v>
      </c>
      <c r="AX35" s="265" t="s">
        <v>117</v>
      </c>
      <c r="AY35" s="266" t="s">
        <v>118</v>
      </c>
      <c r="AZ35" s="265" t="s">
        <v>117</v>
      </c>
      <c r="BA35" s="266" t="s">
        <v>118</v>
      </c>
      <c r="BB35" s="265" t="s">
        <v>117</v>
      </c>
      <c r="BC35" s="266" t="s">
        <v>118</v>
      </c>
      <c r="BD35" s="265" t="s">
        <v>117</v>
      </c>
      <c r="BE35" s="285" t="s">
        <v>118</v>
      </c>
      <c r="BF35" s="291" t="s">
        <v>117</v>
      </c>
      <c r="BG35" s="292" t="s">
        <v>118</v>
      </c>
      <c r="BH35" s="27"/>
      <c r="BI35" s="10"/>
      <c r="BJ35" s="399"/>
      <c r="BK35" s="397"/>
      <c r="BL35" s="460"/>
      <c r="BM35" s="461"/>
      <c r="BN35" s="399"/>
      <c r="BO35" s="462"/>
      <c r="BP35" s="397"/>
      <c r="BQ35" s="463"/>
      <c r="BR35" s="397"/>
      <c r="BS35" s="432"/>
      <c r="BT35" s="17"/>
      <c r="BU35" s="399"/>
      <c r="BV35" s="397"/>
      <c r="BW35" s="460"/>
      <c r="BX35" s="461"/>
      <c r="BY35" s="399"/>
      <c r="BZ35" s="462"/>
      <c r="CA35" s="397"/>
      <c r="CB35" s="481"/>
      <c r="CC35" s="397"/>
      <c r="CD35" s="432"/>
    </row>
    <row r="36" spans="1:83" ht="15" customHeight="1">
      <c r="A36" s="543" t="s">
        <v>131</v>
      </c>
      <c r="B36" s="544"/>
      <c r="C36" s="275">
        <f ca="1">IFERROR(VLOOKUP(A36,年間予定!$A$3:$M$17,$A$34,FALSE),"")</f>
        <v>44</v>
      </c>
      <c r="D36" s="276">
        <v>3</v>
      </c>
      <c r="E36" s="277"/>
      <c r="F36" s="278">
        <v>2</v>
      </c>
      <c r="G36" s="277"/>
      <c r="H36" s="278"/>
      <c r="I36" s="277"/>
      <c r="J36" s="278">
        <v>1</v>
      </c>
      <c r="K36" s="277"/>
      <c r="L36" s="278">
        <v>4</v>
      </c>
      <c r="M36" s="277"/>
      <c r="N36" s="278">
        <v>3</v>
      </c>
      <c r="O36" s="277"/>
      <c r="P36" s="278">
        <v>3</v>
      </c>
      <c r="Q36" s="277"/>
      <c r="R36" s="278">
        <v>2</v>
      </c>
      <c r="S36" s="277"/>
      <c r="T36" s="278"/>
      <c r="U36" s="277"/>
      <c r="V36" s="278">
        <v>2</v>
      </c>
      <c r="W36" s="277"/>
      <c r="X36" s="278">
        <v>4</v>
      </c>
      <c r="Y36" s="277"/>
      <c r="Z36" s="278">
        <v>5</v>
      </c>
      <c r="AA36" s="277"/>
      <c r="AB36" s="278">
        <v>3</v>
      </c>
      <c r="AC36" s="277"/>
      <c r="AD36" s="278">
        <v>2</v>
      </c>
      <c r="AE36" s="277"/>
      <c r="AF36" s="278"/>
      <c r="AG36" s="277"/>
      <c r="AH36" s="278">
        <v>4</v>
      </c>
      <c r="AI36" s="277"/>
      <c r="AJ36" s="278">
        <v>3</v>
      </c>
      <c r="AK36" s="277"/>
      <c r="AL36" s="278">
        <v>1</v>
      </c>
      <c r="AM36" s="277"/>
      <c r="AN36" s="278">
        <v>1</v>
      </c>
      <c r="AO36" s="277"/>
      <c r="AP36" s="278">
        <v>1</v>
      </c>
      <c r="AQ36" s="277"/>
      <c r="AR36" s="278"/>
      <c r="AS36" s="277"/>
      <c r="AT36" s="278">
        <v>4</v>
      </c>
      <c r="AU36" s="277"/>
      <c r="AV36" s="278">
        <v>1</v>
      </c>
      <c r="AW36" s="277"/>
      <c r="AX36" s="278">
        <v>2</v>
      </c>
      <c r="AY36" s="277"/>
      <c r="AZ36" s="278">
        <v>2</v>
      </c>
      <c r="BA36" s="277"/>
      <c r="BB36" s="278"/>
      <c r="BC36" s="277"/>
      <c r="BD36" s="278">
        <v>3</v>
      </c>
      <c r="BE36" s="286"/>
      <c r="BF36" s="293">
        <f>SUMIF($D$35:$BE$35,$BF$35,$D36:$BE36)</f>
        <v>56</v>
      </c>
      <c r="BG36" s="294">
        <f>SUMIF($D$35:$BE$35,$BG$35,$D36:$BE36)</f>
        <v>0</v>
      </c>
      <c r="BI36" s="10"/>
      <c r="BJ36" s="399" t="s">
        <v>17</v>
      </c>
      <c r="BK36" s="397"/>
      <c r="BL36" s="436">
        <f ca="1">C31-12</f>
        <v>15</v>
      </c>
      <c r="BM36" s="437"/>
      <c r="BN36" s="399" t="s">
        <v>36</v>
      </c>
      <c r="BO36" s="426">
        <f ca="1">AVERAGE(F16:F21)*2</f>
        <v>16.666666666666668</v>
      </c>
      <c r="BP36" s="397" t="s">
        <v>36</v>
      </c>
      <c r="BQ36" s="448">
        <f ca="1">AVERAGE(G16:H21)</f>
        <v>1.3705064341359063</v>
      </c>
      <c r="BR36" s="397" t="s">
        <v>36</v>
      </c>
      <c r="BS36" s="424">
        <f ca="1">SUM(S16:S21)/BL32</f>
        <v>0</v>
      </c>
      <c r="BT36" s="18"/>
      <c r="BU36" s="399" t="s">
        <v>17</v>
      </c>
      <c r="BV36" s="397"/>
      <c r="BW36" s="436">
        <f ca="1">C31-18</f>
        <v>9</v>
      </c>
      <c r="BX36" s="437"/>
      <c r="BY36" s="440" t="s">
        <v>38</v>
      </c>
      <c r="BZ36" s="442">
        <f ca="1">BO36</f>
        <v>16.666666666666668</v>
      </c>
      <c r="CA36" s="444" t="s">
        <v>38</v>
      </c>
      <c r="CB36" s="446">
        <f ca="1">BQ36</f>
        <v>1.3705064341359063</v>
      </c>
      <c r="CC36" s="444" t="s">
        <v>38</v>
      </c>
      <c r="CD36" s="434">
        <f ca="1">BS36</f>
        <v>0</v>
      </c>
    </row>
    <row r="37" spans="1:83" ht="15" customHeight="1">
      <c r="A37" s="545" t="s">
        <v>132</v>
      </c>
      <c r="B37" s="546"/>
      <c r="C37" s="279">
        <f ca="1">IFERROR(VLOOKUP(A37,年間予定!$A$3:$M$17,$A$34,FALSE),"")</f>
        <v>25</v>
      </c>
      <c r="D37" s="280"/>
      <c r="E37" s="281"/>
      <c r="F37" s="282"/>
      <c r="G37" s="281"/>
      <c r="H37" s="282"/>
      <c r="I37" s="281"/>
      <c r="J37" s="282">
        <v>2</v>
      </c>
      <c r="K37" s="281"/>
      <c r="L37" s="282">
        <v>1</v>
      </c>
      <c r="M37" s="281"/>
      <c r="N37" s="282">
        <v>1</v>
      </c>
      <c r="O37" s="281"/>
      <c r="P37" s="282"/>
      <c r="Q37" s="281"/>
      <c r="R37" s="282">
        <v>1</v>
      </c>
      <c r="S37" s="281"/>
      <c r="T37" s="282"/>
      <c r="U37" s="281"/>
      <c r="V37" s="282"/>
      <c r="W37" s="281"/>
      <c r="X37" s="282">
        <v>2</v>
      </c>
      <c r="Y37" s="281"/>
      <c r="Z37" s="282">
        <v>2</v>
      </c>
      <c r="AA37" s="281"/>
      <c r="AB37" s="282">
        <v>1</v>
      </c>
      <c r="AC37" s="281"/>
      <c r="AD37" s="282">
        <v>2</v>
      </c>
      <c r="AE37" s="281"/>
      <c r="AF37" s="282"/>
      <c r="AG37" s="281"/>
      <c r="AH37" s="282"/>
      <c r="AI37" s="281"/>
      <c r="AJ37" s="282">
        <v>3</v>
      </c>
      <c r="AK37" s="281"/>
      <c r="AL37" s="282">
        <v>1</v>
      </c>
      <c r="AM37" s="281"/>
      <c r="AN37" s="282"/>
      <c r="AO37" s="281"/>
      <c r="AP37" s="282"/>
      <c r="AQ37" s="281"/>
      <c r="AR37" s="282">
        <v>1</v>
      </c>
      <c r="AS37" s="281"/>
      <c r="AT37" s="282">
        <v>2</v>
      </c>
      <c r="AU37" s="281"/>
      <c r="AV37" s="282">
        <v>1</v>
      </c>
      <c r="AW37" s="281"/>
      <c r="AX37" s="282"/>
      <c r="AY37" s="281"/>
      <c r="AZ37" s="282"/>
      <c r="BA37" s="281"/>
      <c r="BB37" s="282"/>
      <c r="BC37" s="281"/>
      <c r="BD37" s="282">
        <v>1</v>
      </c>
      <c r="BE37" s="287"/>
      <c r="BF37" s="295">
        <f>SUMIF($D$35:$BE$35,$BF$35,$D37:$BE37)</f>
        <v>21</v>
      </c>
      <c r="BG37" s="296">
        <f t="shared" ref="BG37:BG49" si="7">SUMIF($D$35:$BE$35,$BG$35,$D37:$BE37)</f>
        <v>0</v>
      </c>
      <c r="BI37" s="11"/>
      <c r="BJ37" s="399"/>
      <c r="BK37" s="397"/>
      <c r="BL37" s="438"/>
      <c r="BM37" s="439"/>
      <c r="BN37" s="399"/>
      <c r="BO37" s="426"/>
      <c r="BP37" s="397"/>
      <c r="BQ37" s="449"/>
      <c r="BR37" s="397"/>
      <c r="BS37" s="424"/>
      <c r="BT37" s="18"/>
      <c r="BU37" s="399"/>
      <c r="BV37" s="397"/>
      <c r="BW37" s="438"/>
      <c r="BX37" s="439"/>
      <c r="BY37" s="441"/>
      <c r="BZ37" s="443"/>
      <c r="CA37" s="445"/>
      <c r="CB37" s="447"/>
      <c r="CC37" s="445"/>
      <c r="CD37" s="435"/>
    </row>
    <row r="38" spans="1:83" ht="15" customHeight="1">
      <c r="A38" s="543" t="s">
        <v>133</v>
      </c>
      <c r="B38" s="544"/>
      <c r="C38" s="275">
        <f ca="1">IFERROR(VLOOKUP(A38,年間予定!$A$3:$M$17,$A$34,FALSE),"")</f>
        <v>15</v>
      </c>
      <c r="D38" s="276"/>
      <c r="E38" s="277"/>
      <c r="F38" s="278">
        <v>1</v>
      </c>
      <c r="G38" s="277"/>
      <c r="H38" s="278"/>
      <c r="I38" s="277"/>
      <c r="J38" s="278">
        <v>1</v>
      </c>
      <c r="K38" s="277"/>
      <c r="L38" s="278"/>
      <c r="M38" s="277"/>
      <c r="N38" s="278">
        <v>2</v>
      </c>
      <c r="O38" s="277"/>
      <c r="P38" s="278"/>
      <c r="Q38" s="277"/>
      <c r="R38" s="278">
        <v>1</v>
      </c>
      <c r="S38" s="277"/>
      <c r="T38" s="278"/>
      <c r="U38" s="277"/>
      <c r="V38" s="278"/>
      <c r="W38" s="277"/>
      <c r="X38" s="278"/>
      <c r="Y38" s="277"/>
      <c r="Z38" s="278">
        <v>1</v>
      </c>
      <c r="AA38" s="277"/>
      <c r="AB38" s="278">
        <v>2</v>
      </c>
      <c r="AC38" s="277"/>
      <c r="AD38" s="278"/>
      <c r="AE38" s="277"/>
      <c r="AF38" s="278"/>
      <c r="AG38" s="277"/>
      <c r="AH38" s="278"/>
      <c r="AI38" s="277"/>
      <c r="AJ38" s="278"/>
      <c r="AK38" s="277"/>
      <c r="AL38" s="278"/>
      <c r="AM38" s="277"/>
      <c r="AN38" s="278"/>
      <c r="AO38" s="277"/>
      <c r="AP38" s="278"/>
      <c r="AQ38" s="277"/>
      <c r="AR38" s="278"/>
      <c r="AS38" s="277"/>
      <c r="AT38" s="278">
        <v>1</v>
      </c>
      <c r="AU38" s="277"/>
      <c r="AV38" s="278"/>
      <c r="AW38" s="277"/>
      <c r="AX38" s="278"/>
      <c r="AY38" s="277"/>
      <c r="AZ38" s="278">
        <v>1</v>
      </c>
      <c r="BA38" s="277"/>
      <c r="BB38" s="278"/>
      <c r="BC38" s="277"/>
      <c r="BD38" s="278"/>
      <c r="BE38" s="286"/>
      <c r="BF38" s="293">
        <f t="shared" ref="BF38:BF49" si="8">SUMIF($D$35:$BE$35,$BF$35,$D38:$BE38)</f>
        <v>10</v>
      </c>
      <c r="BG38" s="294">
        <f t="shared" si="7"/>
        <v>0</v>
      </c>
      <c r="BH38" s="146"/>
      <c r="BI38" s="26"/>
      <c r="BJ38" s="411" t="s">
        <v>33</v>
      </c>
      <c r="BK38" s="397"/>
      <c r="BL38" s="407">
        <f ca="1">BL34/BL36</f>
        <v>9.6</v>
      </c>
      <c r="BM38" s="419"/>
      <c r="BN38" s="399" t="s">
        <v>37</v>
      </c>
      <c r="BO38" s="430">
        <f ca="1">BZ38</f>
        <v>10</v>
      </c>
      <c r="BP38" s="397" t="s">
        <v>37</v>
      </c>
      <c r="BQ38" s="430">
        <f ca="1">CB38</f>
        <v>1.1998843280350102</v>
      </c>
      <c r="BR38" s="397" t="s">
        <v>37</v>
      </c>
      <c r="BS38" s="432">
        <f ca="1">CD38</f>
        <v>0</v>
      </c>
      <c r="BT38" s="18"/>
      <c r="BU38" s="411" t="s">
        <v>33</v>
      </c>
      <c r="BV38" s="397"/>
      <c r="BW38" s="407">
        <f ca="1">BW34/BW36</f>
        <v>17.666666666666668</v>
      </c>
      <c r="BX38" s="419"/>
      <c r="BY38" s="399" t="s">
        <v>37</v>
      </c>
      <c r="BZ38" s="426">
        <f ca="1">AVERAGE(F22:F28)*2</f>
        <v>10</v>
      </c>
      <c r="CA38" s="397" t="s">
        <v>37</v>
      </c>
      <c r="CB38" s="428">
        <f ca="1">AVERAGE(G22:H28)</f>
        <v>1.1998843280350102</v>
      </c>
      <c r="CC38" s="397" t="s">
        <v>37</v>
      </c>
      <c r="CD38" s="424">
        <f ca="1">SUM(S22:S28)/BW32</f>
        <v>0</v>
      </c>
    </row>
    <row r="39" spans="1:83" ht="15" customHeight="1" thickBot="1">
      <c r="A39" s="545" t="s">
        <v>134</v>
      </c>
      <c r="B39" s="546"/>
      <c r="C39" s="279">
        <f ca="1">IFERROR(VLOOKUP(A39,年間予定!$A$3:$M$17,$A$34,FALSE),"")</f>
        <v>9</v>
      </c>
      <c r="D39" s="280"/>
      <c r="E39" s="281"/>
      <c r="F39" s="282"/>
      <c r="G39" s="281"/>
      <c r="H39" s="282">
        <v>1</v>
      </c>
      <c r="I39" s="281"/>
      <c r="J39" s="282">
        <v>1</v>
      </c>
      <c r="K39" s="281"/>
      <c r="L39" s="282"/>
      <c r="M39" s="281"/>
      <c r="N39" s="282">
        <v>2</v>
      </c>
      <c r="O39" s="281"/>
      <c r="P39" s="282"/>
      <c r="Q39" s="281"/>
      <c r="R39" s="282"/>
      <c r="S39" s="281"/>
      <c r="T39" s="282">
        <v>1</v>
      </c>
      <c r="U39" s="281"/>
      <c r="V39" s="282">
        <v>2</v>
      </c>
      <c r="W39" s="281"/>
      <c r="X39" s="282">
        <v>1</v>
      </c>
      <c r="Y39" s="281"/>
      <c r="Z39" s="282">
        <v>1</v>
      </c>
      <c r="AA39" s="281"/>
      <c r="AB39" s="282"/>
      <c r="AC39" s="281"/>
      <c r="AD39" s="282"/>
      <c r="AE39" s="281"/>
      <c r="AF39" s="282"/>
      <c r="AG39" s="281"/>
      <c r="AH39" s="282"/>
      <c r="AI39" s="281"/>
      <c r="AJ39" s="282"/>
      <c r="AK39" s="281"/>
      <c r="AL39" s="282"/>
      <c r="AM39" s="281"/>
      <c r="AN39" s="282"/>
      <c r="AO39" s="281"/>
      <c r="AP39" s="282">
        <v>2</v>
      </c>
      <c r="AQ39" s="281"/>
      <c r="AR39" s="282"/>
      <c r="AS39" s="281"/>
      <c r="AT39" s="282"/>
      <c r="AU39" s="281"/>
      <c r="AV39" s="282"/>
      <c r="AW39" s="281"/>
      <c r="AX39" s="282"/>
      <c r="AY39" s="281"/>
      <c r="AZ39" s="282"/>
      <c r="BA39" s="281"/>
      <c r="BB39" s="282">
        <v>2</v>
      </c>
      <c r="BC39" s="281"/>
      <c r="BD39" s="282"/>
      <c r="BE39" s="287"/>
      <c r="BF39" s="295">
        <f t="shared" si="8"/>
        <v>13</v>
      </c>
      <c r="BG39" s="296">
        <f t="shared" si="7"/>
        <v>0</v>
      </c>
      <c r="BH39" s="146"/>
      <c r="BI39" s="26"/>
      <c r="BJ39" s="412"/>
      <c r="BK39" s="413"/>
      <c r="BL39" s="409"/>
      <c r="BM39" s="420"/>
      <c r="BN39" s="400"/>
      <c r="BO39" s="431"/>
      <c r="BP39" s="398"/>
      <c r="BQ39" s="431"/>
      <c r="BR39" s="398"/>
      <c r="BS39" s="433"/>
      <c r="BT39" s="18"/>
      <c r="BU39" s="412"/>
      <c r="BV39" s="413"/>
      <c r="BW39" s="409"/>
      <c r="BX39" s="420"/>
      <c r="BY39" s="400"/>
      <c r="BZ39" s="427"/>
      <c r="CA39" s="398"/>
      <c r="CB39" s="429"/>
      <c r="CC39" s="398"/>
      <c r="CD39" s="425"/>
    </row>
    <row r="40" spans="1:83" ht="15" customHeight="1">
      <c r="A40" s="543" t="s">
        <v>135</v>
      </c>
      <c r="B40" s="544"/>
      <c r="C40" s="275">
        <f ca="1">IFERROR(VLOOKUP(A40,年間予定!$A$3:$M$17,$A$34,FALSE),"")</f>
        <v>44</v>
      </c>
      <c r="D40" s="276">
        <v>2</v>
      </c>
      <c r="E40" s="277"/>
      <c r="F40" s="278">
        <v>5</v>
      </c>
      <c r="G40" s="277"/>
      <c r="H40" s="278"/>
      <c r="I40" s="277"/>
      <c r="J40" s="278">
        <v>2</v>
      </c>
      <c r="K40" s="277"/>
      <c r="L40" s="278">
        <v>2</v>
      </c>
      <c r="M40" s="277"/>
      <c r="N40" s="278">
        <v>2</v>
      </c>
      <c r="O40" s="277"/>
      <c r="P40" s="278">
        <v>1</v>
      </c>
      <c r="Q40" s="277"/>
      <c r="R40" s="278">
        <v>2</v>
      </c>
      <c r="S40" s="277"/>
      <c r="T40" s="278"/>
      <c r="U40" s="277"/>
      <c r="V40" s="278">
        <v>4</v>
      </c>
      <c r="W40" s="277"/>
      <c r="X40" s="278">
        <v>4</v>
      </c>
      <c r="Y40" s="277"/>
      <c r="Z40" s="278">
        <v>1</v>
      </c>
      <c r="AA40" s="277"/>
      <c r="AB40" s="278">
        <v>2</v>
      </c>
      <c r="AC40" s="277"/>
      <c r="AD40" s="278">
        <v>4</v>
      </c>
      <c r="AE40" s="277"/>
      <c r="AF40" s="278"/>
      <c r="AG40" s="277"/>
      <c r="AH40" s="278">
        <v>2</v>
      </c>
      <c r="AI40" s="277"/>
      <c r="AJ40" s="278">
        <v>4</v>
      </c>
      <c r="AK40" s="277"/>
      <c r="AL40" s="278">
        <v>2</v>
      </c>
      <c r="AM40" s="277"/>
      <c r="AN40" s="278"/>
      <c r="AO40" s="277"/>
      <c r="AP40" s="278"/>
      <c r="AQ40" s="277"/>
      <c r="AR40" s="278"/>
      <c r="AS40" s="277"/>
      <c r="AT40" s="278"/>
      <c r="AU40" s="277"/>
      <c r="AV40" s="278"/>
      <c r="AW40" s="277"/>
      <c r="AX40" s="278">
        <v>3</v>
      </c>
      <c r="AY40" s="277"/>
      <c r="AZ40" s="278"/>
      <c r="BA40" s="277"/>
      <c r="BB40" s="278"/>
      <c r="BC40" s="277"/>
      <c r="BD40" s="278"/>
      <c r="BE40" s="286"/>
      <c r="BF40" s="293">
        <f t="shared" si="8"/>
        <v>42</v>
      </c>
      <c r="BG40" s="294">
        <f t="shared" si="7"/>
        <v>0</v>
      </c>
      <c r="BH40" s="146"/>
      <c r="BI40" s="26"/>
      <c r="BJ40" s="406" t="s">
        <v>18</v>
      </c>
      <c r="BK40" s="405"/>
      <c r="BL40" s="405"/>
      <c r="BM40" s="405">
        <f ca="1">BM14</f>
        <v>7.1851851851851851</v>
      </c>
      <c r="BN40" s="414"/>
      <c r="BO40" s="414" t="s">
        <v>19</v>
      </c>
      <c r="BP40" s="414"/>
      <c r="BQ40" s="414"/>
      <c r="BR40" s="415">
        <v>1.66</v>
      </c>
      <c r="BS40" s="416"/>
      <c r="BT40" s="17"/>
      <c r="BU40" s="406" t="s">
        <v>18</v>
      </c>
      <c r="BV40" s="405"/>
      <c r="BW40" s="405"/>
      <c r="BX40" s="405">
        <f ca="1">BM14</f>
        <v>7.1851851851851851</v>
      </c>
      <c r="BY40" s="414"/>
      <c r="BZ40" s="414" t="s">
        <v>19</v>
      </c>
      <c r="CA40" s="414"/>
      <c r="CB40" s="414"/>
      <c r="CC40" s="415">
        <v>1.66</v>
      </c>
      <c r="CD40" s="416"/>
    </row>
    <row r="41" spans="1:83" ht="15" customHeight="1">
      <c r="A41" s="545" t="s">
        <v>136</v>
      </c>
      <c r="B41" s="546"/>
      <c r="C41" s="279">
        <f ca="1">IFERROR(VLOOKUP(A41,年間予定!$A$3:$M$17,$A$34,FALSE),"")</f>
        <v>15</v>
      </c>
      <c r="D41" s="280"/>
      <c r="E41" s="281"/>
      <c r="F41" s="282"/>
      <c r="G41" s="281"/>
      <c r="H41" s="282"/>
      <c r="I41" s="281"/>
      <c r="J41" s="282"/>
      <c r="K41" s="281"/>
      <c r="L41" s="282">
        <v>1</v>
      </c>
      <c r="M41" s="281"/>
      <c r="N41" s="282"/>
      <c r="O41" s="281"/>
      <c r="P41" s="282">
        <v>2</v>
      </c>
      <c r="Q41" s="281"/>
      <c r="R41" s="282"/>
      <c r="S41" s="281"/>
      <c r="T41" s="282"/>
      <c r="U41" s="281"/>
      <c r="V41" s="282"/>
      <c r="W41" s="281"/>
      <c r="X41" s="282">
        <v>1</v>
      </c>
      <c r="Y41" s="281"/>
      <c r="Z41" s="282">
        <v>1</v>
      </c>
      <c r="AA41" s="281"/>
      <c r="AB41" s="282">
        <v>1</v>
      </c>
      <c r="AC41" s="281"/>
      <c r="AD41" s="282"/>
      <c r="AE41" s="281"/>
      <c r="AF41" s="282"/>
      <c r="AG41" s="281"/>
      <c r="AH41" s="282">
        <v>2</v>
      </c>
      <c r="AI41" s="281"/>
      <c r="AJ41" s="282"/>
      <c r="AK41" s="281"/>
      <c r="AL41" s="282">
        <v>1</v>
      </c>
      <c r="AM41" s="281"/>
      <c r="AN41" s="282"/>
      <c r="AO41" s="281"/>
      <c r="AP41" s="282"/>
      <c r="AQ41" s="281"/>
      <c r="AR41" s="282"/>
      <c r="AS41" s="281"/>
      <c r="AT41" s="282">
        <v>2</v>
      </c>
      <c r="AU41" s="281"/>
      <c r="AV41" s="282">
        <v>1</v>
      </c>
      <c r="AW41" s="281"/>
      <c r="AX41" s="282">
        <v>2</v>
      </c>
      <c r="AY41" s="281"/>
      <c r="AZ41" s="282"/>
      <c r="BA41" s="281"/>
      <c r="BB41" s="282"/>
      <c r="BC41" s="281"/>
      <c r="BD41" s="282"/>
      <c r="BE41" s="287"/>
      <c r="BF41" s="295">
        <f t="shared" si="8"/>
        <v>14</v>
      </c>
      <c r="BG41" s="296">
        <f t="shared" si="7"/>
        <v>0</v>
      </c>
      <c r="BH41" s="146"/>
      <c r="BI41" s="26"/>
      <c r="BJ41" s="399"/>
      <c r="BK41" s="397"/>
      <c r="BL41" s="397"/>
      <c r="BM41" s="397"/>
      <c r="BN41" s="397"/>
      <c r="BO41" s="397"/>
      <c r="BP41" s="397"/>
      <c r="BQ41" s="397"/>
      <c r="BR41" s="417"/>
      <c r="BS41" s="418"/>
      <c r="BT41" s="17"/>
      <c r="BU41" s="399"/>
      <c r="BV41" s="397"/>
      <c r="BW41" s="397"/>
      <c r="BX41" s="397"/>
      <c r="BY41" s="397"/>
      <c r="BZ41" s="397"/>
      <c r="CA41" s="397"/>
      <c r="CB41" s="397"/>
      <c r="CC41" s="417"/>
      <c r="CD41" s="418"/>
    </row>
    <row r="42" spans="1:83" ht="15" customHeight="1">
      <c r="A42" s="543" t="s">
        <v>137</v>
      </c>
      <c r="B42" s="544"/>
      <c r="C42" s="275">
        <f ca="1">IFERROR(VLOOKUP(A42,年間予定!$A$3:$M$17,$A$34,FALSE),"")</f>
        <v>6</v>
      </c>
      <c r="D42" s="276"/>
      <c r="E42" s="277"/>
      <c r="F42" s="278"/>
      <c r="G42" s="277"/>
      <c r="H42" s="278"/>
      <c r="I42" s="277"/>
      <c r="J42" s="278"/>
      <c r="K42" s="277"/>
      <c r="L42" s="278"/>
      <c r="M42" s="277"/>
      <c r="N42" s="278"/>
      <c r="O42" s="277"/>
      <c r="P42" s="278"/>
      <c r="Q42" s="277"/>
      <c r="R42" s="278"/>
      <c r="S42" s="277"/>
      <c r="T42" s="278"/>
      <c r="U42" s="277"/>
      <c r="V42" s="278">
        <v>1</v>
      </c>
      <c r="W42" s="277"/>
      <c r="X42" s="278"/>
      <c r="Y42" s="277"/>
      <c r="Z42" s="278"/>
      <c r="AA42" s="277"/>
      <c r="AB42" s="278"/>
      <c r="AC42" s="277"/>
      <c r="AD42" s="278"/>
      <c r="AE42" s="277"/>
      <c r="AF42" s="278"/>
      <c r="AG42" s="277"/>
      <c r="AH42" s="278"/>
      <c r="AI42" s="277"/>
      <c r="AJ42" s="278"/>
      <c r="AK42" s="277"/>
      <c r="AL42" s="278">
        <v>1</v>
      </c>
      <c r="AM42" s="277"/>
      <c r="AN42" s="278"/>
      <c r="AO42" s="277"/>
      <c r="AP42" s="278"/>
      <c r="AQ42" s="277"/>
      <c r="AR42" s="278"/>
      <c r="AS42" s="277"/>
      <c r="AT42" s="278">
        <v>1</v>
      </c>
      <c r="AU42" s="277"/>
      <c r="AV42" s="278"/>
      <c r="AW42" s="277"/>
      <c r="AX42" s="278"/>
      <c r="AY42" s="277"/>
      <c r="AZ42" s="278">
        <v>1</v>
      </c>
      <c r="BA42" s="277"/>
      <c r="BB42" s="278"/>
      <c r="BC42" s="277"/>
      <c r="BD42" s="278"/>
      <c r="BE42" s="286"/>
      <c r="BF42" s="293">
        <f t="shared" si="8"/>
        <v>4</v>
      </c>
      <c r="BG42" s="294">
        <f t="shared" si="7"/>
        <v>0</v>
      </c>
      <c r="BH42" s="146"/>
      <c r="BI42" s="26"/>
      <c r="BJ42" s="399" t="s">
        <v>20</v>
      </c>
      <c r="BK42" s="397"/>
      <c r="BL42" s="397"/>
      <c r="BM42" s="423">
        <v>10</v>
      </c>
      <c r="BN42" s="423"/>
      <c r="BO42" s="397" t="s">
        <v>21</v>
      </c>
      <c r="BP42" s="397"/>
      <c r="BQ42" s="397"/>
      <c r="BR42" s="421" t="e">
        <f ca="1">BL32/12/AVERAGE(T16:U21)</f>
        <v>#DIV/0!</v>
      </c>
      <c r="BS42" s="422"/>
      <c r="BT42" s="19"/>
      <c r="BU42" s="399" t="s">
        <v>20</v>
      </c>
      <c r="BV42" s="397"/>
      <c r="BW42" s="397"/>
      <c r="BX42" s="423">
        <v>10</v>
      </c>
      <c r="BY42" s="423"/>
      <c r="BZ42" s="397" t="s">
        <v>21</v>
      </c>
      <c r="CA42" s="397"/>
      <c r="CB42" s="397"/>
      <c r="CC42" s="421" t="e">
        <f ca="1">BW32/12/AVERAGE(T22:U28)</f>
        <v>#DIV/0!</v>
      </c>
      <c r="CD42" s="422"/>
    </row>
    <row r="43" spans="1:83" ht="15" customHeight="1">
      <c r="A43" s="545" t="s">
        <v>138</v>
      </c>
      <c r="B43" s="546"/>
      <c r="C43" s="279">
        <f ca="1">IFERROR(VLOOKUP(A43,年間予定!$A$3:$M$17,$A$34,FALSE),"")</f>
        <v>15</v>
      </c>
      <c r="D43" s="280"/>
      <c r="E43" s="281"/>
      <c r="F43" s="282">
        <v>1</v>
      </c>
      <c r="G43" s="281"/>
      <c r="H43" s="282">
        <v>1</v>
      </c>
      <c r="I43" s="281"/>
      <c r="J43" s="282"/>
      <c r="K43" s="281"/>
      <c r="L43" s="282">
        <v>8</v>
      </c>
      <c r="M43" s="281"/>
      <c r="N43" s="282"/>
      <c r="O43" s="281"/>
      <c r="P43" s="282">
        <v>1</v>
      </c>
      <c r="Q43" s="281"/>
      <c r="R43" s="282">
        <v>2</v>
      </c>
      <c r="S43" s="281"/>
      <c r="T43" s="282"/>
      <c r="U43" s="281"/>
      <c r="V43" s="282">
        <v>3</v>
      </c>
      <c r="W43" s="281"/>
      <c r="X43" s="282">
        <v>1</v>
      </c>
      <c r="Y43" s="281"/>
      <c r="Z43" s="282"/>
      <c r="AA43" s="281"/>
      <c r="AB43" s="282"/>
      <c r="AC43" s="281"/>
      <c r="AD43" s="282">
        <v>1</v>
      </c>
      <c r="AE43" s="281"/>
      <c r="AF43" s="282"/>
      <c r="AG43" s="281"/>
      <c r="AH43" s="282"/>
      <c r="AI43" s="281"/>
      <c r="AJ43" s="282"/>
      <c r="AK43" s="281"/>
      <c r="AL43" s="282"/>
      <c r="AM43" s="281"/>
      <c r="AN43" s="282"/>
      <c r="AO43" s="281"/>
      <c r="AP43" s="282"/>
      <c r="AQ43" s="281"/>
      <c r="AR43" s="282"/>
      <c r="AS43" s="281"/>
      <c r="AT43" s="282"/>
      <c r="AU43" s="281"/>
      <c r="AV43" s="282"/>
      <c r="AW43" s="281"/>
      <c r="AX43" s="282">
        <v>1</v>
      </c>
      <c r="AY43" s="281"/>
      <c r="AZ43" s="282"/>
      <c r="BA43" s="281"/>
      <c r="BB43" s="282"/>
      <c r="BC43" s="281"/>
      <c r="BD43" s="282"/>
      <c r="BE43" s="287"/>
      <c r="BF43" s="295">
        <f t="shared" si="8"/>
        <v>19</v>
      </c>
      <c r="BG43" s="296">
        <f t="shared" si="7"/>
        <v>0</v>
      </c>
      <c r="BH43" s="146"/>
      <c r="BI43" s="26"/>
      <c r="BJ43" s="399"/>
      <c r="BK43" s="397"/>
      <c r="BL43" s="397"/>
      <c r="BM43" s="423"/>
      <c r="BN43" s="423"/>
      <c r="BO43" s="397"/>
      <c r="BP43" s="397"/>
      <c r="BQ43" s="397"/>
      <c r="BR43" s="421"/>
      <c r="BS43" s="422"/>
      <c r="BT43" s="19"/>
      <c r="BU43" s="399"/>
      <c r="BV43" s="397"/>
      <c r="BW43" s="397"/>
      <c r="BX43" s="423"/>
      <c r="BY43" s="423"/>
      <c r="BZ43" s="397"/>
      <c r="CA43" s="397"/>
      <c r="CB43" s="397"/>
      <c r="CC43" s="421"/>
      <c r="CD43" s="422"/>
    </row>
    <row r="44" spans="1:83" ht="15" customHeight="1">
      <c r="A44" s="543" t="s">
        <v>139</v>
      </c>
      <c r="B44" s="544"/>
      <c r="C44" s="275">
        <f ca="1">IFERROR(VLOOKUP(A44,年間予定!$A$3:$M$17,$A$34,FALSE),"")</f>
        <v>15</v>
      </c>
      <c r="D44" s="276">
        <v>1</v>
      </c>
      <c r="E44" s="277"/>
      <c r="F44" s="278">
        <v>1</v>
      </c>
      <c r="G44" s="277"/>
      <c r="H44" s="278">
        <v>3</v>
      </c>
      <c r="I44" s="277"/>
      <c r="J44" s="278">
        <v>1</v>
      </c>
      <c r="K44" s="277"/>
      <c r="L44" s="278"/>
      <c r="M44" s="277"/>
      <c r="N44" s="278">
        <v>3</v>
      </c>
      <c r="O44" s="277"/>
      <c r="P44" s="278">
        <v>1</v>
      </c>
      <c r="Q44" s="277"/>
      <c r="R44" s="278">
        <v>2</v>
      </c>
      <c r="S44" s="277"/>
      <c r="T44" s="278"/>
      <c r="U44" s="277"/>
      <c r="V44" s="278">
        <v>1</v>
      </c>
      <c r="W44" s="277"/>
      <c r="X44" s="278">
        <v>3</v>
      </c>
      <c r="Y44" s="277"/>
      <c r="Z44" s="278">
        <v>2</v>
      </c>
      <c r="AA44" s="277"/>
      <c r="AB44" s="278">
        <v>1</v>
      </c>
      <c r="AC44" s="277"/>
      <c r="AD44" s="278"/>
      <c r="AE44" s="277"/>
      <c r="AF44" s="278"/>
      <c r="AG44" s="277"/>
      <c r="AH44" s="278"/>
      <c r="AI44" s="277"/>
      <c r="AJ44" s="278">
        <v>2</v>
      </c>
      <c r="AK44" s="277"/>
      <c r="AL44" s="278">
        <v>4</v>
      </c>
      <c r="AM44" s="277"/>
      <c r="AN44" s="278"/>
      <c r="AO44" s="277"/>
      <c r="AP44" s="278"/>
      <c r="AQ44" s="277"/>
      <c r="AR44" s="278"/>
      <c r="AS44" s="277"/>
      <c r="AT44" s="278"/>
      <c r="AU44" s="277"/>
      <c r="AV44" s="278"/>
      <c r="AW44" s="277"/>
      <c r="AX44" s="278">
        <v>2</v>
      </c>
      <c r="AY44" s="277"/>
      <c r="AZ44" s="278">
        <v>2</v>
      </c>
      <c r="BA44" s="277"/>
      <c r="BB44" s="278">
        <v>2</v>
      </c>
      <c r="BC44" s="277"/>
      <c r="BD44" s="278"/>
      <c r="BE44" s="286"/>
      <c r="BF44" s="293">
        <f t="shared" si="8"/>
        <v>31</v>
      </c>
      <c r="BG44" s="294">
        <f t="shared" si="7"/>
        <v>0</v>
      </c>
      <c r="BH44" s="146"/>
      <c r="BI44" s="26"/>
      <c r="BJ44" s="399" t="s">
        <v>41</v>
      </c>
      <c r="BK44" s="397"/>
      <c r="BL44" s="397"/>
      <c r="BM44" s="397">
        <f ca="1">BM42-BM40</f>
        <v>2.8148148148148149</v>
      </c>
      <c r="BN44" s="397"/>
      <c r="BO44" s="397" t="s">
        <v>22</v>
      </c>
      <c r="BP44" s="397"/>
      <c r="BQ44" s="397"/>
      <c r="BR44" s="407" t="e">
        <f ca="1">BR42-BR40</f>
        <v>#DIV/0!</v>
      </c>
      <c r="BS44" s="408"/>
      <c r="BT44" s="17"/>
      <c r="BU44" s="399" t="s">
        <v>41</v>
      </c>
      <c r="BV44" s="397"/>
      <c r="BW44" s="397"/>
      <c r="BX44" s="397">
        <f ca="1">BX42-BX40</f>
        <v>2.8148148148148149</v>
      </c>
      <c r="BY44" s="397"/>
      <c r="BZ44" s="397" t="s">
        <v>22</v>
      </c>
      <c r="CA44" s="397"/>
      <c r="CB44" s="397"/>
      <c r="CC44" s="407" t="e">
        <f ca="1">CC42-CC40</f>
        <v>#DIV/0!</v>
      </c>
      <c r="CD44" s="408"/>
    </row>
    <row r="45" spans="1:83" ht="15" customHeight="1">
      <c r="A45" s="545" t="s">
        <v>140</v>
      </c>
      <c r="B45" s="546"/>
      <c r="C45" s="279">
        <f ca="1">IFERROR(VLOOKUP(A45,年間予定!$A$3:$M$17,$A$34,FALSE),"")</f>
        <v>6</v>
      </c>
      <c r="D45" s="280">
        <v>2</v>
      </c>
      <c r="E45" s="281"/>
      <c r="F45" s="282"/>
      <c r="G45" s="281"/>
      <c r="H45" s="282"/>
      <c r="I45" s="281"/>
      <c r="J45" s="282"/>
      <c r="K45" s="281"/>
      <c r="L45" s="282"/>
      <c r="M45" s="281"/>
      <c r="N45" s="282">
        <v>1</v>
      </c>
      <c r="O45" s="281"/>
      <c r="P45" s="282">
        <v>2</v>
      </c>
      <c r="Q45" s="281"/>
      <c r="R45" s="282"/>
      <c r="S45" s="281"/>
      <c r="T45" s="282"/>
      <c r="U45" s="281"/>
      <c r="V45" s="282"/>
      <c r="W45" s="281"/>
      <c r="X45" s="282"/>
      <c r="Y45" s="281"/>
      <c r="Z45" s="282"/>
      <c r="AA45" s="281"/>
      <c r="AB45" s="282">
        <v>1</v>
      </c>
      <c r="AC45" s="281"/>
      <c r="AD45" s="282"/>
      <c r="AE45" s="281"/>
      <c r="AF45" s="282"/>
      <c r="AG45" s="281"/>
      <c r="AH45" s="282"/>
      <c r="AI45" s="281"/>
      <c r="AJ45" s="282"/>
      <c r="AK45" s="281"/>
      <c r="AL45" s="282"/>
      <c r="AM45" s="281"/>
      <c r="AN45" s="282"/>
      <c r="AO45" s="281"/>
      <c r="AP45" s="282"/>
      <c r="AQ45" s="281"/>
      <c r="AR45" s="282"/>
      <c r="AS45" s="281"/>
      <c r="AT45" s="282"/>
      <c r="AU45" s="281"/>
      <c r="AV45" s="282"/>
      <c r="AW45" s="281"/>
      <c r="AX45" s="282"/>
      <c r="AY45" s="281"/>
      <c r="AZ45" s="282">
        <v>1</v>
      </c>
      <c r="BA45" s="281"/>
      <c r="BB45" s="282"/>
      <c r="BC45" s="281"/>
      <c r="BD45" s="282"/>
      <c r="BE45" s="287"/>
      <c r="BF45" s="295">
        <f t="shared" si="8"/>
        <v>7</v>
      </c>
      <c r="BG45" s="296">
        <f t="shared" si="7"/>
        <v>0</v>
      </c>
      <c r="BH45" s="146"/>
      <c r="BI45" s="26"/>
      <c r="BJ45" s="399"/>
      <c r="BK45" s="397"/>
      <c r="BL45" s="397"/>
      <c r="BM45" s="397"/>
      <c r="BN45" s="397"/>
      <c r="BO45" s="397"/>
      <c r="BP45" s="397"/>
      <c r="BQ45" s="397"/>
      <c r="BR45" s="407"/>
      <c r="BS45" s="408"/>
      <c r="BT45" s="17"/>
      <c r="BU45" s="399"/>
      <c r="BV45" s="397"/>
      <c r="BW45" s="397"/>
      <c r="BX45" s="397"/>
      <c r="BY45" s="397"/>
      <c r="BZ45" s="397"/>
      <c r="CA45" s="397"/>
      <c r="CB45" s="397"/>
      <c r="CC45" s="407"/>
      <c r="CD45" s="408"/>
    </row>
    <row r="46" spans="1:83" s="11" customFormat="1" ht="15" customHeight="1">
      <c r="A46" s="543" t="s">
        <v>141</v>
      </c>
      <c r="B46" s="544"/>
      <c r="C46" s="275">
        <f ca="1">IFERROR(VLOOKUP(A46,年間予定!$A$3:$M$17,$A$34,FALSE),"")</f>
        <v>0</v>
      </c>
      <c r="D46" s="276"/>
      <c r="E46" s="283"/>
      <c r="F46" s="278"/>
      <c r="G46" s="283"/>
      <c r="H46" s="278"/>
      <c r="I46" s="283"/>
      <c r="J46" s="278"/>
      <c r="K46" s="283"/>
      <c r="L46" s="278"/>
      <c r="M46" s="283"/>
      <c r="N46" s="278"/>
      <c r="O46" s="283"/>
      <c r="P46" s="278"/>
      <c r="Q46" s="283"/>
      <c r="R46" s="278"/>
      <c r="S46" s="283"/>
      <c r="T46" s="278"/>
      <c r="U46" s="283"/>
      <c r="V46" s="278"/>
      <c r="W46" s="283"/>
      <c r="X46" s="278"/>
      <c r="Y46" s="283"/>
      <c r="Z46" s="278"/>
      <c r="AA46" s="283"/>
      <c r="AB46" s="278"/>
      <c r="AC46" s="283"/>
      <c r="AD46" s="278"/>
      <c r="AE46" s="283"/>
      <c r="AF46" s="278"/>
      <c r="AG46" s="283"/>
      <c r="AH46" s="278"/>
      <c r="AI46" s="283"/>
      <c r="AJ46" s="278"/>
      <c r="AK46" s="283"/>
      <c r="AL46" s="278"/>
      <c r="AM46" s="283"/>
      <c r="AN46" s="278"/>
      <c r="AO46" s="283"/>
      <c r="AP46" s="278"/>
      <c r="AQ46" s="283"/>
      <c r="AR46" s="278"/>
      <c r="AS46" s="283"/>
      <c r="AT46" s="278"/>
      <c r="AU46" s="283"/>
      <c r="AV46" s="278"/>
      <c r="AW46" s="283"/>
      <c r="AX46" s="278"/>
      <c r="AY46" s="283"/>
      <c r="AZ46" s="278"/>
      <c r="BA46" s="283"/>
      <c r="BB46" s="278"/>
      <c r="BC46" s="283"/>
      <c r="BD46" s="278"/>
      <c r="BE46" s="288"/>
      <c r="BF46" s="293">
        <f t="shared" si="8"/>
        <v>0</v>
      </c>
      <c r="BG46" s="297">
        <f t="shared" si="7"/>
        <v>0</v>
      </c>
      <c r="BH46" s="146"/>
      <c r="BI46" s="26"/>
      <c r="BJ46" s="411" t="s">
        <v>23</v>
      </c>
      <c r="BK46" s="397"/>
      <c r="BL46" s="397"/>
      <c r="BM46" s="397">
        <f ca="1">(BM42*BM48)-BL30</f>
        <v>76</v>
      </c>
      <c r="BN46" s="397"/>
      <c r="BO46" s="397" t="s">
        <v>24</v>
      </c>
      <c r="BP46" s="397"/>
      <c r="BQ46" s="397"/>
      <c r="BR46" s="407" t="e">
        <f ca="1">BL32/BR42</f>
        <v>#DIV/0!</v>
      </c>
      <c r="BS46" s="408"/>
      <c r="BT46" s="20"/>
      <c r="BU46" s="411" t="s">
        <v>23</v>
      </c>
      <c r="BV46" s="397"/>
      <c r="BW46" s="397"/>
      <c r="BX46" s="397">
        <f ca="1">(BX42*BX48)-BW30</f>
        <v>76</v>
      </c>
      <c r="BY46" s="397"/>
      <c r="BZ46" s="397" t="s">
        <v>24</v>
      </c>
      <c r="CA46" s="397"/>
      <c r="CB46" s="397"/>
      <c r="CC46" s="407" t="e">
        <f ca="1">BW32/CC42</f>
        <v>#DIV/0!</v>
      </c>
      <c r="CD46" s="408"/>
      <c r="CE46" s="14"/>
    </row>
    <row r="47" spans="1:83" s="11" customFormat="1" ht="15" customHeight="1" thickBot="1">
      <c r="A47" s="545"/>
      <c r="B47" s="546"/>
      <c r="C47" s="279" t="str">
        <f>IFERROR(VLOOKUP(A47,年間予定!$A$3:$M$17,$A$34,FALSE),"")</f>
        <v/>
      </c>
      <c r="D47" s="280"/>
      <c r="E47" s="281"/>
      <c r="F47" s="282"/>
      <c r="G47" s="281"/>
      <c r="H47" s="282"/>
      <c r="I47" s="281"/>
      <c r="J47" s="282"/>
      <c r="K47" s="281"/>
      <c r="L47" s="282"/>
      <c r="M47" s="281"/>
      <c r="N47" s="282"/>
      <c r="O47" s="281"/>
      <c r="P47" s="282"/>
      <c r="Q47" s="281"/>
      <c r="R47" s="282"/>
      <c r="S47" s="281"/>
      <c r="T47" s="282"/>
      <c r="U47" s="281"/>
      <c r="V47" s="282"/>
      <c r="W47" s="281"/>
      <c r="X47" s="282"/>
      <c r="Y47" s="281"/>
      <c r="Z47" s="282"/>
      <c r="AA47" s="281"/>
      <c r="AB47" s="282"/>
      <c r="AC47" s="281"/>
      <c r="AD47" s="282"/>
      <c r="AE47" s="281"/>
      <c r="AF47" s="282"/>
      <c r="AG47" s="281"/>
      <c r="AH47" s="282"/>
      <c r="AI47" s="281"/>
      <c r="AJ47" s="282"/>
      <c r="AK47" s="281"/>
      <c r="AL47" s="282"/>
      <c r="AM47" s="281"/>
      <c r="AN47" s="282"/>
      <c r="AO47" s="281"/>
      <c r="AP47" s="282"/>
      <c r="AQ47" s="281"/>
      <c r="AR47" s="282"/>
      <c r="AS47" s="281"/>
      <c r="AT47" s="282"/>
      <c r="AU47" s="281"/>
      <c r="AV47" s="282"/>
      <c r="AW47" s="281"/>
      <c r="AX47" s="282"/>
      <c r="AY47" s="281"/>
      <c r="AZ47" s="282"/>
      <c r="BA47" s="281"/>
      <c r="BB47" s="282"/>
      <c r="BC47" s="281"/>
      <c r="BD47" s="282"/>
      <c r="BE47" s="287"/>
      <c r="BF47" s="295">
        <f t="shared" si="8"/>
        <v>0</v>
      </c>
      <c r="BG47" s="296">
        <f t="shared" si="7"/>
        <v>0</v>
      </c>
      <c r="BH47" s="146"/>
      <c r="BI47" s="26"/>
      <c r="BJ47" s="412"/>
      <c r="BK47" s="413"/>
      <c r="BL47" s="413"/>
      <c r="BM47" s="413"/>
      <c r="BN47" s="413"/>
      <c r="BO47" s="413"/>
      <c r="BP47" s="413"/>
      <c r="BQ47" s="413"/>
      <c r="BR47" s="409"/>
      <c r="BS47" s="410"/>
      <c r="BT47" s="20"/>
      <c r="BU47" s="412"/>
      <c r="BV47" s="413"/>
      <c r="BW47" s="413"/>
      <c r="BX47" s="413"/>
      <c r="BY47" s="413"/>
      <c r="BZ47" s="413"/>
      <c r="CA47" s="413"/>
      <c r="CB47" s="413"/>
      <c r="CC47" s="409"/>
      <c r="CD47" s="410"/>
      <c r="CE47" s="14"/>
    </row>
    <row r="48" spans="1:83" ht="15" customHeight="1">
      <c r="A48" s="543"/>
      <c r="B48" s="544"/>
      <c r="C48" s="275" t="str">
        <f>IFERROR(VLOOKUP(A48,年間予定!$A$3:$M$17,$A$34,FALSE),"")</f>
        <v/>
      </c>
      <c r="D48" s="276"/>
      <c r="E48" s="283"/>
      <c r="F48" s="278"/>
      <c r="G48" s="283"/>
      <c r="H48" s="278"/>
      <c r="I48" s="283"/>
      <c r="J48" s="278"/>
      <c r="K48" s="283"/>
      <c r="L48" s="278"/>
      <c r="M48" s="283"/>
      <c r="N48" s="278"/>
      <c r="O48" s="283"/>
      <c r="P48" s="278"/>
      <c r="Q48" s="283"/>
      <c r="R48" s="278"/>
      <c r="S48" s="283"/>
      <c r="T48" s="278"/>
      <c r="U48" s="283"/>
      <c r="V48" s="278"/>
      <c r="W48" s="283"/>
      <c r="X48" s="278"/>
      <c r="Y48" s="283"/>
      <c r="Z48" s="278"/>
      <c r="AA48" s="283"/>
      <c r="AB48" s="278"/>
      <c r="AC48" s="283"/>
      <c r="AD48" s="278"/>
      <c r="AE48" s="283"/>
      <c r="AF48" s="278"/>
      <c r="AG48" s="283"/>
      <c r="AH48" s="278"/>
      <c r="AI48" s="283"/>
      <c r="AJ48" s="278"/>
      <c r="AK48" s="283"/>
      <c r="AL48" s="278"/>
      <c r="AM48" s="283"/>
      <c r="AN48" s="278"/>
      <c r="AO48" s="283"/>
      <c r="AP48" s="278"/>
      <c r="AQ48" s="283"/>
      <c r="AR48" s="278"/>
      <c r="AS48" s="283"/>
      <c r="AT48" s="278"/>
      <c r="AU48" s="283"/>
      <c r="AV48" s="278"/>
      <c r="AW48" s="283"/>
      <c r="AX48" s="278"/>
      <c r="AY48" s="283"/>
      <c r="AZ48" s="278"/>
      <c r="BA48" s="283"/>
      <c r="BB48" s="278"/>
      <c r="BC48" s="283"/>
      <c r="BD48" s="278"/>
      <c r="BE48" s="288"/>
      <c r="BF48" s="293">
        <f t="shared" si="8"/>
        <v>0</v>
      </c>
      <c r="BG48" s="297">
        <f t="shared" si="7"/>
        <v>0</v>
      </c>
      <c r="BH48" s="146"/>
      <c r="BI48" s="26"/>
      <c r="BJ48" s="406" t="s">
        <v>25</v>
      </c>
      <c r="BK48" s="405"/>
      <c r="BL48" s="405"/>
      <c r="BM48" s="405">
        <f ca="1">C31</f>
        <v>27</v>
      </c>
      <c r="BN48" s="405"/>
      <c r="BO48" s="405" t="s">
        <v>26</v>
      </c>
      <c r="BP48" s="405"/>
      <c r="BQ48" s="405"/>
      <c r="BR48" s="403">
        <f ca="1">BM40*BM48*BM50*1.015</f>
        <v>2826643.05</v>
      </c>
      <c r="BS48" s="404"/>
      <c r="BT48" s="21"/>
      <c r="BU48" s="406" t="s">
        <v>25</v>
      </c>
      <c r="BV48" s="405"/>
      <c r="BW48" s="405"/>
      <c r="BX48" s="405">
        <f ca="1">C31</f>
        <v>27</v>
      </c>
      <c r="BY48" s="405"/>
      <c r="BZ48" s="405" t="s">
        <v>26</v>
      </c>
      <c r="CA48" s="405"/>
      <c r="CB48" s="405"/>
      <c r="CC48" s="403">
        <f ca="1">BX40*BX48*BX50*1.015</f>
        <v>2826643.05</v>
      </c>
      <c r="CD48" s="404"/>
    </row>
    <row r="49" spans="1:82" ht="15" customHeight="1" thickBot="1">
      <c r="A49" s="545"/>
      <c r="B49" s="546"/>
      <c r="C49" s="298" t="str">
        <f>IFERROR(VLOOKUP(A49,年間予定!$A$3:$M$17,$A$34,FALSE),"")</f>
        <v/>
      </c>
      <c r="D49" s="299"/>
      <c r="E49" s="300"/>
      <c r="F49" s="301"/>
      <c r="G49" s="300"/>
      <c r="H49" s="301"/>
      <c r="I49" s="300"/>
      <c r="J49" s="301"/>
      <c r="K49" s="300"/>
      <c r="L49" s="301"/>
      <c r="M49" s="300"/>
      <c r="N49" s="301"/>
      <c r="O49" s="300"/>
      <c r="P49" s="301"/>
      <c r="Q49" s="300"/>
      <c r="R49" s="301"/>
      <c r="S49" s="300"/>
      <c r="T49" s="301"/>
      <c r="U49" s="300"/>
      <c r="V49" s="301"/>
      <c r="W49" s="300"/>
      <c r="X49" s="301"/>
      <c r="Y49" s="300"/>
      <c r="Z49" s="301"/>
      <c r="AA49" s="300"/>
      <c r="AB49" s="301"/>
      <c r="AC49" s="300"/>
      <c r="AD49" s="301"/>
      <c r="AE49" s="300"/>
      <c r="AF49" s="301"/>
      <c r="AG49" s="300"/>
      <c r="AH49" s="301"/>
      <c r="AI49" s="300"/>
      <c r="AJ49" s="301"/>
      <c r="AK49" s="300"/>
      <c r="AL49" s="301"/>
      <c r="AM49" s="300"/>
      <c r="AN49" s="301"/>
      <c r="AO49" s="300"/>
      <c r="AP49" s="301"/>
      <c r="AQ49" s="300"/>
      <c r="AR49" s="301"/>
      <c r="AS49" s="300"/>
      <c r="AT49" s="301"/>
      <c r="AU49" s="300"/>
      <c r="AV49" s="301"/>
      <c r="AW49" s="300"/>
      <c r="AX49" s="301"/>
      <c r="AY49" s="300"/>
      <c r="AZ49" s="301"/>
      <c r="BA49" s="300"/>
      <c r="BB49" s="301"/>
      <c r="BC49" s="300"/>
      <c r="BD49" s="301"/>
      <c r="BE49" s="302"/>
      <c r="BF49" s="303">
        <f t="shared" si="8"/>
        <v>0</v>
      </c>
      <c r="BG49" s="304">
        <f t="shared" si="7"/>
        <v>0</v>
      </c>
      <c r="BH49" s="146"/>
      <c r="BI49" s="26"/>
      <c r="BJ49" s="399"/>
      <c r="BK49" s="397"/>
      <c r="BL49" s="397"/>
      <c r="BM49" s="397"/>
      <c r="BN49" s="397"/>
      <c r="BO49" s="397"/>
      <c r="BP49" s="397"/>
      <c r="BQ49" s="397"/>
      <c r="BR49" s="401"/>
      <c r="BS49" s="402"/>
      <c r="BT49" s="21"/>
      <c r="BU49" s="399"/>
      <c r="BV49" s="397"/>
      <c r="BW49" s="397"/>
      <c r="BX49" s="397"/>
      <c r="BY49" s="397"/>
      <c r="BZ49" s="397"/>
      <c r="CA49" s="397"/>
      <c r="CB49" s="397"/>
      <c r="CC49" s="401"/>
      <c r="CD49" s="402"/>
    </row>
    <row r="50" spans="1:82" ht="15" customHeight="1" thickBot="1">
      <c r="A50" s="28">
        <v>17</v>
      </c>
      <c r="B50" s="29"/>
      <c r="C50" s="305">
        <f t="shared" ref="C50:AH50" ca="1" si="9">SUM(C36:C49)</f>
        <v>194</v>
      </c>
      <c r="D50" s="306">
        <f t="shared" si="9"/>
        <v>8</v>
      </c>
      <c r="E50" s="307">
        <f t="shared" si="9"/>
        <v>0</v>
      </c>
      <c r="F50" s="308">
        <f t="shared" si="9"/>
        <v>10</v>
      </c>
      <c r="G50" s="307">
        <f t="shared" si="9"/>
        <v>0</v>
      </c>
      <c r="H50" s="308">
        <f t="shared" si="9"/>
        <v>5</v>
      </c>
      <c r="I50" s="307">
        <f t="shared" si="9"/>
        <v>0</v>
      </c>
      <c r="J50" s="308">
        <f t="shared" si="9"/>
        <v>8</v>
      </c>
      <c r="K50" s="307">
        <f t="shared" si="9"/>
        <v>0</v>
      </c>
      <c r="L50" s="308">
        <f t="shared" si="9"/>
        <v>16</v>
      </c>
      <c r="M50" s="307">
        <f t="shared" si="9"/>
        <v>0</v>
      </c>
      <c r="N50" s="308">
        <f t="shared" si="9"/>
        <v>14</v>
      </c>
      <c r="O50" s="307">
        <f t="shared" si="9"/>
        <v>0</v>
      </c>
      <c r="P50" s="308">
        <f t="shared" si="9"/>
        <v>10</v>
      </c>
      <c r="Q50" s="307">
        <f t="shared" si="9"/>
        <v>0</v>
      </c>
      <c r="R50" s="308">
        <f t="shared" si="9"/>
        <v>10</v>
      </c>
      <c r="S50" s="307">
        <f t="shared" si="9"/>
        <v>0</v>
      </c>
      <c r="T50" s="308">
        <f t="shared" si="9"/>
        <v>1</v>
      </c>
      <c r="U50" s="307">
        <f t="shared" si="9"/>
        <v>0</v>
      </c>
      <c r="V50" s="308">
        <f t="shared" si="9"/>
        <v>13</v>
      </c>
      <c r="W50" s="307">
        <f t="shared" si="9"/>
        <v>0</v>
      </c>
      <c r="X50" s="308">
        <f t="shared" si="9"/>
        <v>16</v>
      </c>
      <c r="Y50" s="307">
        <f t="shared" si="9"/>
        <v>0</v>
      </c>
      <c r="Z50" s="308">
        <f t="shared" si="9"/>
        <v>13</v>
      </c>
      <c r="AA50" s="307">
        <f t="shared" si="9"/>
        <v>0</v>
      </c>
      <c r="AB50" s="308">
        <f t="shared" si="9"/>
        <v>11</v>
      </c>
      <c r="AC50" s="307">
        <f t="shared" si="9"/>
        <v>0</v>
      </c>
      <c r="AD50" s="308">
        <f t="shared" si="9"/>
        <v>9</v>
      </c>
      <c r="AE50" s="307">
        <f t="shared" si="9"/>
        <v>0</v>
      </c>
      <c r="AF50" s="308">
        <f t="shared" si="9"/>
        <v>0</v>
      </c>
      <c r="AG50" s="307">
        <f t="shared" si="9"/>
        <v>0</v>
      </c>
      <c r="AH50" s="308">
        <f t="shared" si="9"/>
        <v>8</v>
      </c>
      <c r="AI50" s="307">
        <f t="shared" ref="AI50:BG50" si="10">SUM(AI36:AI49)</f>
        <v>0</v>
      </c>
      <c r="AJ50" s="308">
        <f t="shared" si="10"/>
        <v>12</v>
      </c>
      <c r="AK50" s="307">
        <f t="shared" si="10"/>
        <v>0</v>
      </c>
      <c r="AL50" s="308">
        <f t="shared" si="10"/>
        <v>10</v>
      </c>
      <c r="AM50" s="307">
        <f t="shared" si="10"/>
        <v>0</v>
      </c>
      <c r="AN50" s="308">
        <f t="shared" si="10"/>
        <v>1</v>
      </c>
      <c r="AO50" s="307">
        <f t="shared" si="10"/>
        <v>0</v>
      </c>
      <c r="AP50" s="308">
        <f t="shared" si="10"/>
        <v>3</v>
      </c>
      <c r="AQ50" s="307">
        <f t="shared" si="10"/>
        <v>0</v>
      </c>
      <c r="AR50" s="308">
        <f t="shared" si="10"/>
        <v>1</v>
      </c>
      <c r="AS50" s="307">
        <f t="shared" si="10"/>
        <v>0</v>
      </c>
      <c r="AT50" s="308">
        <f t="shared" si="10"/>
        <v>10</v>
      </c>
      <c r="AU50" s="307">
        <f t="shared" si="10"/>
        <v>0</v>
      </c>
      <c r="AV50" s="308">
        <f t="shared" si="10"/>
        <v>3</v>
      </c>
      <c r="AW50" s="307">
        <f t="shared" si="10"/>
        <v>0</v>
      </c>
      <c r="AX50" s="308">
        <f t="shared" si="10"/>
        <v>10</v>
      </c>
      <c r="AY50" s="307">
        <f t="shared" si="10"/>
        <v>0</v>
      </c>
      <c r="AZ50" s="308">
        <f t="shared" si="10"/>
        <v>7</v>
      </c>
      <c r="BA50" s="307">
        <f t="shared" si="10"/>
        <v>0</v>
      </c>
      <c r="BB50" s="308">
        <f t="shared" si="10"/>
        <v>4</v>
      </c>
      <c r="BC50" s="307">
        <f t="shared" si="10"/>
        <v>0</v>
      </c>
      <c r="BD50" s="308">
        <f t="shared" si="10"/>
        <v>4</v>
      </c>
      <c r="BE50" s="309">
        <f t="shared" si="10"/>
        <v>0</v>
      </c>
      <c r="BF50" s="310">
        <f t="shared" si="10"/>
        <v>217</v>
      </c>
      <c r="BG50" s="311">
        <f t="shared" si="10"/>
        <v>0</v>
      </c>
      <c r="BH50" s="146"/>
      <c r="BI50" s="9"/>
      <c r="BJ50" s="399" t="s">
        <v>27</v>
      </c>
      <c r="BK50" s="397"/>
      <c r="BL50" s="397"/>
      <c r="BM50" s="395">
        <v>14355</v>
      </c>
      <c r="BN50" s="395"/>
      <c r="BO50" s="397" t="s">
        <v>43</v>
      </c>
      <c r="BP50" s="397"/>
      <c r="BQ50" s="397"/>
      <c r="BR50" s="401">
        <f ca="1">BM42*BM48*BM52</f>
        <v>3875850</v>
      </c>
      <c r="BS50" s="402"/>
      <c r="BT50" s="21"/>
      <c r="BU50" s="399" t="s">
        <v>27</v>
      </c>
      <c r="BV50" s="397"/>
      <c r="BW50" s="397"/>
      <c r="BX50" s="395">
        <v>14355</v>
      </c>
      <c r="BY50" s="395"/>
      <c r="BZ50" s="397" t="s">
        <v>43</v>
      </c>
      <c r="CA50" s="397"/>
      <c r="CB50" s="397"/>
      <c r="CC50" s="401">
        <f ca="1">BX42*BX48*BX52</f>
        <v>3875850</v>
      </c>
      <c r="CD50" s="402"/>
    </row>
    <row r="51" spans="1:82" ht="12" customHeight="1">
      <c r="A51" s="28"/>
      <c r="B51" s="29"/>
      <c r="C51" s="29"/>
      <c r="D51" s="25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30"/>
      <c r="R51" s="30"/>
      <c r="S51" s="256"/>
      <c r="T51" s="257"/>
      <c r="U51" s="28"/>
      <c r="V51" s="148"/>
      <c r="W51" s="139"/>
      <c r="X51" s="149"/>
      <c r="Y51" s="27"/>
      <c r="Z51" s="27"/>
      <c r="AA51" s="27"/>
      <c r="AB51" s="27"/>
      <c r="AC51" s="27"/>
      <c r="AD51" s="27"/>
      <c r="AE51" s="27"/>
      <c r="AF51" s="27"/>
      <c r="AG51" s="148"/>
      <c r="AH51" s="139"/>
      <c r="AI51" s="149"/>
      <c r="AJ51" s="27"/>
      <c r="AK51" s="4"/>
      <c r="AL51" s="4"/>
      <c r="AM51" s="4"/>
      <c r="AN51" s="4"/>
      <c r="AO51" s="4"/>
      <c r="AP51" s="4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  <c r="BI51" s="9"/>
      <c r="BJ51" s="399"/>
      <c r="BK51" s="397"/>
      <c r="BL51" s="397"/>
      <c r="BM51" s="395"/>
      <c r="BN51" s="395"/>
      <c r="BO51" s="397"/>
      <c r="BP51" s="397"/>
      <c r="BQ51" s="397"/>
      <c r="BR51" s="401"/>
      <c r="BS51" s="402"/>
      <c r="BT51" s="21"/>
      <c r="BU51" s="399"/>
      <c r="BV51" s="397"/>
      <c r="BW51" s="397"/>
      <c r="BX51" s="395"/>
      <c r="BY51" s="395"/>
      <c r="BZ51" s="397"/>
      <c r="CA51" s="397"/>
      <c r="CB51" s="397"/>
      <c r="CC51" s="401"/>
      <c r="CD51" s="402"/>
    </row>
    <row r="52" spans="1:82" ht="12" customHeight="1">
      <c r="A52" s="28"/>
      <c r="B52" s="29"/>
      <c r="C52" s="29"/>
      <c r="D52" s="25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30"/>
      <c r="R52" s="30"/>
      <c r="S52" s="256"/>
      <c r="T52" s="257"/>
      <c r="U52" s="28"/>
      <c r="V52" s="148"/>
      <c r="W52" s="139"/>
      <c r="X52" s="149"/>
      <c r="Y52" s="27"/>
      <c r="Z52" s="27"/>
      <c r="AA52" s="27"/>
      <c r="AB52" s="27"/>
      <c r="AC52" s="27"/>
      <c r="AD52" s="27"/>
      <c r="AE52" s="27"/>
      <c r="AF52" s="27"/>
      <c r="AG52" s="148"/>
      <c r="AH52" s="139"/>
      <c r="AI52" s="149"/>
      <c r="AJ52" s="27"/>
      <c r="AK52" s="4"/>
      <c r="AL52" s="4"/>
      <c r="AM52" s="4"/>
      <c r="AN52" s="4"/>
      <c r="AO52" s="4"/>
      <c r="AP52" s="4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  <c r="BI52" s="9"/>
      <c r="BJ52" s="399" t="s">
        <v>28</v>
      </c>
      <c r="BK52" s="397"/>
      <c r="BL52" s="397"/>
      <c r="BM52" s="395">
        <f>BM26</f>
        <v>14355</v>
      </c>
      <c r="BN52" s="395"/>
      <c r="BO52" s="397" t="s">
        <v>42</v>
      </c>
      <c r="BP52" s="397"/>
      <c r="BQ52" s="397"/>
      <c r="BR52" s="391">
        <f ca="1">BR50-BR48</f>
        <v>1049206.9500000002</v>
      </c>
      <c r="BS52" s="392"/>
      <c r="BT52" s="21"/>
      <c r="BU52" s="399" t="s">
        <v>28</v>
      </c>
      <c r="BV52" s="397"/>
      <c r="BW52" s="397"/>
      <c r="BX52" s="395">
        <f>BM26</f>
        <v>14355</v>
      </c>
      <c r="BY52" s="395"/>
      <c r="BZ52" s="397" t="s">
        <v>42</v>
      </c>
      <c r="CA52" s="397"/>
      <c r="CB52" s="397"/>
      <c r="CC52" s="391">
        <f ca="1">CC50-CC48</f>
        <v>1049206.9500000002</v>
      </c>
      <c r="CD52" s="392"/>
    </row>
    <row r="53" spans="1:82" ht="12" customHeight="1" thickBot="1">
      <c r="A53" s="28"/>
      <c r="B53" s="29"/>
      <c r="C53" s="29"/>
      <c r="D53" s="25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30"/>
      <c r="R53" s="30"/>
      <c r="S53" s="256"/>
      <c r="T53" s="257"/>
      <c r="U53" s="28"/>
      <c r="V53" s="148"/>
      <c r="W53" s="139"/>
      <c r="X53" s="149"/>
      <c r="Y53" s="27"/>
      <c r="Z53" s="27"/>
      <c r="AA53" s="27"/>
      <c r="AB53" s="27"/>
      <c r="AC53" s="27"/>
      <c r="AD53" s="27"/>
      <c r="AE53" s="27"/>
      <c r="AF53" s="27"/>
      <c r="AG53" s="148"/>
      <c r="AH53" s="139"/>
      <c r="AI53" s="149"/>
      <c r="AJ53" s="27"/>
      <c r="AK53" s="4"/>
      <c r="AL53" s="4"/>
      <c r="AM53" s="4"/>
      <c r="AN53" s="4"/>
      <c r="AO53" s="4"/>
      <c r="AP53" s="4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7"/>
      <c r="BI53" s="9"/>
      <c r="BJ53" s="400"/>
      <c r="BK53" s="398"/>
      <c r="BL53" s="398"/>
      <c r="BM53" s="396"/>
      <c r="BN53" s="396"/>
      <c r="BO53" s="398"/>
      <c r="BP53" s="398"/>
      <c r="BQ53" s="398"/>
      <c r="BR53" s="393"/>
      <c r="BS53" s="394"/>
      <c r="BT53" s="21"/>
      <c r="BU53" s="400"/>
      <c r="BV53" s="398"/>
      <c r="BW53" s="398"/>
      <c r="BX53" s="396"/>
      <c r="BY53" s="396"/>
      <c r="BZ53" s="398"/>
      <c r="CA53" s="398"/>
      <c r="CB53" s="398"/>
      <c r="CC53" s="393"/>
      <c r="CD53" s="394"/>
    </row>
    <row r="54" spans="1:82" ht="12" customHeight="1">
      <c r="A54" s="28"/>
      <c r="B54" s="29"/>
      <c r="C54" s="29"/>
      <c r="D54" s="25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30"/>
      <c r="R54" s="30"/>
      <c r="S54" s="256"/>
      <c r="T54" s="257"/>
      <c r="U54" s="28"/>
      <c r="V54" s="148"/>
      <c r="W54" s="139"/>
      <c r="X54" s="149"/>
      <c r="Y54" s="27"/>
      <c r="Z54" s="27"/>
      <c r="AA54" s="27"/>
      <c r="AB54" s="27"/>
      <c r="AC54" s="27"/>
      <c r="AD54" s="27"/>
      <c r="AE54" s="27"/>
      <c r="AF54" s="27"/>
      <c r="AG54" s="148"/>
      <c r="AH54" s="139"/>
      <c r="AI54" s="149"/>
      <c r="AJ54" s="27"/>
      <c r="AK54" s="4"/>
      <c r="AL54" s="4"/>
      <c r="AM54" s="4"/>
      <c r="AN54" s="4"/>
      <c r="AO54" s="4"/>
      <c r="AP54" s="4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7"/>
      <c r="BI54" s="27"/>
      <c r="BJ54" s="237"/>
      <c r="BK54" s="237"/>
      <c r="BL54" s="22"/>
      <c r="BM54" s="23"/>
      <c r="BN54" s="23"/>
      <c r="BO54" s="17"/>
      <c r="BP54" s="17"/>
      <c r="BQ54" s="17"/>
      <c r="BR54" s="21"/>
      <c r="BS54" s="21"/>
      <c r="BT54" s="31"/>
    </row>
    <row r="55" spans="1:82" ht="12" customHeight="1">
      <c r="A55" s="28"/>
      <c r="B55" s="29"/>
      <c r="C55" s="29"/>
      <c r="D55" s="25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30"/>
      <c r="R55" s="30"/>
      <c r="S55" s="256"/>
      <c r="T55" s="257"/>
      <c r="U55" s="28"/>
      <c r="V55" s="148"/>
      <c r="W55" s="139"/>
      <c r="X55" s="149"/>
      <c r="Y55" s="27"/>
      <c r="Z55" s="27"/>
      <c r="AA55" s="27"/>
      <c r="AB55" s="27"/>
      <c r="AC55" s="27"/>
      <c r="AD55" s="27"/>
      <c r="AE55" s="27"/>
      <c r="AF55" s="27"/>
      <c r="AG55" s="148"/>
      <c r="AH55" s="139"/>
      <c r="AI55" s="149"/>
      <c r="AJ55" s="27"/>
      <c r="AK55" s="4"/>
      <c r="AL55" s="4"/>
      <c r="AM55" s="4"/>
      <c r="AN55" s="4"/>
      <c r="AO55" s="4"/>
      <c r="AP55" s="4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27"/>
    </row>
    <row r="56" spans="1:82" ht="12" customHeight="1">
      <c r="A56" s="28"/>
      <c r="D56" s="25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30"/>
      <c r="R56" s="30"/>
      <c r="S56" s="256"/>
      <c r="T56" s="257"/>
      <c r="U56" s="28"/>
      <c r="V56" s="148"/>
      <c r="W56" s="139"/>
      <c r="X56" s="149"/>
      <c r="Y56" s="27"/>
      <c r="Z56" s="27"/>
      <c r="AA56" s="27"/>
      <c r="AB56" s="27"/>
      <c r="AC56" s="27"/>
      <c r="AD56" s="27"/>
      <c r="AE56" s="27"/>
      <c r="AF56" s="27"/>
      <c r="AG56" s="148"/>
      <c r="AH56" s="139"/>
      <c r="AI56" s="149"/>
      <c r="AJ56" s="27"/>
      <c r="AK56" s="4"/>
      <c r="AL56" s="4"/>
      <c r="AM56" s="4"/>
      <c r="AN56" s="4"/>
      <c r="AO56" s="4"/>
      <c r="AP56" s="4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4"/>
    </row>
    <row r="57" spans="1:82" ht="12" customHeight="1">
      <c r="A57" s="28"/>
      <c r="D57" s="25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30"/>
      <c r="R57" s="30"/>
      <c r="S57" s="30"/>
      <c r="T57" s="258"/>
      <c r="U57" s="28"/>
      <c r="V57" s="148"/>
      <c r="W57" s="139"/>
      <c r="X57" s="149"/>
      <c r="Y57" s="27"/>
      <c r="Z57" s="27"/>
      <c r="AA57" s="27"/>
      <c r="AB57" s="27"/>
      <c r="AC57" s="27"/>
      <c r="AD57" s="27"/>
      <c r="AE57" s="27"/>
      <c r="AF57" s="27"/>
      <c r="AG57" s="148"/>
      <c r="AH57" s="139"/>
      <c r="AI57" s="149"/>
      <c r="AJ57" s="27"/>
      <c r="AK57" s="4"/>
      <c r="AL57" s="4"/>
      <c r="AM57" s="4"/>
      <c r="AN57" s="4"/>
      <c r="AO57" s="4"/>
      <c r="AP57" s="4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4"/>
    </row>
    <row r="58" spans="1:82" ht="12" customHeight="1">
      <c r="A58" s="28"/>
      <c r="D58" s="25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30"/>
      <c r="R58" s="30"/>
      <c r="S58" s="30"/>
      <c r="T58" s="30"/>
      <c r="U58" s="28"/>
      <c r="V58" s="148"/>
      <c r="W58" s="139"/>
      <c r="X58" s="149"/>
      <c r="Y58" s="27"/>
      <c r="Z58" s="27"/>
      <c r="AA58" s="27"/>
      <c r="AB58" s="27"/>
      <c r="AC58" s="27"/>
      <c r="AD58" s="27"/>
      <c r="AE58" s="27"/>
      <c r="AF58" s="27"/>
      <c r="AG58" s="148"/>
      <c r="AH58" s="139"/>
      <c r="AI58" s="149"/>
      <c r="AJ58" s="27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</row>
    <row r="59" spans="1:82" ht="12" customHeight="1">
      <c r="A59" s="28"/>
      <c r="D59" s="25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30"/>
      <c r="R59" s="30"/>
      <c r="S59" s="30"/>
      <c r="T59" s="30"/>
      <c r="U59" s="28"/>
      <c r="V59" s="148"/>
      <c r="W59" s="139"/>
      <c r="X59" s="149"/>
      <c r="Y59" s="27"/>
      <c r="Z59" s="27"/>
      <c r="AA59" s="27"/>
      <c r="AB59" s="27"/>
      <c r="AC59" s="27"/>
      <c r="AD59" s="27"/>
      <c r="AE59" s="27"/>
      <c r="AF59" s="27"/>
      <c r="AG59" s="148"/>
      <c r="AH59" s="139"/>
      <c r="AI59" s="149"/>
      <c r="AJ59" s="27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</row>
    <row r="60" spans="1:82" ht="12" customHeight="1">
      <c r="A60" s="28"/>
      <c r="D60" s="25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30"/>
      <c r="R60" s="30"/>
      <c r="S60" s="30"/>
      <c r="T60" s="30"/>
      <c r="U60" s="28"/>
      <c r="V60" s="148"/>
      <c r="W60" s="139"/>
      <c r="X60" s="149"/>
      <c r="Y60" s="27"/>
      <c r="Z60" s="27"/>
      <c r="AA60" s="27"/>
      <c r="AB60" s="27"/>
      <c r="AC60" s="27"/>
      <c r="AD60" s="27"/>
      <c r="AE60" s="27"/>
      <c r="AF60" s="27"/>
      <c r="AG60" s="148"/>
      <c r="AH60" s="139"/>
      <c r="AI60" s="149"/>
      <c r="AJ60" s="27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</row>
    <row r="61" spans="1:82" ht="12" customHeight="1">
      <c r="A61" s="28"/>
      <c r="D61" s="25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30"/>
      <c r="R61" s="30"/>
      <c r="S61" s="251"/>
      <c r="T61" s="251"/>
      <c r="U61" s="28"/>
      <c r="V61" s="148"/>
      <c r="W61" s="139"/>
      <c r="X61" s="149"/>
      <c r="Y61" s="27"/>
      <c r="Z61" s="27"/>
      <c r="AA61" s="27"/>
      <c r="AB61" s="27"/>
      <c r="AC61" s="27"/>
      <c r="AD61" s="27"/>
      <c r="AE61" s="27"/>
      <c r="AF61" s="27"/>
      <c r="AG61" s="148"/>
      <c r="AH61" s="139"/>
      <c r="AI61" s="149"/>
      <c r="AJ61" s="27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</row>
    <row r="62" spans="1:82" ht="12" customHeight="1">
      <c r="A62" s="28"/>
      <c r="D62" s="25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30"/>
      <c r="R62" s="30"/>
      <c r="S62" s="251"/>
      <c r="T62" s="251"/>
      <c r="U62" s="28"/>
      <c r="V62" s="148"/>
      <c r="W62" s="139"/>
      <c r="X62" s="149"/>
      <c r="Y62" s="27"/>
      <c r="Z62" s="27"/>
      <c r="AA62" s="27"/>
      <c r="AB62" s="27"/>
      <c r="AC62" s="27"/>
      <c r="AD62" s="27"/>
      <c r="AE62" s="27"/>
      <c r="AF62" s="27"/>
      <c r="AG62" s="148"/>
      <c r="AH62" s="139"/>
      <c r="AI62" s="149"/>
      <c r="AJ62" s="27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</row>
    <row r="63" spans="1:82" ht="12" customHeight="1">
      <c r="A63" s="28"/>
      <c r="D63" s="25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30"/>
      <c r="R63" s="30"/>
      <c r="S63" s="251"/>
      <c r="T63" s="251"/>
      <c r="U63" s="28"/>
      <c r="V63" s="148"/>
      <c r="W63" s="139"/>
      <c r="X63" s="149"/>
      <c r="Y63" s="27"/>
      <c r="Z63" s="27"/>
      <c r="AA63" s="27"/>
      <c r="AB63" s="27"/>
      <c r="AC63" s="27"/>
      <c r="AD63" s="27"/>
      <c r="AE63" s="27"/>
      <c r="AF63" s="27"/>
      <c r="AG63" s="148"/>
      <c r="AH63" s="139"/>
      <c r="AI63" s="149"/>
      <c r="AJ63" s="27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</row>
    <row r="64" spans="1:82" ht="12" customHeight="1">
      <c r="A64" s="28"/>
      <c r="D64" s="25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30"/>
      <c r="R64" s="30"/>
      <c r="S64" s="251"/>
      <c r="T64" s="251"/>
      <c r="U64" s="28"/>
      <c r="V64" s="148"/>
      <c r="W64" s="139"/>
      <c r="X64" s="149"/>
      <c r="Y64" s="27"/>
      <c r="Z64" s="27"/>
      <c r="AA64" s="27"/>
      <c r="AB64" s="27"/>
      <c r="AC64" s="27"/>
      <c r="AD64" s="27"/>
      <c r="AE64" s="27"/>
      <c r="AF64" s="27"/>
      <c r="AG64" s="148"/>
      <c r="AH64" s="139"/>
      <c r="AI64" s="149"/>
      <c r="AJ64" s="27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</row>
    <row r="65" spans="1:83" ht="12" customHeight="1">
      <c r="A65" s="28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30"/>
      <c r="R65" s="30"/>
      <c r="S65" s="251"/>
      <c r="T65" s="251"/>
      <c r="U65" s="28"/>
      <c r="V65" s="148"/>
      <c r="W65" s="139"/>
      <c r="X65" s="149"/>
      <c r="Y65" s="27"/>
      <c r="Z65" s="27"/>
      <c r="AA65" s="27"/>
      <c r="AB65" s="27"/>
      <c r="AC65" s="27"/>
      <c r="AD65" s="27"/>
      <c r="AE65" s="27"/>
      <c r="AF65" s="27"/>
      <c r="AG65" s="148"/>
      <c r="AH65" s="139"/>
      <c r="AI65" s="149"/>
      <c r="AJ65" s="27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</row>
    <row r="66" spans="1:83" ht="12" customHeight="1">
      <c r="A66" s="28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30"/>
      <c r="R66" s="30"/>
      <c r="S66" s="251"/>
      <c r="T66" s="251"/>
      <c r="U66" s="28"/>
      <c r="V66" s="148"/>
      <c r="W66" s="139"/>
      <c r="X66" s="149"/>
      <c r="Y66" s="27"/>
      <c r="Z66" s="27"/>
      <c r="AA66" s="27"/>
      <c r="AB66" s="27"/>
      <c r="AC66" s="27"/>
      <c r="AD66" s="27"/>
      <c r="AE66" s="27"/>
      <c r="AF66" s="27"/>
      <c r="AG66" s="148"/>
      <c r="AH66" s="139"/>
      <c r="AI66" s="149"/>
      <c r="AJ66" s="27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</row>
    <row r="67" spans="1:83" ht="12" customHeight="1">
      <c r="A67" s="28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30"/>
      <c r="R67" s="30"/>
      <c r="S67" s="251"/>
      <c r="T67" s="251"/>
      <c r="U67" s="28"/>
      <c r="V67" s="148"/>
      <c r="W67" s="139"/>
      <c r="X67" s="149"/>
      <c r="Y67" s="27"/>
      <c r="Z67" s="27"/>
      <c r="AA67" s="27"/>
      <c r="AB67" s="27"/>
      <c r="AC67" s="27"/>
      <c r="AD67" s="27"/>
      <c r="AE67" s="27"/>
      <c r="AF67" s="27"/>
      <c r="AG67" s="148"/>
      <c r="AH67" s="139"/>
      <c r="AI67" s="149"/>
      <c r="AJ67" s="27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CE67" s="24"/>
    </row>
    <row r="68" spans="1:83" ht="12" customHeight="1">
      <c r="A68" s="28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30"/>
      <c r="R68" s="30"/>
      <c r="S68" s="251"/>
      <c r="T68" s="251"/>
      <c r="U68" s="28"/>
      <c r="V68" s="148"/>
      <c r="W68" s="139"/>
      <c r="X68" s="149"/>
      <c r="Y68" s="27"/>
      <c r="Z68" s="27"/>
      <c r="AA68" s="27"/>
      <c r="AB68" s="27"/>
      <c r="AC68" s="27"/>
      <c r="AD68" s="27"/>
      <c r="AE68" s="27"/>
      <c r="AF68" s="27"/>
      <c r="AG68" s="148"/>
      <c r="AH68" s="139"/>
      <c r="AI68" s="149"/>
      <c r="AJ68" s="27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CE68" s="24"/>
    </row>
    <row r="69" spans="1:83" ht="12" customHeight="1">
      <c r="A69" s="28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30"/>
      <c r="R69" s="30"/>
      <c r="S69" s="251"/>
      <c r="T69" s="251"/>
      <c r="U69" s="28"/>
      <c r="V69" s="148"/>
      <c r="W69" s="139"/>
      <c r="X69" s="149"/>
      <c r="Y69" s="27"/>
      <c r="Z69" s="27"/>
      <c r="AA69" s="27"/>
      <c r="AB69" s="27"/>
      <c r="AC69" s="27"/>
      <c r="AD69" s="27"/>
      <c r="AE69" s="27"/>
      <c r="AF69" s="27"/>
      <c r="AG69" s="148"/>
      <c r="AH69" s="139"/>
      <c r="AI69" s="149"/>
      <c r="AJ69" s="27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</row>
    <row r="70" spans="1:83" ht="12" customHeight="1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30"/>
      <c r="R70" s="30"/>
      <c r="S70" s="251"/>
      <c r="T70" s="251"/>
      <c r="U70" s="28"/>
      <c r="V70" s="148"/>
      <c r="W70" s="139"/>
      <c r="X70" s="149"/>
      <c r="Y70" s="27"/>
      <c r="Z70" s="27"/>
      <c r="AA70" s="27"/>
      <c r="AB70" s="27"/>
      <c r="AC70" s="27"/>
      <c r="AD70" s="27"/>
      <c r="AE70" s="27"/>
      <c r="AF70" s="27"/>
      <c r="AG70" s="148"/>
      <c r="AH70" s="139"/>
      <c r="AI70" s="149"/>
      <c r="AJ70" s="27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</row>
    <row r="71" spans="1:83" ht="12" customHeight="1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30"/>
      <c r="R71" s="30"/>
      <c r="S71" s="251"/>
      <c r="T71" s="251"/>
      <c r="U71" s="28"/>
      <c r="V71" s="148"/>
      <c r="W71" s="139"/>
      <c r="X71" s="149"/>
      <c r="Y71" s="27"/>
      <c r="Z71" s="27"/>
      <c r="AA71" s="27"/>
      <c r="AB71" s="27"/>
      <c r="AC71" s="27"/>
      <c r="AD71" s="27"/>
      <c r="AE71" s="27"/>
      <c r="AF71" s="27"/>
      <c r="AG71" s="148"/>
      <c r="AH71" s="139"/>
      <c r="AI71" s="149"/>
      <c r="AJ71" s="27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</row>
    <row r="72" spans="1:83" ht="12" customHeight="1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30"/>
      <c r="R72" s="30"/>
      <c r="S72" s="251"/>
      <c r="T72" s="251"/>
      <c r="U72" s="28"/>
      <c r="V72" s="148"/>
      <c r="W72" s="139"/>
      <c r="X72" s="149"/>
      <c r="Y72" s="27"/>
      <c r="Z72" s="27"/>
      <c r="AA72" s="27"/>
      <c r="AB72" s="27"/>
      <c r="AC72" s="27"/>
      <c r="AD72" s="27"/>
      <c r="AE72" s="27"/>
      <c r="AF72" s="27"/>
      <c r="AG72" s="148"/>
      <c r="AH72" s="139"/>
      <c r="AI72" s="149"/>
      <c r="AJ72" s="27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</row>
    <row r="73" spans="1:83" ht="12" customHeight="1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30"/>
      <c r="R73" s="30"/>
      <c r="S73" s="251"/>
      <c r="T73" s="251"/>
      <c r="U73" s="28"/>
      <c r="V73" s="148"/>
      <c r="W73" s="139"/>
      <c r="X73" s="149"/>
      <c r="Y73" s="27"/>
      <c r="Z73" s="27"/>
      <c r="AA73" s="27"/>
      <c r="AB73" s="27"/>
      <c r="AC73" s="27"/>
      <c r="AD73" s="27"/>
      <c r="AE73" s="27"/>
      <c r="AF73" s="27"/>
      <c r="AG73" s="148"/>
      <c r="AH73" s="139"/>
      <c r="AI73" s="149"/>
      <c r="AJ73" s="27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</row>
    <row r="74" spans="1:83" ht="12" customHeight="1">
      <c r="P74" s="29"/>
      <c r="Q74" s="30"/>
      <c r="R74" s="30"/>
      <c r="S74" s="251"/>
      <c r="T74" s="251"/>
      <c r="U74" s="28"/>
      <c r="V74" s="148"/>
      <c r="W74" s="139"/>
      <c r="X74" s="149"/>
      <c r="Y74" s="27"/>
      <c r="Z74" s="27"/>
      <c r="AA74" s="27"/>
      <c r="AB74" s="27"/>
      <c r="AC74" s="27"/>
      <c r="AD74" s="27"/>
      <c r="AE74" s="27"/>
      <c r="AF74" s="27"/>
      <c r="AG74" s="148"/>
      <c r="AH74" s="139"/>
      <c r="AI74" s="149"/>
      <c r="AJ74" s="27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</row>
    <row r="75" spans="1:83" ht="12" customHeight="1">
      <c r="P75" s="29"/>
      <c r="Q75" s="30"/>
      <c r="R75" s="30"/>
      <c r="S75" s="251"/>
      <c r="T75" s="251"/>
      <c r="U75" s="28"/>
      <c r="V75" s="148"/>
      <c r="W75" s="139"/>
      <c r="X75" s="149"/>
      <c r="Y75" s="27"/>
      <c r="Z75" s="27"/>
      <c r="AA75" s="27"/>
      <c r="AB75" s="27"/>
      <c r="AC75" s="27"/>
      <c r="AD75" s="27"/>
      <c r="AE75" s="27"/>
      <c r="AF75" s="27"/>
      <c r="AG75" s="148"/>
      <c r="AH75" s="139"/>
      <c r="AI75" s="149"/>
      <c r="AJ75" s="27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</row>
    <row r="76" spans="1:83" ht="12" customHeight="1">
      <c r="P76" s="29"/>
      <c r="Q76" s="30"/>
      <c r="R76" s="30"/>
      <c r="S76" s="251"/>
      <c r="T76" s="251"/>
      <c r="U76" s="28"/>
      <c r="V76" s="148"/>
      <c r="W76" s="139"/>
      <c r="X76" s="149"/>
      <c r="Y76" s="27"/>
      <c r="Z76" s="27"/>
      <c r="AA76" s="27"/>
      <c r="AB76" s="27"/>
      <c r="AC76" s="27"/>
      <c r="AD76" s="27"/>
      <c r="AE76" s="27"/>
      <c r="AF76" s="27"/>
      <c r="AG76" s="148"/>
      <c r="AH76" s="139"/>
      <c r="AI76" s="149"/>
      <c r="AJ76" s="27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</row>
    <row r="77" spans="1:83" ht="12" customHeight="1">
      <c r="P77" s="29"/>
      <c r="Q77" s="30"/>
      <c r="R77" s="30"/>
      <c r="S77" s="251"/>
      <c r="T77" s="251"/>
      <c r="U77" s="28"/>
      <c r="V77" s="148"/>
      <c r="W77" s="139"/>
      <c r="X77" s="149"/>
      <c r="Y77" s="27"/>
      <c r="Z77" s="27"/>
      <c r="AA77" s="27"/>
      <c r="AB77" s="27"/>
      <c r="AC77" s="27"/>
      <c r="AD77" s="27"/>
      <c r="AE77" s="27"/>
      <c r="AF77" s="27"/>
      <c r="AG77" s="148"/>
      <c r="AH77" s="139"/>
      <c r="AI77" s="149"/>
      <c r="AJ77" s="27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</row>
    <row r="78" spans="1:83" ht="12" customHeight="1">
      <c r="P78" s="29"/>
      <c r="Q78" s="30"/>
      <c r="R78" s="30"/>
      <c r="S78" s="251"/>
      <c r="T78" s="251"/>
      <c r="U78" s="28"/>
      <c r="V78" s="148"/>
      <c r="W78" s="139"/>
      <c r="X78" s="149"/>
      <c r="Y78" s="27"/>
      <c r="Z78" s="27"/>
      <c r="AA78" s="27"/>
      <c r="AB78" s="27"/>
      <c r="AC78" s="27"/>
      <c r="AD78" s="27"/>
      <c r="AE78" s="27"/>
      <c r="AF78" s="27"/>
      <c r="AG78" s="148"/>
      <c r="AH78" s="139"/>
      <c r="AI78" s="149"/>
      <c r="AJ78" s="27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</row>
    <row r="79" spans="1:83" ht="12" customHeight="1">
      <c r="P79" s="29"/>
      <c r="Q79" s="30"/>
      <c r="R79" s="30"/>
      <c r="S79" s="251"/>
      <c r="T79" s="251"/>
      <c r="U79" s="28"/>
      <c r="V79" s="148"/>
      <c r="W79" s="139"/>
      <c r="X79" s="149"/>
      <c r="Y79" s="27"/>
      <c r="Z79" s="27"/>
      <c r="AA79" s="27"/>
      <c r="AB79" s="27"/>
      <c r="AC79" s="27"/>
      <c r="AD79" s="27"/>
      <c r="AE79" s="27"/>
      <c r="AF79" s="27"/>
      <c r="AG79" s="148"/>
      <c r="AH79" s="139"/>
      <c r="AI79" s="149"/>
      <c r="AJ79" s="27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</row>
    <row r="80" spans="1:83" ht="12" customHeight="1">
      <c r="S80" s="251"/>
      <c r="T80" s="25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27"/>
      <c r="AP80" s="27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</row>
    <row r="81" spans="16:83" ht="12" customHeight="1">
      <c r="P81" s="33"/>
      <c r="Q81" s="33"/>
      <c r="R81" s="33"/>
      <c r="S81" s="251"/>
      <c r="T81" s="251"/>
      <c r="U81" s="33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27"/>
      <c r="AP81" s="27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</row>
    <row r="82" spans="16:83" ht="12" customHeight="1">
      <c r="P82" s="33"/>
      <c r="Q82" s="33"/>
      <c r="R82" s="33"/>
      <c r="S82" s="251"/>
      <c r="T82" s="251"/>
      <c r="U82" s="33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27"/>
      <c r="AP82" s="27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</row>
    <row r="83" spans="16:83" ht="12" customHeight="1">
      <c r="P83" s="33"/>
      <c r="Q83" s="33"/>
      <c r="R83" s="33"/>
      <c r="S83" s="251"/>
      <c r="T83" s="251"/>
      <c r="U83" s="33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27"/>
      <c r="AP83" s="27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</row>
    <row r="84" spans="16:83" ht="12" customHeight="1">
      <c r="P84" s="33"/>
      <c r="Q84" s="33"/>
      <c r="R84" s="33"/>
      <c r="S84" s="251"/>
      <c r="T84" s="251"/>
      <c r="U84" s="33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27"/>
      <c r="AP84" s="27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</row>
    <row r="85" spans="16:83" ht="12" customHeight="1">
      <c r="P85" s="33"/>
      <c r="Q85" s="33"/>
      <c r="R85" s="33"/>
      <c r="S85" s="251"/>
      <c r="T85" s="251"/>
      <c r="U85" s="33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27"/>
      <c r="AP85" s="27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</row>
    <row r="86" spans="16:83" ht="12" customHeight="1">
      <c r="P86" s="33"/>
      <c r="Q86" s="33"/>
      <c r="R86" s="33"/>
      <c r="S86" s="251"/>
      <c r="T86" s="251"/>
      <c r="U86" s="33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27"/>
      <c r="AP86" s="27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</row>
    <row r="87" spans="16:83" ht="12" customHeight="1">
      <c r="P87" s="33"/>
      <c r="Q87" s="33"/>
      <c r="R87" s="33"/>
      <c r="S87" s="251"/>
      <c r="T87" s="251"/>
      <c r="U87" s="33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</row>
    <row r="88" spans="16:83" ht="12" customHeight="1">
      <c r="P88" s="33"/>
      <c r="Q88" s="33"/>
      <c r="R88" s="33"/>
      <c r="S88" s="251"/>
      <c r="T88" s="251"/>
      <c r="U88" s="33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</row>
    <row r="89" spans="16:83" ht="12" customHeight="1">
      <c r="P89" s="33"/>
      <c r="Q89" s="33"/>
      <c r="R89" s="33"/>
      <c r="S89" s="251"/>
      <c r="T89" s="251"/>
      <c r="U89" s="33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CE89" s="11"/>
    </row>
    <row r="90" spans="16:83" ht="12" customHeight="1">
      <c r="P90" s="33"/>
      <c r="Q90" s="33"/>
      <c r="R90" s="33"/>
      <c r="S90" s="251"/>
      <c r="T90" s="251"/>
      <c r="U90" s="33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</row>
    <row r="91" spans="16:83" ht="12" customHeight="1">
      <c r="P91" s="33"/>
      <c r="Q91" s="33"/>
      <c r="R91" s="33"/>
      <c r="S91" s="251"/>
      <c r="T91" s="251"/>
      <c r="U91" s="33"/>
      <c r="AM91" s="2"/>
      <c r="AN91" s="2"/>
      <c r="AO91" s="2"/>
      <c r="AP91" s="2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</row>
    <row r="92" spans="16:83" ht="12" customHeight="1">
      <c r="P92" s="33"/>
      <c r="Q92" s="33"/>
      <c r="R92" s="33"/>
      <c r="S92" s="251"/>
      <c r="T92" s="251"/>
      <c r="U92" s="33"/>
      <c r="AM92" s="2"/>
      <c r="AN92" s="2"/>
      <c r="AO92" s="2"/>
      <c r="AP92" s="2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</row>
    <row r="93" spans="16:83" ht="12" customHeight="1">
      <c r="P93" s="33"/>
      <c r="Q93" s="33"/>
      <c r="R93" s="33"/>
      <c r="S93" s="251"/>
      <c r="T93" s="251"/>
      <c r="U93" s="33"/>
      <c r="AM93" s="2"/>
      <c r="AN93" s="2"/>
      <c r="AO93" s="2"/>
      <c r="AP93" s="2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</row>
    <row r="94" spans="16:83" ht="12" customHeight="1">
      <c r="P94" s="33"/>
      <c r="Q94" s="33"/>
      <c r="R94" s="33"/>
      <c r="S94" s="251"/>
      <c r="T94" s="251"/>
      <c r="U94" s="33"/>
      <c r="AM94" s="2"/>
      <c r="AN94" s="2"/>
      <c r="AO94" s="2"/>
      <c r="AP94" s="2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</row>
    <row r="95" spans="16:83" ht="12" customHeight="1">
      <c r="P95" s="33"/>
      <c r="Q95" s="33"/>
      <c r="R95" s="33"/>
      <c r="S95" s="251"/>
      <c r="T95" s="251"/>
      <c r="U95" s="33"/>
      <c r="AM95" s="2"/>
      <c r="AN95" s="2"/>
      <c r="AO95" s="2"/>
      <c r="AP95" s="2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</row>
    <row r="96" spans="16:83" ht="12" customHeight="1">
      <c r="P96" s="33"/>
      <c r="Q96" s="33"/>
      <c r="R96" s="33"/>
      <c r="S96" s="251"/>
      <c r="T96" s="251"/>
      <c r="U96" s="33"/>
      <c r="AM96" s="2"/>
      <c r="AN96" s="2"/>
      <c r="AO96" s="2"/>
      <c r="AP96" s="2"/>
      <c r="AQ96" s="4"/>
      <c r="AR96" s="27"/>
      <c r="AS96" s="27"/>
      <c r="AT96" s="31"/>
      <c r="AU96" s="32"/>
      <c r="AV96" s="32"/>
      <c r="AW96" s="23"/>
      <c r="AX96" s="17"/>
      <c r="AY96" s="17"/>
      <c r="AZ96" s="17"/>
      <c r="BA96" s="21"/>
      <c r="BB96" s="21"/>
      <c r="BC96" s="31"/>
    </row>
    <row r="97" spans="16:55" ht="16.5">
      <c r="P97" s="33"/>
      <c r="Q97" s="33"/>
      <c r="R97" s="33"/>
      <c r="S97" s="251"/>
      <c r="T97" s="251"/>
      <c r="U97" s="33"/>
      <c r="AQ97" s="4"/>
      <c r="AR97" s="27"/>
      <c r="AS97" s="27"/>
      <c r="AT97" s="31"/>
      <c r="AU97" s="32"/>
      <c r="AV97" s="32"/>
      <c r="AW97" s="23"/>
      <c r="AX97" s="17"/>
      <c r="AY97" s="17"/>
      <c r="AZ97" s="17"/>
      <c r="BA97" s="21"/>
      <c r="BB97" s="21"/>
      <c r="BC97" s="31"/>
    </row>
    <row r="98" spans="16:55" ht="16.5">
      <c r="P98" s="33"/>
      <c r="Q98" s="33"/>
      <c r="R98" s="33"/>
      <c r="S98" s="251"/>
      <c r="T98" s="251"/>
      <c r="U98" s="33"/>
      <c r="AQ98" s="4"/>
      <c r="AR98" s="27"/>
      <c r="AS98" s="27"/>
      <c r="AT98" s="31"/>
      <c r="AU98" s="32"/>
      <c r="AV98" s="32"/>
      <c r="AW98" s="23"/>
      <c r="AX98" s="17"/>
      <c r="AY98" s="17"/>
      <c r="AZ98" s="17"/>
      <c r="BA98" s="21"/>
      <c r="BB98" s="21"/>
      <c r="BC98" s="31"/>
    </row>
    <row r="99" spans="16:55" ht="16.5">
      <c r="P99" s="33"/>
      <c r="Q99" s="33"/>
      <c r="R99" s="33"/>
      <c r="S99" s="251"/>
      <c r="T99" s="251"/>
      <c r="U99" s="33"/>
      <c r="AQ99" s="4"/>
      <c r="AR99" s="31"/>
      <c r="AS99" s="27"/>
      <c r="AT99" s="31"/>
      <c r="AU99" s="32"/>
      <c r="AV99" s="32"/>
      <c r="AW99" s="23"/>
      <c r="AX99" s="17"/>
      <c r="AY99" s="17"/>
      <c r="AZ99" s="17"/>
      <c r="BA99" s="21"/>
      <c r="BB99" s="21"/>
      <c r="BC99" s="31"/>
    </row>
    <row r="100" spans="16:55" ht="16.5">
      <c r="P100" s="33"/>
      <c r="Q100" s="33"/>
      <c r="R100" s="33"/>
      <c r="U100" s="33"/>
      <c r="AQ100" s="31"/>
      <c r="AR100" s="27"/>
      <c r="AS100" s="27"/>
      <c r="AT100" s="31"/>
      <c r="AU100" s="32"/>
      <c r="AV100" s="32"/>
      <c r="AW100" s="23"/>
      <c r="AX100" s="17"/>
      <c r="AY100" s="17"/>
      <c r="AZ100" s="17"/>
      <c r="BA100" s="21"/>
      <c r="BB100" s="21"/>
      <c r="BC100" s="31"/>
    </row>
    <row r="101" spans="16:55" ht="16.5">
      <c r="P101" s="33"/>
      <c r="Q101" s="33"/>
      <c r="R101" s="33"/>
      <c r="S101" s="252"/>
      <c r="T101" s="252"/>
      <c r="U101" s="33"/>
      <c r="AQ101" s="31"/>
      <c r="AR101" s="27"/>
      <c r="AS101" s="27"/>
      <c r="AT101" s="31"/>
      <c r="AU101" s="32"/>
      <c r="AV101" s="32"/>
      <c r="AW101" s="23"/>
      <c r="AX101" s="17"/>
      <c r="AY101" s="17"/>
      <c r="AZ101" s="17"/>
      <c r="BA101" s="21"/>
      <c r="BB101" s="21"/>
      <c r="BC101" s="31"/>
    </row>
    <row r="102" spans="16:55" ht="16.5">
      <c r="P102" s="33"/>
      <c r="Q102" s="33"/>
      <c r="R102" s="33"/>
      <c r="S102" s="252"/>
      <c r="T102" s="252"/>
      <c r="U102" s="33"/>
      <c r="AQ102" s="31"/>
      <c r="AR102" s="27"/>
      <c r="AS102" s="27"/>
      <c r="AT102" s="31"/>
      <c r="AU102" s="32"/>
      <c r="AV102" s="32"/>
      <c r="AW102" s="23"/>
      <c r="AX102" s="17"/>
      <c r="AY102" s="17"/>
      <c r="AZ102" s="17"/>
      <c r="BA102" s="21"/>
      <c r="BB102" s="21"/>
      <c r="BC102" s="31"/>
    </row>
    <row r="103" spans="16:55" ht="16.5">
      <c r="P103" s="33"/>
      <c r="Q103" s="33"/>
      <c r="R103" s="33"/>
      <c r="S103" s="252"/>
      <c r="T103" s="252"/>
      <c r="U103" s="33"/>
      <c r="AQ103" s="31"/>
      <c r="AR103" s="27"/>
      <c r="AS103" s="27"/>
      <c r="AT103" s="31"/>
      <c r="AU103" s="32"/>
      <c r="AV103" s="32"/>
      <c r="AW103" s="23"/>
      <c r="AX103" s="17"/>
      <c r="AY103" s="17"/>
      <c r="AZ103" s="17"/>
      <c r="BA103" s="21"/>
      <c r="BB103" s="21"/>
      <c r="BC103" s="31"/>
    </row>
    <row r="104" spans="16:55" ht="16.5">
      <c r="P104" s="33"/>
      <c r="Q104" s="33"/>
      <c r="R104" s="33"/>
      <c r="S104" s="252"/>
      <c r="T104" s="252"/>
      <c r="U104" s="33"/>
      <c r="AQ104" s="31"/>
      <c r="AR104" s="27"/>
      <c r="AS104" s="27"/>
      <c r="AT104" s="31"/>
      <c r="AU104" s="32"/>
      <c r="AV104" s="32"/>
      <c r="AW104" s="23"/>
      <c r="AX104" s="17"/>
      <c r="AY104" s="17"/>
      <c r="AZ104" s="17"/>
      <c r="BA104" s="21"/>
      <c r="BB104" s="21"/>
      <c r="BC104" s="31"/>
    </row>
    <row r="105" spans="16:55" ht="16.5">
      <c r="P105" s="33"/>
      <c r="Q105" s="33"/>
      <c r="R105" s="33"/>
      <c r="S105" s="252"/>
      <c r="T105" s="252"/>
      <c r="U105" s="33"/>
      <c r="AQ105" s="31"/>
      <c r="AR105" s="27"/>
      <c r="AS105" s="27"/>
      <c r="AT105" s="31"/>
      <c r="AU105" s="32"/>
      <c r="AV105" s="32"/>
      <c r="AW105" s="23"/>
      <c r="AX105" s="17"/>
      <c r="AY105" s="17"/>
      <c r="AZ105" s="17"/>
      <c r="BA105" s="21"/>
      <c r="BB105" s="21"/>
      <c r="BC105" s="31"/>
    </row>
    <row r="106" spans="16:55" ht="16.5">
      <c r="P106" s="33"/>
      <c r="Q106" s="33"/>
      <c r="R106" s="33"/>
      <c r="S106" s="252"/>
      <c r="T106" s="252"/>
      <c r="U106" s="33"/>
      <c r="AQ106" s="31"/>
      <c r="AR106" s="27"/>
      <c r="AS106" s="27"/>
      <c r="AT106" s="31"/>
      <c r="AU106" s="32"/>
      <c r="AV106" s="32"/>
      <c r="AW106" s="23"/>
      <c r="AX106" s="17"/>
      <c r="AY106" s="17"/>
      <c r="AZ106" s="17"/>
      <c r="BA106" s="21"/>
      <c r="BB106" s="21"/>
      <c r="BC106" s="31"/>
    </row>
    <row r="107" spans="16:55" ht="16.5">
      <c r="P107" s="33"/>
      <c r="Q107" s="33"/>
      <c r="R107" s="33"/>
      <c r="S107" s="252"/>
      <c r="T107" s="252"/>
      <c r="U107" s="33"/>
      <c r="AR107" s="27"/>
      <c r="AS107" s="27"/>
      <c r="AT107" s="31"/>
      <c r="AU107" s="32"/>
      <c r="AV107" s="32"/>
      <c r="AW107" s="23"/>
      <c r="AX107" s="17"/>
      <c r="AY107" s="17"/>
      <c r="AZ107" s="17"/>
      <c r="BA107" s="21"/>
      <c r="BB107" s="21"/>
      <c r="BC107" s="31"/>
    </row>
    <row r="108" spans="16:55" ht="16.5">
      <c r="P108" s="33"/>
      <c r="Q108" s="33"/>
      <c r="R108" s="33"/>
      <c r="S108" s="252"/>
      <c r="T108" s="252"/>
      <c r="U108" s="33"/>
      <c r="AR108" s="27"/>
      <c r="AS108" s="27"/>
      <c r="AT108" s="31"/>
      <c r="AU108" s="32"/>
      <c r="AV108" s="32"/>
      <c r="AW108" s="23"/>
      <c r="AX108" s="17"/>
      <c r="AY108" s="17"/>
      <c r="AZ108" s="17"/>
      <c r="BA108" s="21"/>
      <c r="BB108" s="21"/>
      <c r="BC108" s="31"/>
    </row>
    <row r="109" spans="16:55" ht="16.5">
      <c r="P109" s="33"/>
      <c r="Q109" s="33"/>
      <c r="R109" s="33"/>
      <c r="S109" s="252"/>
      <c r="T109" s="252"/>
      <c r="U109" s="33"/>
      <c r="AR109" s="27"/>
      <c r="AS109" s="27"/>
      <c r="AT109" s="31"/>
      <c r="AU109" s="32"/>
      <c r="AV109" s="32"/>
      <c r="AW109" s="23"/>
      <c r="AX109" s="17"/>
      <c r="AY109" s="17"/>
      <c r="AZ109" s="17"/>
      <c r="BA109" s="21"/>
      <c r="BB109" s="21"/>
      <c r="BC109" s="31"/>
    </row>
    <row r="110" spans="16:55" ht="16.5">
      <c r="P110" s="33"/>
      <c r="Q110" s="33"/>
      <c r="R110" s="33"/>
      <c r="S110" s="252"/>
      <c r="T110" s="252"/>
      <c r="U110" s="33"/>
      <c r="AR110" s="27"/>
      <c r="AS110" s="27"/>
      <c r="AT110" s="31"/>
      <c r="AU110" s="32"/>
      <c r="AV110" s="32"/>
      <c r="AW110" s="23"/>
      <c r="AX110" s="17"/>
      <c r="AY110" s="17"/>
      <c r="AZ110" s="17"/>
      <c r="BA110" s="21"/>
      <c r="BB110" s="21"/>
      <c r="BC110" s="31"/>
    </row>
    <row r="111" spans="16:55" ht="16.5">
      <c r="P111" s="33"/>
      <c r="Q111" s="33"/>
      <c r="R111" s="33"/>
      <c r="S111" s="252"/>
      <c r="T111" s="252"/>
      <c r="U111" s="33"/>
      <c r="AQ111" s="2"/>
      <c r="AR111" s="27"/>
      <c r="AS111" s="27"/>
      <c r="AT111" s="31"/>
      <c r="AU111" s="32"/>
      <c r="AV111" s="32"/>
      <c r="AW111" s="23"/>
      <c r="AX111" s="17"/>
      <c r="AY111" s="17"/>
      <c r="AZ111" s="17"/>
      <c r="BA111" s="21"/>
      <c r="BB111" s="21"/>
      <c r="BC111" s="31"/>
    </row>
    <row r="112" spans="16:55" ht="16.5">
      <c r="P112" s="33"/>
      <c r="Q112" s="33"/>
      <c r="R112" s="33"/>
      <c r="S112" s="252"/>
      <c r="T112" s="252"/>
      <c r="U112" s="33"/>
      <c r="AQ112" s="2"/>
      <c r="AR112" s="27"/>
      <c r="AS112" s="27"/>
      <c r="AT112" s="31"/>
      <c r="AU112" s="32"/>
      <c r="AV112" s="32"/>
      <c r="AW112" s="23"/>
      <c r="AX112" s="17"/>
      <c r="AY112" s="17"/>
      <c r="AZ112" s="17"/>
      <c r="BA112" s="21"/>
      <c r="BB112" s="21"/>
      <c r="BC112" s="31"/>
    </row>
    <row r="113" spans="16:55" ht="16.5">
      <c r="P113" s="33"/>
      <c r="Q113" s="33"/>
      <c r="R113" s="33"/>
      <c r="S113" s="252"/>
      <c r="T113" s="252"/>
      <c r="U113" s="33"/>
      <c r="AQ113" s="2"/>
      <c r="AR113" s="27"/>
      <c r="AS113" s="27"/>
      <c r="AT113" s="31"/>
      <c r="AU113" s="32"/>
      <c r="AV113" s="32"/>
      <c r="AW113" s="23"/>
      <c r="AX113" s="17"/>
      <c r="AY113" s="17"/>
      <c r="AZ113" s="17"/>
      <c r="BA113" s="21"/>
      <c r="BB113" s="21"/>
      <c r="BC113" s="31"/>
    </row>
    <row r="114" spans="16:55" ht="16.5">
      <c r="P114" s="33"/>
      <c r="Q114" s="33"/>
      <c r="R114" s="33"/>
      <c r="S114" s="252"/>
      <c r="T114" s="252"/>
      <c r="U114" s="33"/>
      <c r="AQ114" s="2"/>
      <c r="AR114" s="27"/>
      <c r="AS114" s="27"/>
      <c r="AT114" s="31"/>
      <c r="AU114" s="32"/>
      <c r="AV114" s="32"/>
      <c r="AW114" s="23"/>
      <c r="AX114" s="17"/>
      <c r="AY114" s="17"/>
      <c r="AZ114" s="17"/>
      <c r="BA114" s="21"/>
      <c r="BB114" s="21"/>
      <c r="BC114" s="31"/>
    </row>
    <row r="115" spans="16:55" ht="16.5">
      <c r="P115" s="33"/>
      <c r="Q115" s="33"/>
      <c r="R115" s="33"/>
      <c r="S115" s="252"/>
      <c r="T115" s="252"/>
      <c r="U115" s="33"/>
      <c r="AQ115" s="2"/>
      <c r="AR115" s="27"/>
      <c r="AS115" s="27"/>
      <c r="AT115" s="31"/>
      <c r="AU115" s="32"/>
      <c r="AV115" s="32"/>
      <c r="AW115" s="23"/>
      <c r="AX115" s="17"/>
      <c r="AY115" s="17"/>
      <c r="AZ115" s="17"/>
      <c r="BA115" s="21"/>
      <c r="BB115" s="21"/>
      <c r="BC115" s="31"/>
    </row>
    <row r="116" spans="16:55" ht="16.5">
      <c r="S116" s="252"/>
      <c r="T116" s="252"/>
      <c r="AQ116" s="2"/>
      <c r="AR116" s="27"/>
      <c r="AS116" s="27"/>
      <c r="AT116" s="31"/>
      <c r="AU116" s="32"/>
      <c r="AV116" s="32"/>
      <c r="AW116" s="23"/>
      <c r="AX116" s="17"/>
      <c r="AY116" s="17"/>
      <c r="AZ116" s="17"/>
      <c r="BA116" s="21"/>
      <c r="BB116" s="21"/>
      <c r="BC116" s="31"/>
    </row>
    <row r="117" spans="16:55" ht="16.5">
      <c r="S117" s="252"/>
      <c r="T117" s="252"/>
      <c r="AR117" s="27"/>
      <c r="AS117" s="27"/>
      <c r="AT117" s="31"/>
      <c r="AU117" s="32"/>
      <c r="AV117" s="32"/>
      <c r="AW117" s="23"/>
      <c r="AX117" s="17"/>
      <c r="AY117" s="17"/>
      <c r="AZ117" s="17"/>
      <c r="BA117" s="21"/>
      <c r="BB117" s="21"/>
      <c r="BC117" s="31"/>
    </row>
    <row r="118" spans="16:55" ht="16.5">
      <c r="S118" s="252"/>
      <c r="T118" s="252"/>
      <c r="AR118" s="27"/>
      <c r="AS118" s="27"/>
      <c r="AT118" s="31"/>
      <c r="AU118" s="32"/>
      <c r="AV118" s="32"/>
      <c r="AW118" s="23"/>
      <c r="AX118" s="17"/>
      <c r="AY118" s="17"/>
      <c r="AZ118" s="17"/>
      <c r="BA118" s="21"/>
      <c r="BB118" s="21"/>
      <c r="BC118" s="31"/>
    </row>
    <row r="119" spans="16:55" ht="16.5">
      <c r="S119" s="252"/>
      <c r="T119" s="252"/>
      <c r="AR119" s="27"/>
      <c r="AS119" s="27"/>
      <c r="AT119" s="31"/>
      <c r="AU119" s="32"/>
      <c r="AV119" s="32"/>
      <c r="AW119" s="23"/>
      <c r="AX119" s="17"/>
      <c r="AY119" s="17"/>
      <c r="AZ119" s="17"/>
      <c r="BA119" s="21"/>
      <c r="BB119" s="21"/>
      <c r="BC119" s="31"/>
    </row>
    <row r="120" spans="16:55" ht="16.5">
      <c r="S120" s="252"/>
      <c r="T120" s="252"/>
      <c r="AR120" s="27"/>
      <c r="AS120" s="27"/>
      <c r="AT120" s="31"/>
      <c r="AU120" s="32"/>
      <c r="AV120" s="32"/>
      <c r="AW120" s="23"/>
      <c r="AX120" s="17"/>
      <c r="AY120" s="17"/>
      <c r="AZ120" s="17"/>
      <c r="BA120" s="21"/>
      <c r="BB120" s="21"/>
      <c r="BC120" s="31"/>
    </row>
    <row r="121" spans="16:55" ht="16.5">
      <c r="S121" s="252"/>
      <c r="T121" s="252"/>
      <c r="AR121" s="27"/>
      <c r="AS121" s="27"/>
      <c r="AT121" s="31"/>
      <c r="AU121" s="32"/>
      <c r="AV121" s="32"/>
      <c r="AW121" s="23"/>
      <c r="AX121" s="17"/>
      <c r="AY121" s="17"/>
      <c r="AZ121" s="17"/>
      <c r="BA121" s="21"/>
      <c r="BB121" s="21"/>
      <c r="BC121" s="31"/>
    </row>
    <row r="122" spans="16:55" ht="16.5">
      <c r="S122" s="252"/>
      <c r="T122" s="252"/>
      <c r="AR122" s="27"/>
      <c r="AS122" s="27"/>
      <c r="AT122" s="31"/>
      <c r="AU122" s="32"/>
      <c r="AV122" s="32"/>
      <c r="AW122" s="23"/>
      <c r="AX122" s="17"/>
      <c r="AY122" s="17"/>
      <c r="AZ122" s="17"/>
      <c r="BA122" s="21"/>
      <c r="BB122" s="21"/>
      <c r="BC122" s="31"/>
    </row>
    <row r="123" spans="16:55" ht="16.5">
      <c r="S123" s="252"/>
      <c r="T123" s="252"/>
      <c r="AR123" s="27"/>
      <c r="AS123" s="27"/>
      <c r="AT123" s="31"/>
      <c r="AU123" s="32"/>
      <c r="AV123" s="32"/>
      <c r="AW123" s="32"/>
      <c r="AX123" s="32"/>
      <c r="AY123" s="31"/>
      <c r="AZ123" s="31"/>
      <c r="BA123" s="31"/>
      <c r="BB123" s="31"/>
      <c r="BC123" s="31"/>
    </row>
    <row r="124" spans="16:55" ht="16.5">
      <c r="S124" s="252"/>
      <c r="T124" s="252"/>
      <c r="AR124" s="27"/>
      <c r="AS124" s="27"/>
      <c r="AT124" s="31"/>
      <c r="AU124" s="32"/>
      <c r="AV124" s="32"/>
      <c r="AW124" s="32"/>
      <c r="AX124" s="32"/>
      <c r="AY124" s="31"/>
      <c r="AZ124" s="31"/>
      <c r="BA124" s="31"/>
      <c r="BB124" s="31"/>
      <c r="BC124" s="31"/>
    </row>
    <row r="125" spans="16:55" ht="16.5">
      <c r="S125" s="252"/>
      <c r="T125" s="252"/>
      <c r="AR125" s="27"/>
      <c r="AS125" s="27"/>
      <c r="AT125" s="31"/>
      <c r="AU125" s="32"/>
      <c r="AV125" s="32"/>
      <c r="AW125" s="32"/>
      <c r="AX125" s="32"/>
      <c r="AY125" s="31"/>
      <c r="AZ125" s="31"/>
      <c r="BA125" s="31"/>
      <c r="BB125" s="31"/>
      <c r="BC125" s="31"/>
    </row>
    <row r="126" spans="16:55" ht="16.5">
      <c r="S126" s="252"/>
      <c r="T126" s="252"/>
      <c r="AR126" s="27"/>
      <c r="AS126" s="27"/>
      <c r="AT126" s="31"/>
      <c r="AU126" s="32"/>
      <c r="AV126" s="32"/>
      <c r="AW126" s="32"/>
      <c r="AX126" s="32"/>
      <c r="AY126" s="31"/>
      <c r="AZ126" s="31"/>
      <c r="BA126" s="31"/>
      <c r="BB126" s="31"/>
      <c r="BC126" s="31"/>
    </row>
    <row r="127" spans="16:55" ht="16.5">
      <c r="S127" s="252"/>
      <c r="T127" s="252"/>
      <c r="AR127" s="27"/>
      <c r="AS127" s="27"/>
      <c r="AT127" s="31"/>
      <c r="AU127" s="32"/>
      <c r="AV127" s="32"/>
      <c r="AW127" s="32"/>
      <c r="AX127" s="32"/>
      <c r="AY127" s="31"/>
      <c r="AZ127" s="31"/>
      <c r="BA127" s="31"/>
      <c r="BB127" s="31"/>
      <c r="BC127" s="31"/>
    </row>
    <row r="128" spans="16:55" ht="16.5">
      <c r="S128" s="252"/>
      <c r="T128" s="252"/>
      <c r="AR128" s="27"/>
      <c r="AS128" s="27"/>
      <c r="AT128" s="31"/>
      <c r="AU128" s="32"/>
      <c r="AV128" s="32"/>
      <c r="AW128" s="32"/>
      <c r="AX128" s="32"/>
      <c r="AY128" s="31"/>
      <c r="AZ128" s="31"/>
      <c r="BA128" s="31"/>
      <c r="BB128" s="31"/>
      <c r="BC128" s="31"/>
    </row>
    <row r="129" spans="19:55" ht="16.5">
      <c r="S129" s="252"/>
      <c r="T129" s="252"/>
      <c r="AR129" s="27"/>
      <c r="AS129" s="27"/>
      <c r="AT129" s="31"/>
      <c r="AU129" s="32"/>
      <c r="AV129" s="32"/>
      <c r="AW129" s="32"/>
      <c r="AX129" s="32"/>
      <c r="AY129" s="31"/>
      <c r="AZ129" s="31"/>
      <c r="BA129" s="31"/>
      <c r="BB129" s="31"/>
      <c r="BC129" s="31"/>
    </row>
    <row r="130" spans="19:55" ht="16.5">
      <c r="S130" s="252"/>
      <c r="T130" s="252"/>
      <c r="AR130" s="27"/>
      <c r="AS130" s="27"/>
      <c r="AT130" s="31"/>
      <c r="AU130" s="32"/>
      <c r="AV130" s="32"/>
      <c r="AW130" s="32"/>
      <c r="AX130" s="32"/>
      <c r="AY130" s="31"/>
      <c r="AZ130" s="31"/>
      <c r="BA130" s="31"/>
      <c r="BB130" s="31"/>
      <c r="BC130" s="31"/>
    </row>
    <row r="131" spans="19:55" ht="16.5">
      <c r="S131" s="252"/>
      <c r="T131" s="252"/>
      <c r="AR131" s="27"/>
      <c r="AS131" s="27"/>
      <c r="AT131" s="31"/>
      <c r="AU131" s="32"/>
      <c r="AV131" s="32"/>
      <c r="AW131" s="32"/>
      <c r="AX131" s="32"/>
      <c r="AY131" s="31"/>
      <c r="AZ131" s="31"/>
      <c r="BA131" s="31"/>
      <c r="BB131" s="31"/>
      <c r="BC131" s="31"/>
    </row>
    <row r="132" spans="19:55" ht="16.5">
      <c r="S132" s="252"/>
      <c r="T132" s="252"/>
      <c r="AR132" s="27"/>
      <c r="AS132" s="27"/>
      <c r="AT132" s="31"/>
      <c r="AU132" s="32"/>
      <c r="AV132" s="32"/>
      <c r="AW132" s="32"/>
      <c r="AX132" s="32"/>
      <c r="AY132" s="31"/>
      <c r="AZ132" s="31"/>
      <c r="BA132" s="31"/>
      <c r="BB132" s="31"/>
      <c r="BC132" s="31"/>
    </row>
    <row r="133" spans="19:55" ht="16.5">
      <c r="S133" s="252"/>
      <c r="T133" s="252"/>
      <c r="AR133" s="27"/>
      <c r="AS133" s="27"/>
      <c r="AT133" s="31"/>
      <c r="AU133" s="32"/>
      <c r="AV133" s="32"/>
      <c r="AW133" s="32"/>
      <c r="AX133" s="32"/>
      <c r="AY133" s="31"/>
      <c r="AZ133" s="31"/>
      <c r="BA133" s="31"/>
      <c r="BB133" s="31"/>
      <c r="BC133" s="31"/>
    </row>
    <row r="134" spans="19:55" ht="16.5">
      <c r="S134" s="252"/>
      <c r="T134" s="252"/>
      <c r="AR134" s="27"/>
      <c r="AS134" s="27"/>
      <c r="AT134" s="31"/>
      <c r="AU134" s="32"/>
      <c r="AV134" s="32"/>
      <c r="AW134" s="32"/>
      <c r="AX134" s="32"/>
      <c r="AY134" s="31"/>
      <c r="AZ134" s="31"/>
      <c r="BA134" s="31"/>
      <c r="BB134" s="31"/>
      <c r="BC134" s="31"/>
    </row>
    <row r="135" spans="19:55" ht="16.5">
      <c r="S135" s="252"/>
      <c r="T135" s="252"/>
      <c r="AR135" s="27"/>
      <c r="AS135" s="27"/>
      <c r="AT135" s="31"/>
      <c r="AU135" s="32"/>
      <c r="AV135" s="32"/>
      <c r="AW135" s="32"/>
      <c r="AX135" s="32"/>
      <c r="AY135" s="31"/>
      <c r="AZ135" s="31"/>
      <c r="BA135" s="31"/>
      <c r="BB135" s="31"/>
      <c r="BC135" s="31"/>
    </row>
    <row r="136" spans="19:55" ht="16.5">
      <c r="AR136" s="27"/>
      <c r="AS136" s="27"/>
      <c r="AT136" s="31"/>
      <c r="AU136" s="32"/>
      <c r="AV136" s="32"/>
      <c r="AW136" s="32"/>
      <c r="AX136" s="32"/>
      <c r="AY136" s="31"/>
      <c r="AZ136" s="31"/>
      <c r="BA136" s="31"/>
      <c r="BB136" s="31"/>
      <c r="BC136" s="31"/>
    </row>
    <row r="137" spans="19:55" ht="16.5">
      <c r="AR137" s="27"/>
      <c r="AS137" s="27"/>
      <c r="AT137" s="31"/>
      <c r="AU137" s="32"/>
      <c r="AV137" s="32"/>
      <c r="AW137" s="32"/>
      <c r="AX137" s="32"/>
      <c r="AY137" s="31"/>
      <c r="AZ137" s="31"/>
      <c r="BA137" s="31"/>
      <c r="BB137" s="31"/>
      <c r="BC137" s="31"/>
    </row>
    <row r="138" spans="19:55" ht="16.5">
      <c r="AR138" s="27"/>
      <c r="AS138" s="27"/>
      <c r="AT138" s="31"/>
      <c r="AU138" s="32"/>
      <c r="AV138" s="32"/>
      <c r="AW138" s="32"/>
      <c r="AX138" s="32"/>
      <c r="AY138" s="31"/>
      <c r="AZ138" s="31"/>
      <c r="BA138" s="31"/>
      <c r="BB138" s="31"/>
      <c r="BC138" s="31"/>
    </row>
    <row r="139" spans="19:55" ht="16.5">
      <c r="AR139" s="27"/>
      <c r="AS139" s="27"/>
      <c r="AT139" s="31"/>
      <c r="AU139" s="32"/>
      <c r="AV139" s="32"/>
      <c r="AW139" s="32"/>
      <c r="AX139" s="32"/>
      <c r="AY139" s="31"/>
      <c r="AZ139" s="31"/>
      <c r="BA139" s="31"/>
      <c r="BB139" s="31"/>
      <c r="BC139" s="31"/>
    </row>
    <row r="140" spans="19:55" ht="16.5">
      <c r="AR140" s="27"/>
      <c r="AS140" s="27"/>
      <c r="AT140" s="31"/>
      <c r="AU140" s="32"/>
      <c r="AV140" s="32"/>
      <c r="AW140" s="32"/>
      <c r="AX140" s="32"/>
      <c r="AY140" s="31"/>
      <c r="AZ140" s="31"/>
      <c r="BA140" s="31"/>
      <c r="BB140" s="31"/>
      <c r="BC140" s="31"/>
    </row>
    <row r="141" spans="19:55" ht="16.5">
      <c r="AR141" s="27"/>
      <c r="AS141" s="27"/>
      <c r="AT141" s="31"/>
      <c r="AU141" s="32"/>
      <c r="AV141" s="32"/>
      <c r="AW141" s="32"/>
      <c r="AX141" s="32"/>
      <c r="AY141" s="31"/>
      <c r="AZ141" s="31"/>
      <c r="BA141" s="31"/>
      <c r="BB141" s="31"/>
      <c r="BC141" s="31"/>
    </row>
    <row r="142" spans="19:55" ht="16.5">
      <c r="AR142" s="27"/>
      <c r="AS142" s="27"/>
      <c r="AT142" s="31"/>
      <c r="AU142" s="32"/>
      <c r="AV142" s="32"/>
      <c r="AW142" s="32"/>
      <c r="AX142" s="32"/>
      <c r="AY142" s="31"/>
      <c r="AZ142" s="31"/>
      <c r="BA142" s="31"/>
      <c r="BB142" s="31"/>
      <c r="BC142" s="31"/>
    </row>
    <row r="143" spans="19:55" ht="16.5">
      <c r="AR143" s="27"/>
      <c r="AS143" s="27"/>
      <c r="AT143" s="31"/>
      <c r="AU143" s="32"/>
      <c r="AV143" s="32"/>
      <c r="AW143" s="32"/>
      <c r="AX143" s="32"/>
      <c r="AY143" s="31"/>
      <c r="AZ143" s="31"/>
      <c r="BA143" s="31"/>
      <c r="BB143" s="31"/>
      <c r="BC143" s="31"/>
    </row>
    <row r="144" spans="19:55" ht="16.5">
      <c r="AR144" s="27"/>
      <c r="AS144" s="27"/>
      <c r="AT144" s="31"/>
      <c r="AU144" s="32"/>
      <c r="AV144" s="32"/>
      <c r="AW144" s="32"/>
      <c r="AX144" s="32"/>
      <c r="AY144" s="31"/>
      <c r="AZ144" s="31"/>
      <c r="BA144" s="31"/>
      <c r="BB144" s="31"/>
      <c r="BC144" s="31"/>
    </row>
    <row r="145" spans="44:55" ht="16.5">
      <c r="AR145" s="27"/>
      <c r="AS145" s="27"/>
      <c r="AT145" s="31"/>
      <c r="AU145" s="32"/>
      <c r="AV145" s="32"/>
      <c r="AW145" s="32"/>
      <c r="AX145" s="32"/>
      <c r="AY145" s="31"/>
      <c r="AZ145" s="31"/>
      <c r="BA145" s="31"/>
      <c r="BB145" s="31"/>
      <c r="BC145" s="31"/>
    </row>
    <row r="146" spans="44:55" ht="16.5">
      <c r="AR146" s="27"/>
      <c r="AS146" s="27"/>
      <c r="AT146" s="31"/>
      <c r="AU146" s="32"/>
      <c r="AV146" s="32"/>
      <c r="AW146" s="32"/>
      <c r="AX146" s="32"/>
      <c r="AY146" s="31"/>
      <c r="AZ146" s="31"/>
      <c r="BA146" s="31"/>
      <c r="BB146" s="31"/>
      <c r="BC146" s="31"/>
    </row>
    <row r="147" spans="44:55" ht="16.5">
      <c r="AR147" s="27"/>
      <c r="AS147" s="27"/>
      <c r="AT147" s="31"/>
      <c r="AU147" s="32"/>
      <c r="AV147" s="32"/>
      <c r="AW147" s="32"/>
      <c r="AX147" s="32"/>
      <c r="AY147" s="31"/>
      <c r="AZ147" s="31"/>
      <c r="BA147" s="31"/>
      <c r="BB147" s="31"/>
      <c r="BC147" s="31"/>
    </row>
    <row r="148" spans="44:55" ht="16.5">
      <c r="AR148" s="27"/>
      <c r="AS148" s="27"/>
      <c r="AT148" s="31"/>
      <c r="AU148" s="32"/>
      <c r="AV148" s="32"/>
      <c r="AW148" s="32"/>
      <c r="AX148" s="32"/>
      <c r="AY148" s="31"/>
      <c r="AZ148" s="31"/>
      <c r="BA148" s="31"/>
      <c r="BB148" s="31"/>
      <c r="BC148" s="31"/>
    </row>
    <row r="153" spans="44:55">
      <c r="AR153" s="2"/>
      <c r="AS153" s="2"/>
      <c r="AT153" s="2"/>
      <c r="AU153" s="2"/>
      <c r="AV153" s="2"/>
      <c r="AW153" s="2"/>
      <c r="AX153" s="2"/>
    </row>
    <row r="154" spans="44:55">
      <c r="AR154" s="2"/>
      <c r="AS154" s="2"/>
      <c r="AT154" s="2"/>
      <c r="AU154" s="2"/>
      <c r="AV154" s="2"/>
      <c r="AW154" s="2"/>
      <c r="AX154" s="2"/>
    </row>
    <row r="155" spans="44:55">
      <c r="AR155" s="2"/>
      <c r="AS155" s="2"/>
      <c r="AT155" s="2"/>
      <c r="AU155" s="2"/>
      <c r="AV155" s="2"/>
      <c r="AW155" s="2"/>
      <c r="AX155" s="2"/>
    </row>
    <row r="156" spans="44:55">
      <c r="AR156" s="2"/>
      <c r="AS156" s="2"/>
      <c r="AT156" s="2"/>
      <c r="AU156" s="2"/>
      <c r="AV156" s="2"/>
      <c r="AW156" s="2"/>
      <c r="AX156" s="2"/>
    </row>
    <row r="157" spans="44:55">
      <c r="AR157" s="2"/>
      <c r="AS157" s="2"/>
      <c r="AT157" s="2"/>
      <c r="AU157" s="2"/>
      <c r="AV157" s="2"/>
      <c r="AW157" s="2"/>
      <c r="AX157" s="2"/>
    </row>
    <row r="158" spans="44:55">
      <c r="AR158" s="2"/>
      <c r="AS158" s="2"/>
      <c r="AT158" s="2"/>
      <c r="AU158" s="2"/>
      <c r="AV158" s="2"/>
      <c r="AW158" s="2"/>
      <c r="AX158" s="2"/>
    </row>
  </sheetData>
  <sheetProtection selectLockedCells="1"/>
  <mergeCells count="512">
    <mergeCell ref="BJ50:BL51"/>
    <mergeCell ref="BM50:BN51"/>
    <mergeCell ref="BO50:BQ51"/>
    <mergeCell ref="BR50:BS51"/>
    <mergeCell ref="BU50:BW51"/>
    <mergeCell ref="BX50:BY51"/>
    <mergeCell ref="BZ50:CB51"/>
    <mergeCell ref="CC50:CD51"/>
    <mergeCell ref="BJ52:BL53"/>
    <mergeCell ref="BM52:BN53"/>
    <mergeCell ref="BO52:BQ53"/>
    <mergeCell ref="BR52:BS53"/>
    <mergeCell ref="BU52:BW53"/>
    <mergeCell ref="BX52:BY53"/>
    <mergeCell ref="BZ52:CB53"/>
    <mergeCell ref="CC52:CD53"/>
    <mergeCell ref="A48:B48"/>
    <mergeCell ref="BJ48:BL49"/>
    <mergeCell ref="BM48:BN49"/>
    <mergeCell ref="BO48:BQ49"/>
    <mergeCell ref="BR48:BS49"/>
    <mergeCell ref="BU48:BW49"/>
    <mergeCell ref="BX48:BY49"/>
    <mergeCell ref="BZ48:CB49"/>
    <mergeCell ref="CC48:CD49"/>
    <mergeCell ref="A49:B49"/>
    <mergeCell ref="A46:B46"/>
    <mergeCell ref="BJ46:BL47"/>
    <mergeCell ref="BM46:BN47"/>
    <mergeCell ref="BO46:BQ47"/>
    <mergeCell ref="BR46:BS47"/>
    <mergeCell ref="BU46:BW47"/>
    <mergeCell ref="BX46:BY47"/>
    <mergeCell ref="BZ46:CB47"/>
    <mergeCell ref="CC46:CD47"/>
    <mergeCell ref="A47:B47"/>
    <mergeCell ref="A44:B44"/>
    <mergeCell ref="BJ44:BL45"/>
    <mergeCell ref="BM44:BN45"/>
    <mergeCell ref="BO44:BQ45"/>
    <mergeCell ref="BR44:BS45"/>
    <mergeCell ref="BU44:BW45"/>
    <mergeCell ref="BX44:BY45"/>
    <mergeCell ref="BZ44:CB45"/>
    <mergeCell ref="CC44:CD45"/>
    <mergeCell ref="A45:B45"/>
    <mergeCell ref="BX40:BY41"/>
    <mergeCell ref="BZ40:CB41"/>
    <mergeCell ref="CC40:CD41"/>
    <mergeCell ref="A41:B41"/>
    <mergeCell ref="A42:B42"/>
    <mergeCell ref="BJ42:BL43"/>
    <mergeCell ref="BM42:BN43"/>
    <mergeCell ref="BO42:BQ43"/>
    <mergeCell ref="BR42:BS43"/>
    <mergeCell ref="BU42:BW43"/>
    <mergeCell ref="A40:B40"/>
    <mergeCell ref="BJ40:BL41"/>
    <mergeCell ref="BM40:BN41"/>
    <mergeCell ref="BO40:BQ41"/>
    <mergeCell ref="BR40:BS41"/>
    <mergeCell ref="BU40:BW41"/>
    <mergeCell ref="BX42:BY43"/>
    <mergeCell ref="BZ42:CB43"/>
    <mergeCell ref="CC42:CD43"/>
    <mergeCell ref="A43:B43"/>
    <mergeCell ref="BW36:BX37"/>
    <mergeCell ref="BY36:BY37"/>
    <mergeCell ref="BZ38:BZ39"/>
    <mergeCell ref="CA38:CA39"/>
    <mergeCell ref="CB38:CB39"/>
    <mergeCell ref="CC38:CC39"/>
    <mergeCell ref="CD38:CD39"/>
    <mergeCell ref="A39:B39"/>
    <mergeCell ref="BQ38:BQ39"/>
    <mergeCell ref="BR38:BR39"/>
    <mergeCell ref="BS38:BS39"/>
    <mergeCell ref="BU38:BV39"/>
    <mergeCell ref="BW38:BX39"/>
    <mergeCell ref="BY38:BY39"/>
    <mergeCell ref="A38:B38"/>
    <mergeCell ref="BJ38:BK39"/>
    <mergeCell ref="BL38:BM39"/>
    <mergeCell ref="BN38:BN39"/>
    <mergeCell ref="BO38:BO39"/>
    <mergeCell ref="BP38:BP39"/>
    <mergeCell ref="CC34:CC35"/>
    <mergeCell ref="CD34:CD35"/>
    <mergeCell ref="A36:B36"/>
    <mergeCell ref="BJ36:BK37"/>
    <mergeCell ref="BL36:BM37"/>
    <mergeCell ref="BN36:BN37"/>
    <mergeCell ref="BO36:BO37"/>
    <mergeCell ref="BP36:BP37"/>
    <mergeCell ref="BR34:BR35"/>
    <mergeCell ref="BS34:BS35"/>
    <mergeCell ref="BU34:BV35"/>
    <mergeCell ref="BW34:BX35"/>
    <mergeCell ref="BY34:BY35"/>
    <mergeCell ref="BZ34:BZ35"/>
    <mergeCell ref="BZ36:BZ37"/>
    <mergeCell ref="CA36:CA37"/>
    <mergeCell ref="CB36:CB37"/>
    <mergeCell ref="CC36:CC37"/>
    <mergeCell ref="CD36:CD37"/>
    <mergeCell ref="A37:B37"/>
    <mergeCell ref="BQ36:BQ37"/>
    <mergeCell ref="BR36:BR37"/>
    <mergeCell ref="BS36:BS37"/>
    <mergeCell ref="BU36:BV37"/>
    <mergeCell ref="CA32:CA33"/>
    <mergeCell ref="CB32:CB33"/>
    <mergeCell ref="CC32:CC33"/>
    <mergeCell ref="CD32:CD33"/>
    <mergeCell ref="BJ34:BK35"/>
    <mergeCell ref="BL34:BM35"/>
    <mergeCell ref="BN34:BN35"/>
    <mergeCell ref="BO34:BO35"/>
    <mergeCell ref="BP34:BP35"/>
    <mergeCell ref="BQ34:BQ35"/>
    <mergeCell ref="BR32:BR33"/>
    <mergeCell ref="BS32:BS33"/>
    <mergeCell ref="BU32:BV33"/>
    <mergeCell ref="BW32:BX33"/>
    <mergeCell ref="BY32:BY33"/>
    <mergeCell ref="BZ32:BZ33"/>
    <mergeCell ref="BJ32:BK33"/>
    <mergeCell ref="BL32:BM33"/>
    <mergeCell ref="BN32:BN33"/>
    <mergeCell ref="BO32:BO33"/>
    <mergeCell ref="BP32:BP33"/>
    <mergeCell ref="BQ32:BQ33"/>
    <mergeCell ref="CA34:CA35"/>
    <mergeCell ref="CB34:CB35"/>
    <mergeCell ref="BY30:BZ31"/>
    <mergeCell ref="CA30:CB31"/>
    <mergeCell ref="CC30:CD31"/>
    <mergeCell ref="A31:B31"/>
    <mergeCell ref="C31:D31"/>
    <mergeCell ref="G31:H31"/>
    <mergeCell ref="I31:J31"/>
    <mergeCell ref="K31:L31"/>
    <mergeCell ref="BJ30:BK31"/>
    <mergeCell ref="BL30:BM31"/>
    <mergeCell ref="BN30:BO31"/>
    <mergeCell ref="BP30:BQ31"/>
    <mergeCell ref="BR30:BS31"/>
    <mergeCell ref="BU30:BV31"/>
    <mergeCell ref="A30:B30"/>
    <mergeCell ref="C30:D30"/>
    <mergeCell ref="G30:H30"/>
    <mergeCell ref="I30:J30"/>
    <mergeCell ref="K30:L30"/>
    <mergeCell ref="M30:N30"/>
    <mergeCell ref="O30:P30"/>
    <mergeCell ref="Q30:R30"/>
    <mergeCell ref="BW30:BX31"/>
    <mergeCell ref="O28:P28"/>
    <mergeCell ref="Q28:R28"/>
    <mergeCell ref="BJ28:BK29"/>
    <mergeCell ref="BU28:BV29"/>
    <mergeCell ref="A29:B29"/>
    <mergeCell ref="C29:D29"/>
    <mergeCell ref="G29:H29"/>
    <mergeCell ref="I29:J29"/>
    <mergeCell ref="K29:L29"/>
    <mergeCell ref="M29:N29"/>
    <mergeCell ref="A28:B28"/>
    <mergeCell ref="C28:D28"/>
    <mergeCell ref="G28:H28"/>
    <mergeCell ref="I28:J28"/>
    <mergeCell ref="K28:L28"/>
    <mergeCell ref="M28:N28"/>
    <mergeCell ref="O29:P29"/>
    <mergeCell ref="Q29:R29"/>
    <mergeCell ref="BU26:BW27"/>
    <mergeCell ref="BX26:BY27"/>
    <mergeCell ref="BZ26:CB27"/>
    <mergeCell ref="CC26:CD27"/>
    <mergeCell ref="A27:B27"/>
    <mergeCell ref="C27:D27"/>
    <mergeCell ref="G27:H27"/>
    <mergeCell ref="I27:J27"/>
    <mergeCell ref="K27:L27"/>
    <mergeCell ref="M27:N27"/>
    <mergeCell ref="O26:P26"/>
    <mergeCell ref="Q26:R26"/>
    <mergeCell ref="BJ26:BL27"/>
    <mergeCell ref="BM26:BN27"/>
    <mergeCell ref="BO26:BQ27"/>
    <mergeCell ref="BR26:BS27"/>
    <mergeCell ref="O27:P27"/>
    <mergeCell ref="Q27:R27"/>
    <mergeCell ref="A26:B26"/>
    <mergeCell ref="C26:D26"/>
    <mergeCell ref="G26:H26"/>
    <mergeCell ref="I26:J26"/>
    <mergeCell ref="K26:L26"/>
    <mergeCell ref="M26:N26"/>
    <mergeCell ref="BU24:BW25"/>
    <mergeCell ref="BX24:BY25"/>
    <mergeCell ref="BZ24:CB25"/>
    <mergeCell ref="CC24:CD25"/>
    <mergeCell ref="A25:B25"/>
    <mergeCell ref="C25:D25"/>
    <mergeCell ref="G25:H25"/>
    <mergeCell ref="I25:J25"/>
    <mergeCell ref="K25:L25"/>
    <mergeCell ref="M25:N25"/>
    <mergeCell ref="O24:P24"/>
    <mergeCell ref="Q24:R24"/>
    <mergeCell ref="BJ24:BL25"/>
    <mergeCell ref="BM24:BN25"/>
    <mergeCell ref="BO24:BQ25"/>
    <mergeCell ref="BR24:BS25"/>
    <mergeCell ref="O25:P25"/>
    <mergeCell ref="Q25:R25"/>
    <mergeCell ref="A24:B24"/>
    <mergeCell ref="C24:D24"/>
    <mergeCell ref="G24:H24"/>
    <mergeCell ref="I24:J24"/>
    <mergeCell ref="K24:L24"/>
    <mergeCell ref="M24:N24"/>
    <mergeCell ref="BU22:BW23"/>
    <mergeCell ref="BX22:BY23"/>
    <mergeCell ref="BZ22:CB23"/>
    <mergeCell ref="CC22:CD23"/>
    <mergeCell ref="A23:B23"/>
    <mergeCell ref="C23:D23"/>
    <mergeCell ref="G23:H23"/>
    <mergeCell ref="I23:J23"/>
    <mergeCell ref="K23:L23"/>
    <mergeCell ref="M23:N23"/>
    <mergeCell ref="O22:P22"/>
    <mergeCell ref="Q22:R22"/>
    <mergeCell ref="BJ22:BL23"/>
    <mergeCell ref="BM22:BN23"/>
    <mergeCell ref="BO22:BQ23"/>
    <mergeCell ref="BR22:BS23"/>
    <mergeCell ref="O23:P23"/>
    <mergeCell ref="Q23:R23"/>
    <mergeCell ref="A22:B22"/>
    <mergeCell ref="C22:D22"/>
    <mergeCell ref="G22:H22"/>
    <mergeCell ref="I22:J22"/>
    <mergeCell ref="K22:L22"/>
    <mergeCell ref="M22:N22"/>
    <mergeCell ref="BU20:BW21"/>
    <mergeCell ref="BX20:BY21"/>
    <mergeCell ref="BZ20:CB21"/>
    <mergeCell ref="CC20:CD21"/>
    <mergeCell ref="A21:B21"/>
    <mergeCell ref="C21:D21"/>
    <mergeCell ref="G21:H21"/>
    <mergeCell ref="I21:J21"/>
    <mergeCell ref="K21:L21"/>
    <mergeCell ref="M21:N21"/>
    <mergeCell ref="O20:P20"/>
    <mergeCell ref="Q20:R20"/>
    <mergeCell ref="BJ20:BL21"/>
    <mergeCell ref="BM20:BN21"/>
    <mergeCell ref="BO20:BQ21"/>
    <mergeCell ref="BR20:BS21"/>
    <mergeCell ref="O21:P21"/>
    <mergeCell ref="Q21:R21"/>
    <mergeCell ref="A20:B20"/>
    <mergeCell ref="C20:D20"/>
    <mergeCell ref="G20:H20"/>
    <mergeCell ref="I20:J20"/>
    <mergeCell ref="K20:L20"/>
    <mergeCell ref="M20:N20"/>
    <mergeCell ref="BU18:BW19"/>
    <mergeCell ref="BX18:BY19"/>
    <mergeCell ref="BZ18:CB19"/>
    <mergeCell ref="CC18:CD19"/>
    <mergeCell ref="A19:B19"/>
    <mergeCell ref="C19:D19"/>
    <mergeCell ref="G19:H19"/>
    <mergeCell ref="I19:J19"/>
    <mergeCell ref="K19:L19"/>
    <mergeCell ref="M19:N19"/>
    <mergeCell ref="O18:P18"/>
    <mergeCell ref="Q18:R18"/>
    <mergeCell ref="BJ18:BL19"/>
    <mergeCell ref="BM18:BN19"/>
    <mergeCell ref="BO18:BQ19"/>
    <mergeCell ref="BR18:BS19"/>
    <mergeCell ref="O19:P19"/>
    <mergeCell ref="Q19:R19"/>
    <mergeCell ref="A18:B18"/>
    <mergeCell ref="C18:D18"/>
    <mergeCell ref="G18:H18"/>
    <mergeCell ref="I18:J18"/>
    <mergeCell ref="K18:L18"/>
    <mergeCell ref="M18:N18"/>
    <mergeCell ref="BU16:BW17"/>
    <mergeCell ref="BX16:BY17"/>
    <mergeCell ref="BZ16:CB17"/>
    <mergeCell ref="CC16:CD17"/>
    <mergeCell ref="A17:B17"/>
    <mergeCell ref="C17:D17"/>
    <mergeCell ref="G17:H17"/>
    <mergeCell ref="I17:J17"/>
    <mergeCell ref="K17:L17"/>
    <mergeCell ref="M17:N17"/>
    <mergeCell ref="O16:P16"/>
    <mergeCell ref="Q16:R16"/>
    <mergeCell ref="BJ16:BL17"/>
    <mergeCell ref="BM16:BN17"/>
    <mergeCell ref="BO16:BQ17"/>
    <mergeCell ref="BR16:BS17"/>
    <mergeCell ref="O17:P17"/>
    <mergeCell ref="Q17:R17"/>
    <mergeCell ref="A16:B16"/>
    <mergeCell ref="C16:D16"/>
    <mergeCell ref="G16:H16"/>
    <mergeCell ref="I16:J16"/>
    <mergeCell ref="K16:L16"/>
    <mergeCell ref="M16:N16"/>
    <mergeCell ref="BU14:BW15"/>
    <mergeCell ref="BX14:BY15"/>
    <mergeCell ref="BZ14:CB15"/>
    <mergeCell ref="CC14:CD15"/>
    <mergeCell ref="A15:B15"/>
    <mergeCell ref="C15:D15"/>
    <mergeCell ref="G15:H15"/>
    <mergeCell ref="I15:J15"/>
    <mergeCell ref="K15:L15"/>
    <mergeCell ref="M15:N15"/>
    <mergeCell ref="O14:P14"/>
    <mergeCell ref="Q14:R14"/>
    <mergeCell ref="BJ14:BL15"/>
    <mergeCell ref="BM14:BN15"/>
    <mergeCell ref="BO14:BQ15"/>
    <mergeCell ref="BR14:BS15"/>
    <mergeCell ref="O15:P15"/>
    <mergeCell ref="Q15:R15"/>
    <mergeCell ref="A14:B14"/>
    <mergeCell ref="C14:D14"/>
    <mergeCell ref="G14:H14"/>
    <mergeCell ref="I14:J14"/>
    <mergeCell ref="K14:L14"/>
    <mergeCell ref="M14:N14"/>
    <mergeCell ref="A13:B13"/>
    <mergeCell ref="C13:D13"/>
    <mergeCell ref="G13:H13"/>
    <mergeCell ref="I13:J13"/>
    <mergeCell ref="K13:L13"/>
    <mergeCell ref="M13:N13"/>
    <mergeCell ref="BY12:BY13"/>
    <mergeCell ref="BZ12:BZ13"/>
    <mergeCell ref="CA12:CA13"/>
    <mergeCell ref="O12:P12"/>
    <mergeCell ref="Q12:R12"/>
    <mergeCell ref="BJ12:BK13"/>
    <mergeCell ref="BL12:BM13"/>
    <mergeCell ref="BN12:BN13"/>
    <mergeCell ref="BO12:BO13"/>
    <mergeCell ref="O13:P13"/>
    <mergeCell ref="Q13:R13"/>
    <mergeCell ref="A12:B12"/>
    <mergeCell ref="C12:D12"/>
    <mergeCell ref="G12:H12"/>
    <mergeCell ref="I12:J12"/>
    <mergeCell ref="K12:L12"/>
    <mergeCell ref="M12:N12"/>
    <mergeCell ref="CB12:CB13"/>
    <mergeCell ref="CC12:CC13"/>
    <mergeCell ref="CD12:CD13"/>
    <mergeCell ref="BP12:BP13"/>
    <mergeCell ref="BQ12:BQ13"/>
    <mergeCell ref="BR12:BR13"/>
    <mergeCell ref="BS12:BS13"/>
    <mergeCell ref="BU12:BV13"/>
    <mergeCell ref="BW12:BX13"/>
    <mergeCell ref="A11:B11"/>
    <mergeCell ref="C11:D11"/>
    <mergeCell ref="G11:H11"/>
    <mergeCell ref="I11:J11"/>
    <mergeCell ref="K11:L11"/>
    <mergeCell ref="M11:N11"/>
    <mergeCell ref="BY10:BY11"/>
    <mergeCell ref="BZ10:BZ11"/>
    <mergeCell ref="CA10:CA11"/>
    <mergeCell ref="O10:P10"/>
    <mergeCell ref="Q10:R10"/>
    <mergeCell ref="BJ10:BK11"/>
    <mergeCell ref="BL10:BM11"/>
    <mergeCell ref="BN10:BN11"/>
    <mergeCell ref="BO10:BO11"/>
    <mergeCell ref="O11:P11"/>
    <mergeCell ref="Q11:R11"/>
    <mergeCell ref="A10:B10"/>
    <mergeCell ref="C10:D10"/>
    <mergeCell ref="G10:H10"/>
    <mergeCell ref="I10:J10"/>
    <mergeCell ref="K10:L10"/>
    <mergeCell ref="M10:N10"/>
    <mergeCell ref="CB10:CB11"/>
    <mergeCell ref="CC10:CC11"/>
    <mergeCell ref="CD10:CD11"/>
    <mergeCell ref="BP10:BP11"/>
    <mergeCell ref="BQ10:BQ11"/>
    <mergeCell ref="BR10:BR11"/>
    <mergeCell ref="BS10:BS11"/>
    <mergeCell ref="BU10:BV11"/>
    <mergeCell ref="BW10:BX11"/>
    <mergeCell ref="A9:B9"/>
    <mergeCell ref="C9:D9"/>
    <mergeCell ref="G9:H9"/>
    <mergeCell ref="I9:J9"/>
    <mergeCell ref="K9:L9"/>
    <mergeCell ref="M9:N9"/>
    <mergeCell ref="A8:B8"/>
    <mergeCell ref="C8:D8"/>
    <mergeCell ref="G8:H8"/>
    <mergeCell ref="I8:J8"/>
    <mergeCell ref="K8:L8"/>
    <mergeCell ref="M8:N8"/>
    <mergeCell ref="BY7:BY9"/>
    <mergeCell ref="BZ7:BZ9"/>
    <mergeCell ref="CA7:CA9"/>
    <mergeCell ref="CB7:CB9"/>
    <mergeCell ref="CC7:CC9"/>
    <mergeCell ref="CD7:CD9"/>
    <mergeCell ref="BP7:BP9"/>
    <mergeCell ref="BQ7:BQ9"/>
    <mergeCell ref="BR7:BR9"/>
    <mergeCell ref="BS7:BS9"/>
    <mergeCell ref="BU7:BV9"/>
    <mergeCell ref="BW7:BX9"/>
    <mergeCell ref="O7:P7"/>
    <mergeCell ref="Q7:R7"/>
    <mergeCell ref="BJ7:BK9"/>
    <mergeCell ref="BL7:BM9"/>
    <mergeCell ref="BN7:BN9"/>
    <mergeCell ref="BO7:BO9"/>
    <mergeCell ref="O8:P8"/>
    <mergeCell ref="Q8:R8"/>
    <mergeCell ref="O9:P9"/>
    <mergeCell ref="Q9:R9"/>
    <mergeCell ref="A7:B7"/>
    <mergeCell ref="C7:D7"/>
    <mergeCell ref="G7:H7"/>
    <mergeCell ref="I7:J7"/>
    <mergeCell ref="K7:L7"/>
    <mergeCell ref="M7:N7"/>
    <mergeCell ref="A6:B6"/>
    <mergeCell ref="C6:D6"/>
    <mergeCell ref="G6:H6"/>
    <mergeCell ref="I6:J6"/>
    <mergeCell ref="K6:L6"/>
    <mergeCell ref="M6:N6"/>
    <mergeCell ref="BY5:BY6"/>
    <mergeCell ref="BZ5:BZ6"/>
    <mergeCell ref="CA5:CA6"/>
    <mergeCell ref="CB5:CB6"/>
    <mergeCell ref="CC5:CC6"/>
    <mergeCell ref="CD5:CD6"/>
    <mergeCell ref="BP5:BP6"/>
    <mergeCell ref="BQ5:BQ6"/>
    <mergeCell ref="BR5:BR6"/>
    <mergeCell ref="BS5:BS6"/>
    <mergeCell ref="BU5:BV6"/>
    <mergeCell ref="BW5:BX6"/>
    <mergeCell ref="O5:P5"/>
    <mergeCell ref="Q5:R5"/>
    <mergeCell ref="BJ5:BK6"/>
    <mergeCell ref="BL5:BM6"/>
    <mergeCell ref="BN5:BN6"/>
    <mergeCell ref="BO5:BO6"/>
    <mergeCell ref="O6:P6"/>
    <mergeCell ref="Q6:R6"/>
    <mergeCell ref="A5:B5"/>
    <mergeCell ref="C5:D5"/>
    <mergeCell ref="G5:H5"/>
    <mergeCell ref="I5:J5"/>
    <mergeCell ref="K5:L5"/>
    <mergeCell ref="M5:N5"/>
    <mergeCell ref="BY3:BZ4"/>
    <mergeCell ref="CA3:CB4"/>
    <mergeCell ref="CC3:CD4"/>
    <mergeCell ref="A4:B4"/>
    <mergeCell ref="C4:D4"/>
    <mergeCell ref="G4:H4"/>
    <mergeCell ref="I4:J4"/>
    <mergeCell ref="K4:L4"/>
    <mergeCell ref="M4:N4"/>
    <mergeCell ref="O4:P4"/>
    <mergeCell ref="BL3:BM4"/>
    <mergeCell ref="BN3:BO4"/>
    <mergeCell ref="BP3:BQ4"/>
    <mergeCell ref="BR3:BS4"/>
    <mergeCell ref="BU3:BV4"/>
    <mergeCell ref="BW3:BX4"/>
    <mergeCell ref="I2:J3"/>
    <mergeCell ref="K2:L3"/>
    <mergeCell ref="M2:N3"/>
    <mergeCell ref="O2:P3"/>
    <mergeCell ref="Q2:R3"/>
    <mergeCell ref="BJ3:BK4"/>
    <mergeCell ref="Q4:R4"/>
    <mergeCell ref="A1:B1"/>
    <mergeCell ref="D1:E1"/>
    <mergeCell ref="J1:L1"/>
    <mergeCell ref="BJ1:BK2"/>
    <mergeCell ref="BU1:BV2"/>
    <mergeCell ref="A2:B3"/>
    <mergeCell ref="C2:D3"/>
    <mergeCell ref="E2:E3"/>
    <mergeCell ref="F2:F3"/>
    <mergeCell ref="G2:H3"/>
  </mergeCells>
  <phoneticPr fontId="2"/>
  <dataValidations count="2">
    <dataValidation type="list" allowBlank="1" showInputMessage="1" showErrorMessage="1" sqref="T51:T56" xr:uid="{ED2F3D03-D7A9-42C3-A1CA-5E5BE217FB64}">
      <formula1>#REF!</formula1>
    </dataValidation>
    <dataValidation imeMode="off" allowBlank="1" showInputMessage="1" showErrorMessage="1" sqref="U4:U30 E4:F30" xr:uid="{A2D24955-E74F-4E37-9F0E-AF2058F9B80E}"/>
  </dataValidations>
  <pageMargins left="0.7" right="0.7" top="0.75" bottom="0.75" header="0.3" footer="0.3"/>
  <pageSetup paperSize="9" orientation="landscape" horizontalDpi="4294967292" verticalDpi="4294967292" copies="3" r:id="rId1"/>
  <rowBreaks count="1" manualBreakCount="1">
    <brk id="54" max="16383" man="1"/>
  </rowBreaks>
  <colBreaks count="1" manualBreakCount="1">
    <brk id="43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1BB613B-D5E1-4108-8DC4-3B11B3EE0010}">
          <x14:formula1>
            <xm:f>年間予定!$A$1:$A$21</xm:f>
          </x14:formula1>
          <xm:sqref>A36:B49</xm:sqref>
        </x14:dataValidation>
        <x14:dataValidation type="list" allowBlank="1" showInputMessage="1" showErrorMessage="1" xr:uid="{4960719C-D681-418D-96F5-12E94201E734}">
          <x14:formula1>
            <xm:f>年間予定!$A$1:$A$19</xm:f>
          </x14:formula1>
          <xm:sqref>S2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26D35-3264-44DC-B936-B4431D948138}">
  <sheetPr>
    <tabColor theme="3" tint="0.59999389629810485"/>
  </sheetPr>
  <dimension ref="A1:CE158"/>
  <sheetViews>
    <sheetView topLeftCell="AS22" workbookViewId="0">
      <selection activeCell="A40" sqref="A40:XFD40"/>
    </sheetView>
  </sheetViews>
  <sheetFormatPr defaultColWidth="13" defaultRowHeight="14"/>
  <cols>
    <col min="1" max="18" width="3.58203125" style="14" customWidth="1"/>
    <col min="19" max="20" width="3.58203125" style="249" customWidth="1"/>
    <col min="21" max="36" width="3.58203125" style="24" customWidth="1"/>
    <col min="37" max="54" width="3.58203125" style="14" customWidth="1"/>
    <col min="55" max="55" width="3.58203125" style="24" customWidth="1"/>
    <col min="56" max="59" width="3.58203125" style="14" customWidth="1"/>
    <col min="60" max="60" width="4.83203125" style="14" customWidth="1"/>
    <col min="61" max="83" width="5" style="14" customWidth="1"/>
    <col min="84" max="16384" width="13" style="14"/>
  </cols>
  <sheetData>
    <row r="1" spans="1:82" ht="12" customHeight="1">
      <c r="A1" s="522">
        <f ca="1">EOMONTH(A4,-1)+1</f>
        <v>44409</v>
      </c>
      <c r="B1" s="523"/>
      <c r="C1" s="1" t="s">
        <v>0</v>
      </c>
      <c r="D1" s="524">
        <f ca="1">J1/C31</f>
        <v>7.4615384615384617</v>
      </c>
      <c r="E1" s="524"/>
      <c r="F1" s="38" t="s">
        <v>40</v>
      </c>
      <c r="G1" s="39"/>
      <c r="H1" s="40"/>
      <c r="I1" s="35"/>
      <c r="J1" s="525">
        <f ca="1">VLOOKUP(A1,支援効果集計!$E$4:$F$15,2,FALSE)</f>
        <v>194</v>
      </c>
      <c r="K1" s="525"/>
      <c r="L1" s="526"/>
      <c r="M1" s="36" t="s">
        <v>39</v>
      </c>
      <c r="N1" s="37"/>
      <c r="O1" s="37"/>
      <c r="P1" s="41"/>
      <c r="Q1" s="34"/>
      <c r="R1" s="42"/>
      <c r="S1" s="240"/>
      <c r="T1" s="240"/>
      <c r="U1" s="240"/>
      <c r="V1" s="240"/>
      <c r="W1" s="239"/>
      <c r="X1" s="239"/>
      <c r="Y1" s="242"/>
      <c r="Z1" s="239"/>
      <c r="AA1" s="247"/>
      <c r="AB1" s="247"/>
      <c r="AC1" s="247"/>
      <c r="AD1" s="247"/>
      <c r="AE1" s="239"/>
      <c r="AF1" s="148"/>
      <c r="AG1" s="240"/>
      <c r="AH1" s="148"/>
      <c r="AI1" s="240"/>
      <c r="AJ1" s="148"/>
      <c r="AK1" s="46"/>
      <c r="AL1" s="45"/>
      <c r="AM1" s="46"/>
      <c r="AN1" s="45"/>
      <c r="AO1" s="46"/>
      <c r="AP1" s="45"/>
      <c r="AQ1" s="46"/>
      <c r="BI1" s="11"/>
      <c r="BJ1" s="519" t="s">
        <v>29</v>
      </c>
      <c r="BK1" s="520"/>
      <c r="BL1" s="12"/>
      <c r="BM1" s="11"/>
      <c r="BN1" s="11"/>
      <c r="BO1" s="11"/>
      <c r="BP1" s="11"/>
      <c r="BQ1" s="11"/>
      <c r="BR1" s="11"/>
      <c r="BS1" s="11"/>
      <c r="BT1" s="13"/>
      <c r="BU1" s="519" t="s">
        <v>30</v>
      </c>
      <c r="BV1" s="520"/>
      <c r="BW1" s="11"/>
      <c r="BX1" s="11"/>
      <c r="BY1" s="11"/>
      <c r="BZ1" s="11"/>
      <c r="CA1" s="11"/>
      <c r="CB1" s="11"/>
      <c r="CC1" s="11"/>
      <c r="CD1" s="11"/>
    </row>
    <row r="2" spans="1:82" ht="12" customHeight="1" thickBot="1">
      <c r="A2" s="541" t="s">
        <v>1</v>
      </c>
      <c r="B2" s="542"/>
      <c r="C2" s="533" t="s">
        <v>2</v>
      </c>
      <c r="D2" s="533"/>
      <c r="E2" s="547" t="s">
        <v>142</v>
      </c>
      <c r="F2" s="548" t="s">
        <v>117</v>
      </c>
      <c r="G2" s="532" t="s">
        <v>3</v>
      </c>
      <c r="H2" s="533"/>
      <c r="I2" s="533" t="s">
        <v>4</v>
      </c>
      <c r="J2" s="533"/>
      <c r="K2" s="533" t="s">
        <v>5</v>
      </c>
      <c r="L2" s="533"/>
      <c r="M2" s="533" t="s">
        <v>6</v>
      </c>
      <c r="N2" s="533"/>
      <c r="O2" s="533" t="s">
        <v>7</v>
      </c>
      <c r="P2" s="533"/>
      <c r="Q2" s="533" t="s">
        <v>9</v>
      </c>
      <c r="R2" s="534"/>
      <c r="S2" s="140"/>
      <c r="T2" s="145"/>
      <c r="U2" s="140"/>
      <c r="V2" s="248"/>
      <c r="W2" s="244"/>
      <c r="X2" s="244"/>
      <c r="Y2" s="244"/>
      <c r="Z2" s="244"/>
      <c r="AA2" s="244"/>
      <c r="AB2" s="248"/>
      <c r="AC2" s="248"/>
      <c r="AD2" s="248"/>
      <c r="AE2" s="248"/>
      <c r="AF2" s="248"/>
      <c r="AG2" s="248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BI2" s="11"/>
      <c r="BJ2" s="521"/>
      <c r="BK2" s="521"/>
      <c r="BL2" s="15"/>
      <c r="BM2" s="11"/>
      <c r="BN2" s="11"/>
      <c r="BO2" s="11"/>
      <c r="BP2" s="11"/>
      <c r="BQ2" s="11"/>
      <c r="BR2" s="11"/>
      <c r="BS2" s="11"/>
      <c r="BT2" s="13"/>
      <c r="BU2" s="521"/>
      <c r="BV2" s="521"/>
      <c r="BW2" s="16"/>
      <c r="BX2" s="11"/>
      <c r="BY2" s="11"/>
      <c r="BZ2" s="11"/>
      <c r="CA2" s="11"/>
      <c r="CB2" s="11"/>
      <c r="CC2" s="11"/>
      <c r="CD2" s="11"/>
    </row>
    <row r="3" spans="1:82" ht="12" customHeight="1">
      <c r="A3" s="541"/>
      <c r="B3" s="542"/>
      <c r="C3" s="533"/>
      <c r="D3" s="533"/>
      <c r="E3" s="547"/>
      <c r="F3" s="548"/>
      <c r="G3" s="532"/>
      <c r="H3" s="533"/>
      <c r="I3" s="533"/>
      <c r="J3" s="533"/>
      <c r="K3" s="533"/>
      <c r="L3" s="533"/>
      <c r="M3" s="533"/>
      <c r="N3" s="533"/>
      <c r="O3" s="533"/>
      <c r="P3" s="533"/>
      <c r="Q3" s="533"/>
      <c r="R3" s="534"/>
      <c r="S3" s="140"/>
      <c r="T3" s="140"/>
      <c r="U3" s="140"/>
      <c r="V3" s="244"/>
      <c r="W3" s="244"/>
      <c r="X3" s="244"/>
      <c r="Y3" s="244"/>
      <c r="Z3" s="244"/>
      <c r="AA3" s="244"/>
      <c r="AB3" s="248"/>
      <c r="AC3" s="248"/>
      <c r="AD3" s="248"/>
      <c r="AE3" s="248"/>
      <c r="AF3" s="248"/>
      <c r="AG3" s="248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BI3" s="5"/>
      <c r="BJ3" s="406" t="s">
        <v>11</v>
      </c>
      <c r="BK3" s="405"/>
      <c r="BL3" s="405">
        <f ca="1">BM14*BM22</f>
        <v>194</v>
      </c>
      <c r="BM3" s="485"/>
      <c r="BN3" s="474" t="s">
        <v>12</v>
      </c>
      <c r="BO3" s="475"/>
      <c r="BP3" s="476" t="s">
        <v>13</v>
      </c>
      <c r="BQ3" s="475"/>
      <c r="BR3" s="476" t="s">
        <v>14</v>
      </c>
      <c r="BS3" s="477"/>
      <c r="BT3" s="17"/>
      <c r="BU3" s="406" t="s">
        <v>11</v>
      </c>
      <c r="BV3" s="405"/>
      <c r="BW3" s="405">
        <f ca="1">BX14*BX22</f>
        <v>194</v>
      </c>
      <c r="BX3" s="485"/>
      <c r="BY3" s="474" t="s">
        <v>12</v>
      </c>
      <c r="BZ3" s="475"/>
      <c r="CA3" s="476" t="s">
        <v>13</v>
      </c>
      <c r="CB3" s="475"/>
      <c r="CC3" s="476" t="s">
        <v>14</v>
      </c>
      <c r="CD3" s="477"/>
    </row>
    <row r="4" spans="1:82" ht="12" customHeight="1">
      <c r="A4" s="535" cm="1">
        <f t="array" aca="1" ref="A4" ca="1">INDIRECT("'期'!"&amp;$A$32&amp;ROW())</f>
        <v>44410</v>
      </c>
      <c r="B4" s="536"/>
      <c r="C4" s="529">
        <f ca="1">IF(A4="","",1)</f>
        <v>1</v>
      </c>
      <c r="D4" s="537"/>
      <c r="E4" s="312">
        <f ca="1">IF(C4="","",$D$1)</f>
        <v>7.4615384615384617</v>
      </c>
      <c r="F4" s="253">
        <f ca="1">IF(A4="","",HLOOKUP(A4,$D$34:$BE$50,$A$50,FALSE))</f>
        <v>7</v>
      </c>
      <c r="G4" s="538">
        <f ca="1">IFERROR(O4/M4,"")</f>
        <v>0.93814432989690721</v>
      </c>
      <c r="H4" s="539"/>
      <c r="I4" s="540">
        <f t="shared" ref="I4:I30" ca="1" si="0">IFERROR(M4/C4,"")</f>
        <v>7.4615384615384617</v>
      </c>
      <c r="J4" s="540"/>
      <c r="K4" s="489">
        <f t="shared" ref="K4:K30" ca="1" si="1">IFERROR(O4/C4,"")</f>
        <v>7</v>
      </c>
      <c r="L4" s="489"/>
      <c r="M4" s="527">
        <f ca="1">IF(C4="","",SUM(E$4:E4))</f>
        <v>7.4615384615384617</v>
      </c>
      <c r="N4" s="528"/>
      <c r="O4" s="529">
        <f ca="1">IF(C4="","",SUM(F$4:F4))</f>
        <v>7</v>
      </c>
      <c r="P4" s="529"/>
      <c r="Q4" s="530">
        <f ca="1">IFERROR($J$1-O4,"")</f>
        <v>187</v>
      </c>
      <c r="R4" s="531"/>
      <c r="S4" s="139"/>
      <c r="T4" s="273"/>
      <c r="U4" s="243"/>
      <c r="V4" s="146"/>
      <c r="W4" s="146"/>
      <c r="X4" s="146"/>
      <c r="Y4" s="146"/>
      <c r="Z4" s="27"/>
      <c r="AA4" s="27"/>
      <c r="AB4" s="244"/>
      <c r="AC4" s="244"/>
      <c r="AD4" s="244"/>
      <c r="AE4" s="244"/>
      <c r="AF4" s="244"/>
      <c r="AG4" s="244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BI4" s="6"/>
      <c r="BJ4" s="399"/>
      <c r="BK4" s="397"/>
      <c r="BL4" s="397"/>
      <c r="BM4" s="486"/>
      <c r="BN4" s="470"/>
      <c r="BO4" s="471"/>
      <c r="BP4" s="460"/>
      <c r="BQ4" s="471"/>
      <c r="BR4" s="460"/>
      <c r="BS4" s="478"/>
      <c r="BT4" s="18"/>
      <c r="BU4" s="399"/>
      <c r="BV4" s="397"/>
      <c r="BW4" s="397"/>
      <c r="BX4" s="486"/>
      <c r="BY4" s="470"/>
      <c r="BZ4" s="471"/>
      <c r="CA4" s="460"/>
      <c r="CB4" s="471"/>
      <c r="CC4" s="460"/>
      <c r="CD4" s="478"/>
    </row>
    <row r="5" spans="1:82" ht="12" customHeight="1">
      <c r="A5" s="490" cm="1">
        <f t="array" aca="1" ref="A5" ca="1">INDIRECT("'期'!"&amp;$A$32&amp;ROW())</f>
        <v>44411</v>
      </c>
      <c r="B5" s="491"/>
      <c r="C5" s="483">
        <f ca="1">IF(A5="","",C4+1)</f>
        <v>2</v>
      </c>
      <c r="D5" s="484"/>
      <c r="E5" s="313">
        <f t="shared" ref="E5:E30" ca="1" si="2">IF(C5="","",$D$1)</f>
        <v>7.4615384615384617</v>
      </c>
      <c r="F5" s="254">
        <f ca="1">IF(A5="","",HLOOKUP(A5,$D$34:$BE$50,$A$50,FALSE))</f>
        <v>4</v>
      </c>
      <c r="G5" s="492">
        <f t="shared" ref="G5:G30" ca="1" si="3">IFERROR(O5/M5,"")</f>
        <v>0.7371134020618556</v>
      </c>
      <c r="H5" s="493"/>
      <c r="I5" s="489">
        <f t="shared" ca="1" si="0"/>
        <v>7.4615384615384617</v>
      </c>
      <c r="J5" s="489"/>
      <c r="K5" s="489">
        <f t="shared" ca="1" si="1"/>
        <v>5.5</v>
      </c>
      <c r="L5" s="489"/>
      <c r="M5" s="501">
        <f ca="1">IF(C5="","",SUM(E$4:E5))</f>
        <v>14.923076923076923</v>
      </c>
      <c r="N5" s="502"/>
      <c r="O5" s="499">
        <f ca="1">IF(C5="","",SUM(F$4:F5))</f>
        <v>11</v>
      </c>
      <c r="P5" s="500"/>
      <c r="Q5" s="483">
        <f t="shared" ref="Q5:Q30" ca="1" si="4">IFERROR($J$1-O5,"")</f>
        <v>183</v>
      </c>
      <c r="R5" s="484"/>
      <c r="S5" s="139"/>
      <c r="T5" s="273"/>
      <c r="U5" s="243"/>
      <c r="V5" s="146"/>
      <c r="W5" s="146"/>
      <c r="X5" s="146"/>
      <c r="Y5" s="146"/>
      <c r="Z5" s="27"/>
      <c r="AA5" s="27"/>
      <c r="AB5" s="146"/>
      <c r="AC5" s="146"/>
      <c r="AD5" s="146"/>
      <c r="AE5" s="146"/>
      <c r="AF5" s="146"/>
      <c r="AG5" s="146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BI5" s="6"/>
      <c r="BJ5" s="399" t="s">
        <v>15</v>
      </c>
      <c r="BK5" s="397"/>
      <c r="BL5" s="436">
        <f ca="1">SUM(F4:F9)</f>
        <v>26</v>
      </c>
      <c r="BM5" s="437"/>
      <c r="BN5" s="399" t="s">
        <v>34</v>
      </c>
      <c r="BO5" s="426">
        <f ca="1">AVERAGE(F4:F9)*2</f>
        <v>8.6666666666666661</v>
      </c>
      <c r="BP5" s="397" t="s">
        <v>34</v>
      </c>
      <c r="BQ5" s="448">
        <f ca="1">AVERAGE(G4:H9)</f>
        <v>0.71589347079037802</v>
      </c>
      <c r="BR5" s="397" t="s">
        <v>34</v>
      </c>
      <c r="BS5" s="424">
        <f ca="1">SUM(S4:S9)/BL5</f>
        <v>0</v>
      </c>
      <c r="BT5" s="18"/>
      <c r="BU5" s="399" t="s">
        <v>15</v>
      </c>
      <c r="BV5" s="397"/>
      <c r="BW5" s="436">
        <f ca="1">SUM(F10:F15)</f>
        <v>23</v>
      </c>
      <c r="BX5" s="437"/>
      <c r="BY5" s="399" t="s">
        <v>34</v>
      </c>
      <c r="BZ5" s="462">
        <f ca="1">BO5</f>
        <v>8.6666666666666661</v>
      </c>
      <c r="CA5" s="397" t="s">
        <v>34</v>
      </c>
      <c r="CB5" s="430">
        <f ca="1">BQ5</f>
        <v>0.71589347079037802</v>
      </c>
      <c r="CC5" s="397" t="s">
        <v>34</v>
      </c>
      <c r="CD5" s="432">
        <f ca="1">BS5</f>
        <v>0</v>
      </c>
    </row>
    <row r="6" spans="1:82" ht="12" customHeight="1">
      <c r="A6" s="490" cm="1">
        <f t="array" aca="1" ref="A6" ca="1">INDIRECT("'期'!"&amp;$A$32&amp;ROW())</f>
        <v>44412</v>
      </c>
      <c r="B6" s="491"/>
      <c r="C6" s="483">
        <f t="shared" ref="C6:C30" ca="1" si="5">IF(A6="","",C5+1)</f>
        <v>3</v>
      </c>
      <c r="D6" s="484"/>
      <c r="E6" s="313">
        <f t="shared" ca="1" si="2"/>
        <v>7.4615384615384617</v>
      </c>
      <c r="F6" s="254">
        <f t="shared" ref="F6:F30" ca="1" si="6">IF(A6="","",HLOOKUP(A6,$D$34:$BE$50,$A$50,FALSE))</f>
        <v>6</v>
      </c>
      <c r="G6" s="492">
        <f t="shared" ca="1" si="3"/>
        <v>0.75945017182130581</v>
      </c>
      <c r="H6" s="493"/>
      <c r="I6" s="489">
        <f t="shared" ca="1" si="0"/>
        <v>7.4615384615384626</v>
      </c>
      <c r="J6" s="489"/>
      <c r="K6" s="489">
        <f t="shared" ca="1" si="1"/>
        <v>5.666666666666667</v>
      </c>
      <c r="L6" s="489"/>
      <c r="M6" s="501">
        <f ca="1">IF(C6="","",SUM(E$4:E6))</f>
        <v>22.384615384615387</v>
      </c>
      <c r="N6" s="502"/>
      <c r="O6" s="499">
        <f ca="1">IF(C6="","",SUM(F$4:F6))</f>
        <v>17</v>
      </c>
      <c r="P6" s="500"/>
      <c r="Q6" s="483">
        <f t="shared" ca="1" si="4"/>
        <v>177</v>
      </c>
      <c r="R6" s="484"/>
      <c r="S6" s="139"/>
      <c r="T6" s="273"/>
      <c r="U6" s="243"/>
      <c r="V6" s="146"/>
      <c r="W6" s="146"/>
      <c r="X6" s="146"/>
      <c r="Y6" s="146"/>
      <c r="Z6" s="27"/>
      <c r="AA6" s="27"/>
      <c r="AB6" s="146"/>
      <c r="AC6" s="146"/>
      <c r="AD6" s="146"/>
      <c r="AE6" s="146"/>
      <c r="AF6" s="146"/>
      <c r="AG6" s="146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BI6" s="6"/>
      <c r="BJ6" s="399"/>
      <c r="BK6" s="397"/>
      <c r="BL6" s="438"/>
      <c r="BM6" s="439"/>
      <c r="BN6" s="399"/>
      <c r="BO6" s="426"/>
      <c r="BP6" s="397"/>
      <c r="BQ6" s="449"/>
      <c r="BR6" s="397"/>
      <c r="BS6" s="424"/>
      <c r="BT6" s="18"/>
      <c r="BU6" s="399"/>
      <c r="BV6" s="397"/>
      <c r="BW6" s="438"/>
      <c r="BX6" s="439"/>
      <c r="BY6" s="399"/>
      <c r="BZ6" s="462"/>
      <c r="CA6" s="397"/>
      <c r="CB6" s="430"/>
      <c r="CC6" s="397"/>
      <c r="CD6" s="432"/>
    </row>
    <row r="7" spans="1:82" ht="12" customHeight="1">
      <c r="A7" s="490" cm="1">
        <f t="array" aca="1" ref="A7" ca="1">INDIRECT("'期'!"&amp;$A$32&amp;ROW())</f>
        <v>44413</v>
      </c>
      <c r="B7" s="491"/>
      <c r="C7" s="483">
        <f t="shared" ca="1" si="5"/>
        <v>4</v>
      </c>
      <c r="D7" s="484"/>
      <c r="E7" s="313">
        <f t="shared" ca="1" si="2"/>
        <v>7.4615384615384617</v>
      </c>
      <c r="F7" s="254">
        <f t="shared" ca="1" si="6"/>
        <v>2</v>
      </c>
      <c r="G7" s="492">
        <f t="shared" ca="1" si="3"/>
        <v>0.63659793814432986</v>
      </c>
      <c r="H7" s="493"/>
      <c r="I7" s="489">
        <f t="shared" ca="1" si="0"/>
        <v>7.4615384615384617</v>
      </c>
      <c r="J7" s="489"/>
      <c r="K7" s="489">
        <f t="shared" ca="1" si="1"/>
        <v>4.75</v>
      </c>
      <c r="L7" s="489"/>
      <c r="M7" s="501">
        <f ca="1">IF(C7="","",SUM(E$4:E7))</f>
        <v>29.846153846153847</v>
      </c>
      <c r="N7" s="502"/>
      <c r="O7" s="499">
        <f ca="1">IF(C7="","",SUM(F$4:F7))</f>
        <v>19</v>
      </c>
      <c r="P7" s="500"/>
      <c r="Q7" s="483">
        <f t="shared" ca="1" si="4"/>
        <v>175</v>
      </c>
      <c r="R7" s="484"/>
      <c r="S7" s="139"/>
      <c r="T7" s="273"/>
      <c r="U7" s="243"/>
      <c r="V7" s="146"/>
      <c r="W7" s="146"/>
      <c r="X7" s="146"/>
      <c r="Y7" s="146"/>
      <c r="Z7" s="27"/>
      <c r="AA7" s="27"/>
      <c r="AB7" s="146"/>
      <c r="AC7" s="146"/>
      <c r="AD7" s="146"/>
      <c r="AE7" s="146"/>
      <c r="AF7" s="146"/>
      <c r="AG7" s="146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BI7" s="6"/>
      <c r="BJ7" s="399" t="s">
        <v>16</v>
      </c>
      <c r="BK7" s="397"/>
      <c r="BL7" s="458">
        <f ca="1">BL3-BL5</f>
        <v>168</v>
      </c>
      <c r="BM7" s="459"/>
      <c r="BN7" s="399" t="s">
        <v>35</v>
      </c>
      <c r="BO7" s="462">
        <f ca="1">BZ7</f>
        <v>7.666666666666667</v>
      </c>
      <c r="BP7" s="397" t="s">
        <v>35</v>
      </c>
      <c r="BQ7" s="463">
        <f ca="1">CB7</f>
        <v>0.5813273257860887</v>
      </c>
      <c r="BR7" s="397" t="s">
        <v>35</v>
      </c>
      <c r="BS7" s="432">
        <f ca="1">CD7</f>
        <v>0</v>
      </c>
      <c r="BT7" s="18"/>
      <c r="BU7" s="399" t="s">
        <v>16</v>
      </c>
      <c r="BV7" s="397"/>
      <c r="BW7" s="458">
        <f ca="1">BW3-BW5</f>
        <v>171</v>
      </c>
      <c r="BX7" s="459"/>
      <c r="BY7" s="399" t="s">
        <v>35</v>
      </c>
      <c r="BZ7" s="426">
        <f ca="1">AVERAGE(F10:F15)*2</f>
        <v>7.666666666666667</v>
      </c>
      <c r="CA7" s="397" t="s">
        <v>35</v>
      </c>
      <c r="CB7" s="518">
        <f ca="1">AVERAGE(G10:H15)</f>
        <v>0.5813273257860887</v>
      </c>
      <c r="CC7" s="397" t="s">
        <v>35</v>
      </c>
      <c r="CD7" s="424">
        <f ca="1">SUM(S10:S15)/BW5</f>
        <v>0</v>
      </c>
    </row>
    <row r="8" spans="1:82" ht="12" customHeight="1">
      <c r="A8" s="490" cm="1">
        <f t="array" aca="1" ref="A8" ca="1">INDIRECT("'期'!"&amp;$A$32&amp;ROW())</f>
        <v>44414</v>
      </c>
      <c r="B8" s="491"/>
      <c r="C8" s="483">
        <f t="shared" ca="1" si="5"/>
        <v>5</v>
      </c>
      <c r="D8" s="484"/>
      <c r="E8" s="313">
        <f t="shared" ca="1" si="2"/>
        <v>7.4615384615384617</v>
      </c>
      <c r="F8" s="254">
        <f t="shared" ca="1" si="6"/>
        <v>5</v>
      </c>
      <c r="G8" s="492">
        <f t="shared" ca="1" si="3"/>
        <v>0.64329896907216499</v>
      </c>
      <c r="H8" s="493"/>
      <c r="I8" s="489">
        <f t="shared" ca="1" si="0"/>
        <v>7.4615384615384617</v>
      </c>
      <c r="J8" s="489"/>
      <c r="K8" s="489">
        <f t="shared" ca="1" si="1"/>
        <v>4.8</v>
      </c>
      <c r="L8" s="489"/>
      <c r="M8" s="501">
        <f ca="1">IF(C8="","",SUM(E$4:E8))</f>
        <v>37.307692307692307</v>
      </c>
      <c r="N8" s="502"/>
      <c r="O8" s="499">
        <f ca="1">IF(C8="","",SUM(F$4:F8))</f>
        <v>24</v>
      </c>
      <c r="P8" s="500"/>
      <c r="Q8" s="483">
        <f t="shared" ca="1" si="4"/>
        <v>170</v>
      </c>
      <c r="R8" s="484"/>
      <c r="S8" s="139"/>
      <c r="T8" s="273"/>
      <c r="U8" s="243"/>
      <c r="V8" s="146"/>
      <c r="W8" s="146"/>
      <c r="X8" s="146"/>
      <c r="Y8" s="146"/>
      <c r="Z8" s="27"/>
      <c r="AA8" s="27"/>
      <c r="AB8" s="146"/>
      <c r="AC8" s="146"/>
      <c r="AD8" s="146"/>
      <c r="AE8" s="146"/>
      <c r="AF8" s="146"/>
      <c r="AG8" s="146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BI8" s="6"/>
      <c r="BJ8" s="399"/>
      <c r="BK8" s="397"/>
      <c r="BL8" s="516"/>
      <c r="BM8" s="517"/>
      <c r="BN8" s="399"/>
      <c r="BO8" s="462"/>
      <c r="BP8" s="397"/>
      <c r="BQ8" s="463"/>
      <c r="BR8" s="397"/>
      <c r="BS8" s="432"/>
      <c r="BT8" s="18"/>
      <c r="BU8" s="399"/>
      <c r="BV8" s="397"/>
      <c r="BW8" s="516"/>
      <c r="BX8" s="517"/>
      <c r="BY8" s="399"/>
      <c r="BZ8" s="426"/>
      <c r="CA8" s="397"/>
      <c r="CB8" s="518"/>
      <c r="CC8" s="397"/>
      <c r="CD8" s="424"/>
    </row>
    <row r="9" spans="1:82" ht="12" customHeight="1">
      <c r="A9" s="490" cm="1">
        <f t="array" aca="1" ref="A9" ca="1">INDIRECT("'期'!"&amp;$A$32&amp;ROW())</f>
        <v>44415</v>
      </c>
      <c r="B9" s="491"/>
      <c r="C9" s="483">
        <f t="shared" ca="1" si="5"/>
        <v>6</v>
      </c>
      <c r="D9" s="484"/>
      <c r="E9" s="313">
        <f t="shared" ca="1" si="2"/>
        <v>7.4615384615384617</v>
      </c>
      <c r="F9" s="254">
        <f t="shared" ca="1" si="6"/>
        <v>2</v>
      </c>
      <c r="G9" s="492">
        <f t="shared" ca="1" si="3"/>
        <v>0.58075601374570451</v>
      </c>
      <c r="H9" s="493"/>
      <c r="I9" s="489">
        <f t="shared" ca="1" si="0"/>
        <v>7.4615384615384608</v>
      </c>
      <c r="J9" s="489"/>
      <c r="K9" s="489">
        <f t="shared" ca="1" si="1"/>
        <v>4.333333333333333</v>
      </c>
      <c r="L9" s="489"/>
      <c r="M9" s="501">
        <f ca="1">IF(C9="","",SUM(E$4:E9))</f>
        <v>44.769230769230766</v>
      </c>
      <c r="N9" s="502"/>
      <c r="O9" s="499">
        <f ca="1">IF(C9="","",SUM(F$4:F9))</f>
        <v>26</v>
      </c>
      <c r="P9" s="500"/>
      <c r="Q9" s="483">
        <f t="shared" ca="1" si="4"/>
        <v>168</v>
      </c>
      <c r="R9" s="484"/>
      <c r="S9" s="139"/>
      <c r="T9" s="273"/>
      <c r="U9" s="243"/>
      <c r="V9" s="146"/>
      <c r="W9" s="146"/>
      <c r="X9" s="146"/>
      <c r="Y9" s="146"/>
      <c r="Z9" s="27"/>
      <c r="AA9" s="27"/>
      <c r="AB9" s="146"/>
      <c r="AC9" s="146"/>
      <c r="AD9" s="146"/>
      <c r="AE9" s="146"/>
      <c r="AF9" s="146"/>
      <c r="AG9" s="146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BI9" s="6"/>
      <c r="BJ9" s="399"/>
      <c r="BK9" s="397"/>
      <c r="BL9" s="460"/>
      <c r="BM9" s="461"/>
      <c r="BN9" s="399"/>
      <c r="BO9" s="462"/>
      <c r="BP9" s="397"/>
      <c r="BQ9" s="463"/>
      <c r="BR9" s="397"/>
      <c r="BS9" s="432"/>
      <c r="BT9" s="17"/>
      <c r="BU9" s="399"/>
      <c r="BV9" s="397"/>
      <c r="BW9" s="460"/>
      <c r="BX9" s="461"/>
      <c r="BY9" s="399"/>
      <c r="BZ9" s="426"/>
      <c r="CA9" s="397"/>
      <c r="CB9" s="518"/>
      <c r="CC9" s="397"/>
      <c r="CD9" s="424"/>
    </row>
    <row r="10" spans="1:82" ht="12" customHeight="1">
      <c r="A10" s="490" cm="1">
        <f t="array" aca="1" ref="A10" ca="1">INDIRECT("'期'!"&amp;$A$32&amp;ROW())</f>
        <v>44417</v>
      </c>
      <c r="B10" s="491"/>
      <c r="C10" s="483">
        <f t="shared" ca="1" si="5"/>
        <v>7</v>
      </c>
      <c r="D10" s="484"/>
      <c r="E10" s="313">
        <f t="shared" ca="1" si="2"/>
        <v>7.4615384615384617</v>
      </c>
      <c r="F10" s="254">
        <f t="shared" ca="1" si="6"/>
        <v>1</v>
      </c>
      <c r="G10" s="492">
        <f t="shared" ca="1" si="3"/>
        <v>0.51693667157584688</v>
      </c>
      <c r="H10" s="493"/>
      <c r="I10" s="489">
        <f t="shared" ca="1" si="0"/>
        <v>7.4615384615384608</v>
      </c>
      <c r="J10" s="489"/>
      <c r="K10" s="489">
        <f t="shared" ca="1" si="1"/>
        <v>3.8571428571428572</v>
      </c>
      <c r="L10" s="489"/>
      <c r="M10" s="501">
        <f ca="1">IF(C10="","",SUM(E$4:E10))</f>
        <v>52.230769230769226</v>
      </c>
      <c r="N10" s="502"/>
      <c r="O10" s="499">
        <f ca="1">IF(C10="","",SUM(F$4:F10))</f>
        <v>27</v>
      </c>
      <c r="P10" s="500"/>
      <c r="Q10" s="483">
        <f t="shared" ca="1" si="4"/>
        <v>167</v>
      </c>
      <c r="R10" s="484"/>
      <c r="S10" s="139"/>
      <c r="T10" s="273"/>
      <c r="U10" s="243"/>
      <c r="V10" s="146"/>
      <c r="W10" s="146"/>
      <c r="X10" s="146"/>
      <c r="Y10" s="146"/>
      <c r="Z10" s="27"/>
      <c r="AA10" s="27"/>
      <c r="AB10" s="146"/>
      <c r="AC10" s="146"/>
      <c r="AD10" s="146"/>
      <c r="AE10" s="146"/>
      <c r="AF10" s="146"/>
      <c r="AG10" s="146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BI10" s="6"/>
      <c r="BJ10" s="399" t="s">
        <v>17</v>
      </c>
      <c r="BK10" s="397"/>
      <c r="BL10" s="436">
        <f ca="1">C31</f>
        <v>26</v>
      </c>
      <c r="BM10" s="437"/>
      <c r="BN10" s="399" t="s">
        <v>36</v>
      </c>
      <c r="BO10" s="462">
        <f ca="1">BO36</f>
        <v>9.6666666666666661</v>
      </c>
      <c r="BP10" s="397" t="s">
        <v>36</v>
      </c>
      <c r="BQ10" s="463">
        <f ca="1">BQ36</f>
        <v>0.54789837756408388</v>
      </c>
      <c r="BR10" s="397" t="s">
        <v>36</v>
      </c>
      <c r="BS10" s="432">
        <f ca="1">BS36</f>
        <v>0</v>
      </c>
      <c r="BT10" s="18"/>
      <c r="BU10" s="399" t="s">
        <v>17</v>
      </c>
      <c r="BV10" s="397"/>
      <c r="BW10" s="436">
        <f ca="1">C31-6</f>
        <v>20</v>
      </c>
      <c r="BX10" s="437"/>
      <c r="BY10" s="399" t="s">
        <v>36</v>
      </c>
      <c r="BZ10" s="462">
        <f ca="1">BO36</f>
        <v>9.6666666666666661</v>
      </c>
      <c r="CA10" s="397" t="s">
        <v>36</v>
      </c>
      <c r="CB10" s="463">
        <f ca="1">BQ36</f>
        <v>0.54789837756408388</v>
      </c>
      <c r="CC10" s="397" t="s">
        <v>36</v>
      </c>
      <c r="CD10" s="432">
        <f ca="1">BS36</f>
        <v>0</v>
      </c>
    </row>
    <row r="11" spans="1:82" ht="12" customHeight="1">
      <c r="A11" s="490" cm="1">
        <f t="array" aca="1" ref="A11" ca="1">INDIRECT("'期'!"&amp;$A$32&amp;ROW())</f>
        <v>44418</v>
      </c>
      <c r="B11" s="491"/>
      <c r="C11" s="483">
        <f t="shared" ca="1" si="5"/>
        <v>8</v>
      </c>
      <c r="D11" s="484"/>
      <c r="E11" s="313">
        <f t="shared" ca="1" si="2"/>
        <v>7.4615384615384617</v>
      </c>
      <c r="F11" s="254">
        <f t="shared" ca="1" si="6"/>
        <v>8</v>
      </c>
      <c r="G11" s="492">
        <f t="shared" ca="1" si="3"/>
        <v>0.58634020618556704</v>
      </c>
      <c r="H11" s="493"/>
      <c r="I11" s="489">
        <f t="shared" ca="1" si="0"/>
        <v>7.4615384615384608</v>
      </c>
      <c r="J11" s="489"/>
      <c r="K11" s="489">
        <f t="shared" ca="1" si="1"/>
        <v>4.375</v>
      </c>
      <c r="L11" s="489"/>
      <c r="M11" s="501">
        <f ca="1">IF(C11="","",SUM(E$4:E11))</f>
        <v>59.692307692307686</v>
      </c>
      <c r="N11" s="502"/>
      <c r="O11" s="499">
        <f ca="1">IF(C11="","",SUM(F$4:F11))</f>
        <v>35</v>
      </c>
      <c r="P11" s="500"/>
      <c r="Q11" s="483">
        <f t="shared" ca="1" si="4"/>
        <v>159</v>
      </c>
      <c r="R11" s="484"/>
      <c r="S11" s="139"/>
      <c r="T11" s="273"/>
      <c r="U11" s="243"/>
      <c r="V11" s="146"/>
      <c r="W11" s="146"/>
      <c r="X11" s="146"/>
      <c r="Y11" s="146"/>
      <c r="Z11" s="27"/>
      <c r="AA11" s="27"/>
      <c r="AB11" s="146"/>
      <c r="AC11" s="146"/>
      <c r="AD11" s="146"/>
      <c r="AE11" s="146"/>
      <c r="AF11" s="146"/>
      <c r="AG11" s="146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BI11" s="6"/>
      <c r="BJ11" s="399"/>
      <c r="BK11" s="397"/>
      <c r="BL11" s="438"/>
      <c r="BM11" s="439"/>
      <c r="BN11" s="399"/>
      <c r="BO11" s="462"/>
      <c r="BP11" s="397"/>
      <c r="BQ11" s="463"/>
      <c r="BR11" s="397"/>
      <c r="BS11" s="432"/>
      <c r="BT11" s="18"/>
      <c r="BU11" s="399"/>
      <c r="BV11" s="397"/>
      <c r="BW11" s="438"/>
      <c r="BX11" s="439"/>
      <c r="BY11" s="399"/>
      <c r="BZ11" s="462"/>
      <c r="CA11" s="397"/>
      <c r="CB11" s="463"/>
      <c r="CC11" s="397"/>
      <c r="CD11" s="432"/>
    </row>
    <row r="12" spans="1:82" ht="12" customHeight="1">
      <c r="A12" s="490" cm="1">
        <f t="array" aca="1" ref="A12" ca="1">INDIRECT("'期'!"&amp;$A$32&amp;ROW())</f>
        <v>44419</v>
      </c>
      <c r="B12" s="491"/>
      <c r="C12" s="483">
        <f t="shared" ca="1" si="5"/>
        <v>9</v>
      </c>
      <c r="D12" s="484"/>
      <c r="E12" s="313">
        <f t="shared" ca="1" si="2"/>
        <v>7.4615384615384617</v>
      </c>
      <c r="F12" s="254">
        <f t="shared" ca="1" si="6"/>
        <v>6</v>
      </c>
      <c r="G12" s="492">
        <f t="shared" ca="1" si="3"/>
        <v>0.61053837342497141</v>
      </c>
      <c r="H12" s="493"/>
      <c r="I12" s="489">
        <f t="shared" ca="1" si="0"/>
        <v>7.4615384615384608</v>
      </c>
      <c r="J12" s="489"/>
      <c r="K12" s="489">
        <f t="shared" ca="1" si="1"/>
        <v>4.5555555555555554</v>
      </c>
      <c r="L12" s="489"/>
      <c r="M12" s="501">
        <f ca="1">IF(C12="","",SUM(E$4:E12))</f>
        <v>67.153846153846146</v>
      </c>
      <c r="N12" s="502"/>
      <c r="O12" s="499">
        <f ca="1">IF(C12="","",SUM(F$4:F12))</f>
        <v>41</v>
      </c>
      <c r="P12" s="500"/>
      <c r="Q12" s="483">
        <f t="shared" ca="1" si="4"/>
        <v>153</v>
      </c>
      <c r="R12" s="484"/>
      <c r="S12" s="139"/>
      <c r="T12" s="273"/>
      <c r="U12" s="243"/>
      <c r="V12" s="146"/>
      <c r="W12" s="146"/>
      <c r="X12" s="146"/>
      <c r="Y12" s="146"/>
      <c r="Z12" s="27"/>
      <c r="AA12" s="27"/>
      <c r="AB12" s="146"/>
      <c r="AC12" s="146"/>
      <c r="AD12" s="146"/>
      <c r="AE12" s="146"/>
      <c r="AF12" s="146"/>
      <c r="AG12" s="146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BI12" s="6"/>
      <c r="BJ12" s="411" t="s">
        <v>33</v>
      </c>
      <c r="BK12" s="397"/>
      <c r="BL12" s="407">
        <f ca="1">BL7/BL10</f>
        <v>6.4615384615384617</v>
      </c>
      <c r="BM12" s="419"/>
      <c r="BN12" s="399" t="s">
        <v>37</v>
      </c>
      <c r="BO12" s="430">
        <f ca="1">BZ38</f>
        <v>14.285714285714286</v>
      </c>
      <c r="BP12" s="397" t="s">
        <v>37</v>
      </c>
      <c r="BQ12" s="463">
        <f ca="1">CB38</f>
        <v>0.64367349258486772</v>
      </c>
      <c r="BR12" s="397" t="s">
        <v>37</v>
      </c>
      <c r="BS12" s="432">
        <f ca="1">CD38</f>
        <v>0</v>
      </c>
      <c r="BT12" s="18"/>
      <c r="BU12" s="411" t="s">
        <v>33</v>
      </c>
      <c r="BV12" s="397"/>
      <c r="BW12" s="407">
        <f ca="1">BW7/BW10</f>
        <v>8.5500000000000007</v>
      </c>
      <c r="BX12" s="419"/>
      <c r="BY12" s="399" t="s">
        <v>37</v>
      </c>
      <c r="BZ12" s="430">
        <f ca="1">BZ38</f>
        <v>14.285714285714286</v>
      </c>
      <c r="CA12" s="397" t="s">
        <v>37</v>
      </c>
      <c r="CB12" s="463">
        <f ca="1">CB38</f>
        <v>0.64367349258486772</v>
      </c>
      <c r="CC12" s="397" t="s">
        <v>37</v>
      </c>
      <c r="CD12" s="432">
        <f ca="1">CD38</f>
        <v>0</v>
      </c>
    </row>
    <row r="13" spans="1:82" ht="12" customHeight="1" thickBot="1">
      <c r="A13" s="490" cm="1">
        <f t="array" aca="1" ref="A13" ca="1">INDIRECT("'期'!"&amp;$A$32&amp;ROW())</f>
        <v>44420</v>
      </c>
      <c r="B13" s="491"/>
      <c r="C13" s="483">
        <f t="shared" ca="1" si="5"/>
        <v>10</v>
      </c>
      <c r="D13" s="484"/>
      <c r="E13" s="313">
        <f t="shared" ca="1" si="2"/>
        <v>7.4615384615384617</v>
      </c>
      <c r="F13" s="254">
        <f t="shared" ca="1" si="6"/>
        <v>6</v>
      </c>
      <c r="G13" s="492">
        <f t="shared" ca="1" si="3"/>
        <v>0.62989690721649483</v>
      </c>
      <c r="H13" s="493"/>
      <c r="I13" s="489">
        <f t="shared" ca="1" si="0"/>
        <v>7.4615384615384617</v>
      </c>
      <c r="J13" s="489"/>
      <c r="K13" s="513">
        <f t="shared" ca="1" si="1"/>
        <v>4.7</v>
      </c>
      <c r="L13" s="513"/>
      <c r="M13" s="501">
        <f ca="1">IF(C13="","",SUM(E$4:E13))</f>
        <v>74.615384615384613</v>
      </c>
      <c r="N13" s="502"/>
      <c r="O13" s="499">
        <f ca="1">IF(C13="","",SUM(F$4:F13))</f>
        <v>47</v>
      </c>
      <c r="P13" s="500"/>
      <c r="Q13" s="483">
        <f t="shared" ca="1" si="4"/>
        <v>147</v>
      </c>
      <c r="R13" s="484"/>
      <c r="S13" s="139"/>
      <c r="T13" s="273"/>
      <c r="U13" s="243"/>
      <c r="V13" s="146"/>
      <c r="W13" s="146"/>
      <c r="X13" s="146"/>
      <c r="Y13" s="146"/>
      <c r="Z13" s="27"/>
      <c r="AA13" s="27"/>
      <c r="AB13" s="146"/>
      <c r="AC13" s="146"/>
      <c r="AD13" s="146"/>
      <c r="AE13" s="146"/>
      <c r="AF13" s="146"/>
      <c r="AG13" s="146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BI13" s="6"/>
      <c r="BJ13" s="412"/>
      <c r="BK13" s="413"/>
      <c r="BL13" s="409"/>
      <c r="BM13" s="420"/>
      <c r="BN13" s="400"/>
      <c r="BO13" s="431"/>
      <c r="BP13" s="398"/>
      <c r="BQ13" s="515"/>
      <c r="BR13" s="398"/>
      <c r="BS13" s="433"/>
      <c r="BT13" s="18"/>
      <c r="BU13" s="412"/>
      <c r="BV13" s="413"/>
      <c r="BW13" s="409"/>
      <c r="BX13" s="420"/>
      <c r="BY13" s="400"/>
      <c r="BZ13" s="431"/>
      <c r="CA13" s="398"/>
      <c r="CB13" s="515"/>
      <c r="CC13" s="398"/>
      <c r="CD13" s="433"/>
    </row>
    <row r="14" spans="1:82" ht="12" customHeight="1">
      <c r="A14" s="490" cm="1">
        <f t="array" aca="1" ref="A14" ca="1">INDIRECT("'期'!"&amp;$A$32&amp;ROW())</f>
        <v>44421</v>
      </c>
      <c r="B14" s="491"/>
      <c r="C14" s="483">
        <f t="shared" ca="1" si="5"/>
        <v>11</v>
      </c>
      <c r="D14" s="484"/>
      <c r="E14" s="313">
        <f t="shared" ca="1" si="2"/>
        <v>7.4615384615384617</v>
      </c>
      <c r="F14" s="254">
        <f t="shared" ca="1" si="6"/>
        <v>2</v>
      </c>
      <c r="G14" s="492">
        <f t="shared" ca="1" si="3"/>
        <v>0.59700093720712277</v>
      </c>
      <c r="H14" s="493"/>
      <c r="I14" s="489">
        <f t="shared" ca="1" si="0"/>
        <v>7.4615384615384617</v>
      </c>
      <c r="J14" s="489"/>
      <c r="K14" s="489">
        <f t="shared" ca="1" si="1"/>
        <v>4.4545454545454541</v>
      </c>
      <c r="L14" s="489"/>
      <c r="M14" s="501">
        <f ca="1">IF(C14="","",SUM(E$4:E14))</f>
        <v>82.07692307692308</v>
      </c>
      <c r="N14" s="502"/>
      <c r="O14" s="499">
        <f ca="1">IF(C14="","",SUM(F$4:F14))</f>
        <v>49</v>
      </c>
      <c r="P14" s="500"/>
      <c r="Q14" s="483">
        <f t="shared" ca="1" si="4"/>
        <v>145</v>
      </c>
      <c r="R14" s="484"/>
      <c r="S14" s="139"/>
      <c r="T14" s="273"/>
      <c r="U14" s="243"/>
      <c r="V14" s="146"/>
      <c r="W14" s="146"/>
      <c r="X14" s="146"/>
      <c r="Y14" s="146"/>
      <c r="Z14" s="27"/>
      <c r="AA14" s="27"/>
      <c r="AB14" s="146"/>
      <c r="AC14" s="146"/>
      <c r="AD14" s="146"/>
      <c r="AE14" s="146"/>
      <c r="AF14" s="146"/>
      <c r="AG14" s="146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BI14" s="6"/>
      <c r="BJ14" s="406" t="s">
        <v>18</v>
      </c>
      <c r="BK14" s="405"/>
      <c r="BL14" s="405"/>
      <c r="BM14" s="512">
        <f ca="1">D1</f>
        <v>7.4615384615384617</v>
      </c>
      <c r="BN14" s="414"/>
      <c r="BO14" s="514" t="s">
        <v>45</v>
      </c>
      <c r="BP14" s="414"/>
      <c r="BQ14" s="414"/>
      <c r="BR14" s="415">
        <v>1.66</v>
      </c>
      <c r="BS14" s="416"/>
      <c r="BT14" s="17"/>
      <c r="BU14" s="406" t="s">
        <v>18</v>
      </c>
      <c r="BV14" s="405"/>
      <c r="BW14" s="405"/>
      <c r="BX14" s="405">
        <f ca="1">BM14</f>
        <v>7.4615384615384617</v>
      </c>
      <c r="BY14" s="414"/>
      <c r="BZ14" s="414" t="s">
        <v>19</v>
      </c>
      <c r="CA14" s="414"/>
      <c r="CB14" s="414"/>
      <c r="CC14" s="415">
        <v>1.66</v>
      </c>
      <c r="CD14" s="416"/>
    </row>
    <row r="15" spans="1:82" ht="12" customHeight="1">
      <c r="A15" s="490" cm="1">
        <f t="array" aca="1" ref="A15" ca="1">INDIRECT("'期'!"&amp;$A$32&amp;ROW())</f>
        <v>44422</v>
      </c>
      <c r="B15" s="491"/>
      <c r="C15" s="483">
        <f t="shared" ca="1" si="5"/>
        <v>12</v>
      </c>
      <c r="D15" s="484"/>
      <c r="E15" s="313">
        <f t="shared" ca="1" si="2"/>
        <v>7.4615384615384617</v>
      </c>
      <c r="F15" s="254">
        <f t="shared" ca="1" si="6"/>
        <v>0</v>
      </c>
      <c r="G15" s="492">
        <f t="shared" ca="1" si="3"/>
        <v>0.54725085910652915</v>
      </c>
      <c r="H15" s="493"/>
      <c r="I15" s="489">
        <f t="shared" ca="1" si="0"/>
        <v>7.4615384615384626</v>
      </c>
      <c r="J15" s="489"/>
      <c r="K15" s="489">
        <f t="shared" ca="1" si="1"/>
        <v>4.083333333333333</v>
      </c>
      <c r="L15" s="489"/>
      <c r="M15" s="501">
        <f ca="1">IF(C15="","",SUM(E$4:E15))</f>
        <v>89.538461538461547</v>
      </c>
      <c r="N15" s="502"/>
      <c r="O15" s="499">
        <f ca="1">IF(C15="","",SUM(F$4:F15))</f>
        <v>49</v>
      </c>
      <c r="P15" s="500"/>
      <c r="Q15" s="483">
        <f t="shared" ca="1" si="4"/>
        <v>145</v>
      </c>
      <c r="R15" s="484"/>
      <c r="S15" s="139"/>
      <c r="T15" s="273"/>
      <c r="U15" s="243"/>
      <c r="V15" s="146"/>
      <c r="W15" s="146"/>
      <c r="X15" s="146"/>
      <c r="Y15" s="146"/>
      <c r="Z15" s="27"/>
      <c r="AA15" s="27"/>
      <c r="AB15" s="13"/>
      <c r="AC15" s="13"/>
      <c r="AD15" s="13"/>
      <c r="AE15" s="13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BI15" s="6"/>
      <c r="BJ15" s="399"/>
      <c r="BK15" s="397"/>
      <c r="BL15" s="397"/>
      <c r="BM15" s="397"/>
      <c r="BN15" s="397"/>
      <c r="BO15" s="397"/>
      <c r="BP15" s="397"/>
      <c r="BQ15" s="397"/>
      <c r="BR15" s="417"/>
      <c r="BS15" s="418"/>
      <c r="BT15" s="17"/>
      <c r="BU15" s="399"/>
      <c r="BV15" s="397"/>
      <c r="BW15" s="397"/>
      <c r="BX15" s="397"/>
      <c r="BY15" s="397"/>
      <c r="BZ15" s="397"/>
      <c r="CA15" s="397"/>
      <c r="CB15" s="397"/>
      <c r="CC15" s="417"/>
      <c r="CD15" s="418"/>
    </row>
    <row r="16" spans="1:82" ht="12" customHeight="1">
      <c r="A16" s="490" cm="1">
        <f t="array" aca="1" ref="A16" ca="1">INDIRECT("'期'!"&amp;$A$32&amp;ROW())</f>
        <v>44424</v>
      </c>
      <c r="B16" s="491"/>
      <c r="C16" s="483">
        <f t="shared" ca="1" si="5"/>
        <v>13</v>
      </c>
      <c r="D16" s="484"/>
      <c r="E16" s="313">
        <f t="shared" ca="1" si="2"/>
        <v>7.4615384615384617</v>
      </c>
      <c r="F16" s="254">
        <f t="shared" ca="1" si="6"/>
        <v>4</v>
      </c>
      <c r="G16" s="492">
        <f t="shared" ca="1" si="3"/>
        <v>0.54639175257731953</v>
      </c>
      <c r="H16" s="493"/>
      <c r="I16" s="489">
        <f t="shared" ca="1" si="0"/>
        <v>7.4615384615384626</v>
      </c>
      <c r="J16" s="489"/>
      <c r="K16" s="489">
        <f t="shared" ca="1" si="1"/>
        <v>4.0769230769230766</v>
      </c>
      <c r="L16" s="489"/>
      <c r="M16" s="501">
        <f ca="1">IF(C16="","",SUM(E$4:E16))</f>
        <v>97.000000000000014</v>
      </c>
      <c r="N16" s="502"/>
      <c r="O16" s="499">
        <f ca="1">IF(C16="","",SUM(F$4:F16))</f>
        <v>53</v>
      </c>
      <c r="P16" s="500"/>
      <c r="Q16" s="483">
        <f t="shared" ca="1" si="4"/>
        <v>141</v>
      </c>
      <c r="R16" s="484"/>
      <c r="S16" s="139"/>
      <c r="T16" s="273"/>
      <c r="U16" s="243"/>
      <c r="V16" s="146"/>
      <c r="W16" s="146"/>
      <c r="X16" s="146"/>
      <c r="Y16" s="146"/>
      <c r="Z16" s="27"/>
      <c r="AA16" s="27"/>
      <c r="AB16" s="13"/>
      <c r="AC16" s="13"/>
      <c r="AD16" s="13"/>
      <c r="AE16" s="13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BI16" s="6"/>
      <c r="BJ16" s="399" t="s">
        <v>20</v>
      </c>
      <c r="BK16" s="397"/>
      <c r="BL16" s="397"/>
      <c r="BM16" s="423">
        <v>10</v>
      </c>
      <c r="BN16" s="423"/>
      <c r="BO16" s="511" t="s">
        <v>44</v>
      </c>
      <c r="BP16" s="397"/>
      <c r="BQ16" s="397"/>
      <c r="BR16" s="421" t="e">
        <f ca="1">BL5/12/AVERAGE(T4:U9)</f>
        <v>#DIV/0!</v>
      </c>
      <c r="BS16" s="422"/>
      <c r="BT16" s="19"/>
      <c r="BU16" s="399" t="s">
        <v>20</v>
      </c>
      <c r="BV16" s="397"/>
      <c r="BW16" s="397"/>
      <c r="BX16" s="423">
        <v>10.199999999999999</v>
      </c>
      <c r="BY16" s="423"/>
      <c r="BZ16" s="397" t="s">
        <v>21</v>
      </c>
      <c r="CA16" s="397"/>
      <c r="CB16" s="397"/>
      <c r="CC16" s="421" t="e">
        <f ca="1">BL5/12/AVERAGE(T9:U15)</f>
        <v>#DIV/0!</v>
      </c>
      <c r="CD16" s="422"/>
    </row>
    <row r="17" spans="1:82" ht="12" customHeight="1">
      <c r="A17" s="490" cm="1">
        <f t="array" aca="1" ref="A17" ca="1">INDIRECT("'期'!"&amp;$A$32&amp;ROW())</f>
        <v>44425</v>
      </c>
      <c r="B17" s="491"/>
      <c r="C17" s="483">
        <f t="shared" ca="1" si="5"/>
        <v>14</v>
      </c>
      <c r="D17" s="484"/>
      <c r="E17" s="313">
        <f t="shared" ca="1" si="2"/>
        <v>7.4615384615384617</v>
      </c>
      <c r="F17" s="254">
        <f t="shared" ca="1" si="6"/>
        <v>4</v>
      </c>
      <c r="G17" s="492">
        <f t="shared" ca="1" si="3"/>
        <v>0.54565537555228272</v>
      </c>
      <c r="H17" s="493"/>
      <c r="I17" s="489">
        <f t="shared" ca="1" si="0"/>
        <v>7.4615384615384626</v>
      </c>
      <c r="J17" s="489"/>
      <c r="K17" s="489">
        <f t="shared" ca="1" si="1"/>
        <v>4.0714285714285712</v>
      </c>
      <c r="L17" s="489"/>
      <c r="M17" s="501">
        <f ca="1">IF(C17="","",SUM(E$4:E17))</f>
        <v>104.46153846153848</v>
      </c>
      <c r="N17" s="502"/>
      <c r="O17" s="499">
        <f ca="1">IF(C17="","",SUM(F$4:F17))</f>
        <v>57</v>
      </c>
      <c r="P17" s="500"/>
      <c r="Q17" s="483">
        <f t="shared" ca="1" si="4"/>
        <v>137</v>
      </c>
      <c r="R17" s="484"/>
      <c r="S17" s="139"/>
      <c r="T17" s="273"/>
      <c r="U17" s="243"/>
      <c r="V17" s="146"/>
      <c r="W17" s="146"/>
      <c r="X17" s="146"/>
      <c r="Y17" s="146"/>
      <c r="Z17" s="27"/>
      <c r="AA17" s="27"/>
      <c r="AB17" s="13"/>
      <c r="AC17" s="13"/>
      <c r="AD17" s="13"/>
      <c r="AE17" s="13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BI17" s="6"/>
      <c r="BJ17" s="399"/>
      <c r="BK17" s="397"/>
      <c r="BL17" s="397"/>
      <c r="BM17" s="423"/>
      <c r="BN17" s="423"/>
      <c r="BO17" s="397"/>
      <c r="BP17" s="397"/>
      <c r="BQ17" s="397"/>
      <c r="BR17" s="421"/>
      <c r="BS17" s="422"/>
      <c r="BT17" s="19"/>
      <c r="BU17" s="399"/>
      <c r="BV17" s="397"/>
      <c r="BW17" s="397"/>
      <c r="BX17" s="423"/>
      <c r="BY17" s="423"/>
      <c r="BZ17" s="397"/>
      <c r="CA17" s="397"/>
      <c r="CB17" s="397"/>
      <c r="CC17" s="421"/>
      <c r="CD17" s="422"/>
    </row>
    <row r="18" spans="1:82" ht="12" customHeight="1">
      <c r="A18" s="490" cm="1">
        <f t="array" aca="1" ref="A18" ca="1">INDIRECT("'期'!"&amp;$A$32&amp;ROW())</f>
        <v>44426</v>
      </c>
      <c r="B18" s="491"/>
      <c r="C18" s="483">
        <f t="shared" ca="1" si="5"/>
        <v>15</v>
      </c>
      <c r="D18" s="484"/>
      <c r="E18" s="313">
        <f t="shared" ca="1" si="2"/>
        <v>7.4615384615384617</v>
      </c>
      <c r="F18" s="254">
        <f t="shared" ca="1" si="6"/>
        <v>2</v>
      </c>
      <c r="G18" s="492">
        <f t="shared" ca="1" si="3"/>
        <v>0.52714776632302396</v>
      </c>
      <c r="H18" s="493"/>
      <c r="I18" s="489">
        <f t="shared" ca="1" si="0"/>
        <v>7.4615384615384635</v>
      </c>
      <c r="J18" s="489"/>
      <c r="K18" s="489">
        <f t="shared" ca="1" si="1"/>
        <v>3.9333333333333331</v>
      </c>
      <c r="L18" s="489"/>
      <c r="M18" s="501">
        <f ca="1">IF(C18="","",SUM(E$4:E18))</f>
        <v>111.92307692307695</v>
      </c>
      <c r="N18" s="502"/>
      <c r="O18" s="499">
        <f ca="1">IF(C18="","",SUM(F$4:F18))</f>
        <v>59</v>
      </c>
      <c r="P18" s="500"/>
      <c r="Q18" s="483">
        <f t="shared" ca="1" si="4"/>
        <v>135</v>
      </c>
      <c r="R18" s="484"/>
      <c r="S18" s="139"/>
      <c r="T18" s="273"/>
      <c r="U18" s="243"/>
      <c r="V18" s="146"/>
      <c r="W18" s="146"/>
      <c r="X18" s="146"/>
      <c r="Y18" s="146"/>
      <c r="Z18" s="27"/>
      <c r="AA18" s="241"/>
      <c r="AB18" s="13"/>
      <c r="AC18" s="13"/>
      <c r="AD18" s="13"/>
      <c r="AE18" s="13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BI18" s="6"/>
      <c r="BJ18" s="399" t="s">
        <v>41</v>
      </c>
      <c r="BK18" s="397"/>
      <c r="BL18" s="397"/>
      <c r="BM18" s="397">
        <f ca="1">BM16-BM14</f>
        <v>2.5384615384615383</v>
      </c>
      <c r="BN18" s="397"/>
      <c r="BO18" s="397" t="s">
        <v>22</v>
      </c>
      <c r="BP18" s="397"/>
      <c r="BQ18" s="397"/>
      <c r="BR18" s="407" t="e">
        <f ca="1">BR16-BR14</f>
        <v>#DIV/0!</v>
      </c>
      <c r="BS18" s="408"/>
      <c r="BT18" s="17"/>
      <c r="BU18" s="399" t="s">
        <v>41</v>
      </c>
      <c r="BV18" s="397"/>
      <c r="BW18" s="397"/>
      <c r="BX18" s="397">
        <f ca="1">BX16-BX14</f>
        <v>2.7384615384615376</v>
      </c>
      <c r="BY18" s="397"/>
      <c r="BZ18" s="397" t="s">
        <v>22</v>
      </c>
      <c r="CA18" s="397"/>
      <c r="CB18" s="397"/>
      <c r="CC18" s="509" t="e">
        <f ca="1">CC16-CC14</f>
        <v>#DIV/0!</v>
      </c>
      <c r="CD18" s="510"/>
    </row>
    <row r="19" spans="1:82" ht="12" customHeight="1">
      <c r="A19" s="490" cm="1">
        <f t="array" aca="1" ref="A19" ca="1">INDIRECT("'期'!"&amp;$A$32&amp;ROW())</f>
        <v>44427</v>
      </c>
      <c r="B19" s="491"/>
      <c r="C19" s="483">
        <f t="shared" ca="1" si="5"/>
        <v>16</v>
      </c>
      <c r="D19" s="484"/>
      <c r="E19" s="313">
        <f t="shared" ca="1" si="2"/>
        <v>7.4615384615384617</v>
      </c>
      <c r="F19" s="254">
        <f t="shared" ca="1" si="6"/>
        <v>4</v>
      </c>
      <c r="G19" s="492">
        <f t="shared" ca="1" si="3"/>
        <v>0.52770618556701021</v>
      </c>
      <c r="H19" s="493"/>
      <c r="I19" s="489">
        <f t="shared" ca="1" si="0"/>
        <v>7.4615384615384635</v>
      </c>
      <c r="J19" s="489"/>
      <c r="K19" s="489">
        <f t="shared" ca="1" si="1"/>
        <v>3.9375</v>
      </c>
      <c r="L19" s="489"/>
      <c r="M19" s="501">
        <f ca="1">IF(C19="","",SUM(E$4:E19))</f>
        <v>119.38461538461542</v>
      </c>
      <c r="N19" s="502"/>
      <c r="O19" s="499">
        <f ca="1">IF(C19="","",SUM(F$4:F19))</f>
        <v>63</v>
      </c>
      <c r="P19" s="500"/>
      <c r="Q19" s="483">
        <f t="shared" ca="1" si="4"/>
        <v>131</v>
      </c>
      <c r="R19" s="484"/>
      <c r="S19" s="139"/>
      <c r="T19" s="273"/>
      <c r="U19" s="243"/>
      <c r="V19" s="146"/>
      <c r="W19" s="146"/>
      <c r="X19" s="146"/>
      <c r="Y19" s="146"/>
      <c r="Z19" s="27"/>
      <c r="AA19" s="27"/>
      <c r="AB19" s="13"/>
      <c r="AC19" s="13"/>
      <c r="AD19" s="13"/>
      <c r="AE19" s="13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BI19" s="7"/>
      <c r="BJ19" s="399"/>
      <c r="BK19" s="397"/>
      <c r="BL19" s="397"/>
      <c r="BM19" s="397"/>
      <c r="BN19" s="397"/>
      <c r="BO19" s="397"/>
      <c r="BP19" s="397"/>
      <c r="BQ19" s="397"/>
      <c r="BR19" s="407"/>
      <c r="BS19" s="408"/>
      <c r="BT19" s="17"/>
      <c r="BU19" s="399"/>
      <c r="BV19" s="397"/>
      <c r="BW19" s="397"/>
      <c r="BX19" s="397"/>
      <c r="BY19" s="397"/>
      <c r="BZ19" s="397"/>
      <c r="CA19" s="397"/>
      <c r="CB19" s="397"/>
      <c r="CC19" s="397"/>
      <c r="CD19" s="510"/>
    </row>
    <row r="20" spans="1:82" ht="12" customHeight="1">
      <c r="A20" s="490" cm="1">
        <f t="array" aca="1" ref="A20" ca="1">INDIRECT("'期'!"&amp;$A$32&amp;ROW())</f>
        <v>44428</v>
      </c>
      <c r="B20" s="491"/>
      <c r="C20" s="483">
        <f t="shared" ca="1" si="5"/>
        <v>17</v>
      </c>
      <c r="D20" s="484"/>
      <c r="E20" s="313">
        <f t="shared" ca="1" si="2"/>
        <v>7.4615384615384617</v>
      </c>
      <c r="F20" s="254">
        <f ca="1">IF(A20="","",HLOOKUP(A20,$D$34:$BE$50,$A$50,FALSE))</f>
        <v>8</v>
      </c>
      <c r="G20" s="492">
        <f t="shared" ca="1" si="3"/>
        <v>0.55973317161916292</v>
      </c>
      <c r="H20" s="493"/>
      <c r="I20" s="489">
        <f t="shared" ca="1" si="0"/>
        <v>7.4615384615384635</v>
      </c>
      <c r="J20" s="489"/>
      <c r="K20" s="489">
        <f t="shared" ca="1" si="1"/>
        <v>4.1764705882352944</v>
      </c>
      <c r="L20" s="489"/>
      <c r="M20" s="501">
        <f ca="1">IF(C20="","",SUM(E$4:E20))</f>
        <v>126.84615384615388</v>
      </c>
      <c r="N20" s="502"/>
      <c r="O20" s="499">
        <f ca="1">IF(C20="","",SUM(F$4:F20))</f>
        <v>71</v>
      </c>
      <c r="P20" s="500"/>
      <c r="Q20" s="483">
        <f t="shared" ca="1" si="4"/>
        <v>123</v>
      </c>
      <c r="R20" s="484"/>
      <c r="S20" s="139"/>
      <c r="T20" s="273"/>
      <c r="U20" s="243"/>
      <c r="V20" s="146"/>
      <c r="W20" s="146"/>
      <c r="X20" s="146"/>
      <c r="Y20" s="146"/>
      <c r="Z20" s="27"/>
      <c r="AA20" s="27"/>
      <c r="AB20" s="13"/>
      <c r="AC20" s="13"/>
      <c r="AD20" s="13"/>
      <c r="AE20" s="13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BI20" s="8"/>
      <c r="BJ20" s="411" t="s">
        <v>23</v>
      </c>
      <c r="BK20" s="397"/>
      <c r="BL20" s="397"/>
      <c r="BM20" s="397">
        <f ca="1">(BM16*BM22)-BL3</f>
        <v>66</v>
      </c>
      <c r="BN20" s="397"/>
      <c r="BO20" s="397" t="s">
        <v>24</v>
      </c>
      <c r="BP20" s="397"/>
      <c r="BQ20" s="397"/>
      <c r="BR20" s="407" t="e">
        <f ca="1">BL5/AVERAGE(T4:U8)</f>
        <v>#DIV/0!</v>
      </c>
      <c r="BS20" s="408"/>
      <c r="BT20" s="20"/>
      <c r="BU20" s="411" t="s">
        <v>23</v>
      </c>
      <c r="BV20" s="397"/>
      <c r="BW20" s="397"/>
      <c r="BX20" s="397">
        <f ca="1">(BX16*BX22)-BW3</f>
        <v>71.199999999999989</v>
      </c>
      <c r="BY20" s="397"/>
      <c r="BZ20" s="397" t="s">
        <v>24</v>
      </c>
      <c r="CA20" s="397"/>
      <c r="CB20" s="397"/>
      <c r="CC20" s="407" t="e">
        <f ca="1">BW5/CC16</f>
        <v>#DIV/0!</v>
      </c>
      <c r="CD20" s="408"/>
    </row>
    <row r="21" spans="1:82" ht="12" customHeight="1" thickBot="1">
      <c r="A21" s="490" cm="1">
        <f t="array" aca="1" ref="A21" ca="1">INDIRECT("'期'!"&amp;$A$32&amp;ROW())</f>
        <v>44429</v>
      </c>
      <c r="B21" s="491"/>
      <c r="C21" s="483">
        <f t="shared" ca="1" si="5"/>
        <v>18</v>
      </c>
      <c r="D21" s="484"/>
      <c r="E21" s="313">
        <f t="shared" ca="1" si="2"/>
        <v>7.4615384615384617</v>
      </c>
      <c r="F21" s="254">
        <f t="shared" ca="1" si="6"/>
        <v>7</v>
      </c>
      <c r="G21" s="507">
        <f t="shared" ca="1" si="3"/>
        <v>0.58075601374570429</v>
      </c>
      <c r="H21" s="508"/>
      <c r="I21" s="489">
        <f t="shared" ca="1" si="0"/>
        <v>7.4615384615384635</v>
      </c>
      <c r="J21" s="489"/>
      <c r="K21" s="489">
        <f t="shared" ca="1" si="1"/>
        <v>4.333333333333333</v>
      </c>
      <c r="L21" s="489"/>
      <c r="M21" s="501">
        <f ca="1">IF(C21="","",SUM(E$4:E21))</f>
        <v>134.30769230769235</v>
      </c>
      <c r="N21" s="502"/>
      <c r="O21" s="499">
        <f ca="1">IF(C21="","",SUM(F$4:F21))</f>
        <v>78</v>
      </c>
      <c r="P21" s="500"/>
      <c r="Q21" s="483">
        <f t="shared" ca="1" si="4"/>
        <v>116</v>
      </c>
      <c r="R21" s="484"/>
      <c r="S21" s="139"/>
      <c r="T21" s="273"/>
      <c r="U21" s="243"/>
      <c r="V21" s="146"/>
      <c r="W21" s="146"/>
      <c r="X21" s="146"/>
      <c r="Y21" s="146"/>
      <c r="Z21" s="27"/>
      <c r="AA21" s="27"/>
      <c r="AB21" s="13"/>
      <c r="AC21" s="13"/>
      <c r="AD21" s="13"/>
      <c r="AE21" s="13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BI21" s="9"/>
      <c r="BJ21" s="412"/>
      <c r="BK21" s="413"/>
      <c r="BL21" s="413"/>
      <c r="BM21" s="413"/>
      <c r="BN21" s="413"/>
      <c r="BO21" s="413"/>
      <c r="BP21" s="413"/>
      <c r="BQ21" s="413"/>
      <c r="BR21" s="409"/>
      <c r="BS21" s="410"/>
      <c r="BT21" s="20"/>
      <c r="BU21" s="412"/>
      <c r="BV21" s="413"/>
      <c r="BW21" s="413"/>
      <c r="BX21" s="413"/>
      <c r="BY21" s="413"/>
      <c r="BZ21" s="413"/>
      <c r="CA21" s="413"/>
      <c r="CB21" s="413"/>
      <c r="CC21" s="409"/>
      <c r="CD21" s="410"/>
    </row>
    <row r="22" spans="1:82" ht="12" customHeight="1">
      <c r="A22" s="490" cm="1">
        <f t="array" aca="1" ref="A22" ca="1">INDIRECT("'期'!"&amp;$A$32&amp;ROW())</f>
        <v>44431</v>
      </c>
      <c r="B22" s="491"/>
      <c r="C22" s="483">
        <f t="shared" ca="1" si="5"/>
        <v>19</v>
      </c>
      <c r="D22" s="484"/>
      <c r="E22" s="313">
        <f t="shared" ca="1" si="2"/>
        <v>7.4615384615384617</v>
      </c>
      <c r="F22" s="254">
        <f t="shared" ca="1" si="6"/>
        <v>5</v>
      </c>
      <c r="G22" s="492">
        <f t="shared" ca="1" si="3"/>
        <v>0.58545849158979912</v>
      </c>
      <c r="H22" s="493"/>
      <c r="I22" s="489">
        <f t="shared" ca="1" si="0"/>
        <v>7.4615384615384635</v>
      </c>
      <c r="J22" s="489"/>
      <c r="K22" s="489">
        <f t="shared" ca="1" si="1"/>
        <v>4.3684210526315788</v>
      </c>
      <c r="L22" s="489"/>
      <c r="M22" s="501">
        <f ca="1">IF(C22="","",SUM(E$4:E22))</f>
        <v>141.7692307692308</v>
      </c>
      <c r="N22" s="502"/>
      <c r="O22" s="499">
        <f ca="1">IF(C22="","",SUM(F$4:F22))</f>
        <v>83</v>
      </c>
      <c r="P22" s="500"/>
      <c r="Q22" s="483">
        <f t="shared" ca="1" si="4"/>
        <v>111</v>
      </c>
      <c r="R22" s="484"/>
      <c r="S22" s="139"/>
      <c r="T22" s="273"/>
      <c r="U22" s="243"/>
      <c r="V22" s="146"/>
      <c r="W22" s="146"/>
      <c r="X22" s="146"/>
      <c r="Y22" s="146"/>
      <c r="Z22" s="27"/>
      <c r="AA22" s="27"/>
      <c r="AB22" s="13"/>
      <c r="AC22" s="13"/>
      <c r="AD22" s="13"/>
      <c r="AE22" s="13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BI22" s="10"/>
      <c r="BJ22" s="406" t="s">
        <v>25</v>
      </c>
      <c r="BK22" s="405"/>
      <c r="BL22" s="405"/>
      <c r="BM22" s="405">
        <f ca="1">C31</f>
        <v>26</v>
      </c>
      <c r="BN22" s="405"/>
      <c r="BO22" s="405" t="s">
        <v>26</v>
      </c>
      <c r="BP22" s="405"/>
      <c r="BQ22" s="405"/>
      <c r="BR22" s="403">
        <f ca="1">BM14*BM22*BM24*1.015</f>
        <v>2826643.05</v>
      </c>
      <c r="BS22" s="404"/>
      <c r="BT22" s="21"/>
      <c r="BU22" s="406" t="s">
        <v>25</v>
      </c>
      <c r="BV22" s="405"/>
      <c r="BW22" s="405"/>
      <c r="BX22" s="405">
        <f ca="1">C31</f>
        <v>26</v>
      </c>
      <c r="BY22" s="405"/>
      <c r="BZ22" s="405" t="s">
        <v>26</v>
      </c>
      <c r="CA22" s="405"/>
      <c r="CB22" s="405"/>
      <c r="CC22" s="403">
        <f ca="1">BX14*BX22*BX24*1.015</f>
        <v>2068145.7299999997</v>
      </c>
      <c r="CD22" s="404"/>
    </row>
    <row r="23" spans="1:82" ht="12" customHeight="1">
      <c r="A23" s="490" cm="1">
        <f t="array" aca="1" ref="A23" ca="1">INDIRECT("'期'!"&amp;$A$32&amp;ROW())</f>
        <v>44432</v>
      </c>
      <c r="B23" s="491"/>
      <c r="C23" s="483">
        <f t="shared" ca="1" si="5"/>
        <v>20</v>
      </c>
      <c r="D23" s="484"/>
      <c r="E23" s="313">
        <f t="shared" ca="1" si="2"/>
        <v>7.4615384615384617</v>
      </c>
      <c r="F23" s="254">
        <f t="shared" ca="1" si="6"/>
        <v>7</v>
      </c>
      <c r="G23" s="492">
        <f t="shared" ca="1" si="3"/>
        <v>0.60309278350515449</v>
      </c>
      <c r="H23" s="493"/>
      <c r="I23" s="489">
        <f t="shared" ca="1" si="0"/>
        <v>7.4615384615384626</v>
      </c>
      <c r="J23" s="489"/>
      <c r="K23" s="489">
        <f t="shared" ca="1" si="1"/>
        <v>4.5</v>
      </c>
      <c r="L23" s="489"/>
      <c r="M23" s="501">
        <f ca="1">IF(C23="","",SUM(E$4:E23))</f>
        <v>149.23076923076925</v>
      </c>
      <c r="N23" s="502"/>
      <c r="O23" s="499">
        <f ca="1">IF(C23="","",SUM(F$4:F23))</f>
        <v>90</v>
      </c>
      <c r="P23" s="500"/>
      <c r="Q23" s="483">
        <f t="shared" ca="1" si="4"/>
        <v>104</v>
      </c>
      <c r="R23" s="484"/>
      <c r="S23" s="139"/>
      <c r="T23" s="273"/>
      <c r="U23" s="243"/>
      <c r="V23" s="146"/>
      <c r="W23" s="146"/>
      <c r="X23" s="146"/>
      <c r="Y23" s="146"/>
      <c r="Z23" s="27"/>
      <c r="AA23" s="27"/>
      <c r="AB23" s="13"/>
      <c r="AC23" s="13"/>
      <c r="AD23" s="13"/>
      <c r="AE23" s="13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BI23" s="10"/>
      <c r="BJ23" s="399"/>
      <c r="BK23" s="397"/>
      <c r="BL23" s="397"/>
      <c r="BM23" s="397"/>
      <c r="BN23" s="397"/>
      <c r="BO23" s="397"/>
      <c r="BP23" s="397"/>
      <c r="BQ23" s="397"/>
      <c r="BR23" s="401"/>
      <c r="BS23" s="402"/>
      <c r="BT23" s="21"/>
      <c r="BU23" s="399"/>
      <c r="BV23" s="397"/>
      <c r="BW23" s="397"/>
      <c r="BX23" s="397"/>
      <c r="BY23" s="397"/>
      <c r="BZ23" s="397"/>
      <c r="CA23" s="397"/>
      <c r="CB23" s="397"/>
      <c r="CC23" s="401"/>
      <c r="CD23" s="402"/>
    </row>
    <row r="24" spans="1:82" ht="12" customHeight="1">
      <c r="A24" s="490" cm="1">
        <f t="array" aca="1" ref="A24" ca="1">INDIRECT("'期'!"&amp;$A$32&amp;ROW())</f>
        <v>44433</v>
      </c>
      <c r="B24" s="491"/>
      <c r="C24" s="483">
        <f t="shared" ca="1" si="5"/>
        <v>21</v>
      </c>
      <c r="D24" s="484"/>
      <c r="E24" s="313">
        <f t="shared" ca="1" si="2"/>
        <v>7.4615384615384617</v>
      </c>
      <c r="F24" s="254">
        <f t="shared" ca="1" si="6"/>
        <v>10</v>
      </c>
      <c r="G24" s="492">
        <f t="shared" ca="1" si="3"/>
        <v>0.63819342169857629</v>
      </c>
      <c r="H24" s="493"/>
      <c r="I24" s="489">
        <f t="shared" ca="1" si="0"/>
        <v>7.4615384615384626</v>
      </c>
      <c r="J24" s="489"/>
      <c r="K24" s="489">
        <f t="shared" ca="1" si="1"/>
        <v>4.7619047619047619</v>
      </c>
      <c r="L24" s="489"/>
      <c r="M24" s="501">
        <f ca="1">IF(C24="","",SUM(E$4:E24))</f>
        <v>156.69230769230771</v>
      </c>
      <c r="N24" s="502"/>
      <c r="O24" s="499">
        <f ca="1">IF(C24="","",SUM(F$4:F24))</f>
        <v>100</v>
      </c>
      <c r="P24" s="500"/>
      <c r="Q24" s="483">
        <f t="shared" ca="1" si="4"/>
        <v>94</v>
      </c>
      <c r="R24" s="484"/>
      <c r="S24" s="139"/>
      <c r="T24" s="273"/>
      <c r="U24" s="243"/>
      <c r="V24" s="146"/>
      <c r="W24" s="146"/>
      <c r="X24" s="146"/>
      <c r="Y24" s="146"/>
      <c r="Z24" s="27"/>
      <c r="AA24" s="27"/>
      <c r="AB24" s="13"/>
      <c r="AC24" s="13"/>
      <c r="AD24" s="13"/>
      <c r="AE24" s="13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BI24" s="10"/>
      <c r="BJ24" s="399" t="s">
        <v>27</v>
      </c>
      <c r="BK24" s="397"/>
      <c r="BL24" s="397"/>
      <c r="BM24" s="395">
        <v>14355</v>
      </c>
      <c r="BN24" s="395"/>
      <c r="BO24" s="397" t="s">
        <v>43</v>
      </c>
      <c r="BP24" s="397"/>
      <c r="BQ24" s="397"/>
      <c r="BR24" s="401">
        <f ca="1">BM16*BM22*BM26</f>
        <v>3732300</v>
      </c>
      <c r="BS24" s="402"/>
      <c r="BT24" s="21"/>
      <c r="BU24" s="399" t="s">
        <v>27</v>
      </c>
      <c r="BV24" s="397"/>
      <c r="BW24" s="397"/>
      <c r="BX24" s="395">
        <v>10503</v>
      </c>
      <c r="BY24" s="395"/>
      <c r="BZ24" s="397" t="s">
        <v>43</v>
      </c>
      <c r="CA24" s="397"/>
      <c r="CB24" s="397"/>
      <c r="CC24" s="401">
        <f ca="1">BX16*BX22*BX26</f>
        <v>3806946</v>
      </c>
      <c r="CD24" s="402"/>
    </row>
    <row r="25" spans="1:82" ht="12" customHeight="1">
      <c r="A25" s="490" cm="1">
        <f t="array" aca="1" ref="A25" ca="1">INDIRECT("'期'!"&amp;$A$32&amp;ROW())</f>
        <v>44434</v>
      </c>
      <c r="B25" s="491"/>
      <c r="C25" s="483">
        <f t="shared" ca="1" si="5"/>
        <v>22</v>
      </c>
      <c r="D25" s="484"/>
      <c r="E25" s="313">
        <f t="shared" ca="1" si="2"/>
        <v>7.4615384615384617</v>
      </c>
      <c r="F25" s="254">
        <f t="shared" ca="1" si="6"/>
        <v>8</v>
      </c>
      <c r="G25" s="492">
        <f t="shared" ca="1" si="3"/>
        <v>0.65791940018744144</v>
      </c>
      <c r="H25" s="493"/>
      <c r="I25" s="489">
        <f t="shared" ca="1" si="0"/>
        <v>7.4615384615384617</v>
      </c>
      <c r="J25" s="489"/>
      <c r="K25" s="489">
        <f t="shared" ca="1" si="1"/>
        <v>4.9090909090909092</v>
      </c>
      <c r="L25" s="489"/>
      <c r="M25" s="501">
        <f ca="1">IF(C25="","",SUM(E$4:E25))</f>
        <v>164.15384615384616</v>
      </c>
      <c r="N25" s="502"/>
      <c r="O25" s="499">
        <f ca="1">IF(C25="","",SUM(F$4:F25))</f>
        <v>108</v>
      </c>
      <c r="P25" s="500"/>
      <c r="Q25" s="483">
        <f t="shared" ca="1" si="4"/>
        <v>86</v>
      </c>
      <c r="R25" s="484"/>
      <c r="S25" s="139"/>
      <c r="T25" s="273"/>
      <c r="U25" s="243"/>
      <c r="V25" s="146"/>
      <c r="W25" s="146"/>
      <c r="X25" s="146"/>
      <c r="Y25" s="146"/>
      <c r="Z25" s="27"/>
      <c r="AA25" s="27"/>
      <c r="AB25" s="13"/>
      <c r="AC25" s="13"/>
      <c r="AD25" s="13"/>
      <c r="AE25" s="13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BI25" s="10"/>
      <c r="BJ25" s="399"/>
      <c r="BK25" s="397"/>
      <c r="BL25" s="397"/>
      <c r="BM25" s="395"/>
      <c r="BN25" s="395"/>
      <c r="BO25" s="397"/>
      <c r="BP25" s="397"/>
      <c r="BQ25" s="397"/>
      <c r="BR25" s="401"/>
      <c r="BS25" s="402"/>
      <c r="BT25" s="21"/>
      <c r="BU25" s="399"/>
      <c r="BV25" s="397"/>
      <c r="BW25" s="397"/>
      <c r="BX25" s="395"/>
      <c r="BY25" s="395"/>
      <c r="BZ25" s="397"/>
      <c r="CA25" s="397"/>
      <c r="CB25" s="397"/>
      <c r="CC25" s="401"/>
      <c r="CD25" s="402"/>
    </row>
    <row r="26" spans="1:82" ht="12" customHeight="1">
      <c r="A26" s="490" cm="1">
        <f t="array" aca="1" ref="A26" ca="1">INDIRECT("'期'!"&amp;$A$32&amp;ROW())</f>
        <v>44435</v>
      </c>
      <c r="B26" s="491"/>
      <c r="C26" s="483">
        <f t="shared" ca="1" si="5"/>
        <v>23</v>
      </c>
      <c r="D26" s="484"/>
      <c r="E26" s="313">
        <f t="shared" ca="1" si="2"/>
        <v>7.4615384615384617</v>
      </c>
      <c r="F26" s="254">
        <f t="shared" ca="1" si="6"/>
        <v>8</v>
      </c>
      <c r="G26" s="492">
        <f t="shared" ca="1" si="3"/>
        <v>0.67593007619901391</v>
      </c>
      <c r="H26" s="493"/>
      <c r="I26" s="489">
        <f t="shared" ca="1" si="0"/>
        <v>7.4615384615384617</v>
      </c>
      <c r="J26" s="489"/>
      <c r="K26" s="489">
        <f t="shared" ca="1" si="1"/>
        <v>5.0434782608695654</v>
      </c>
      <c r="L26" s="489"/>
      <c r="M26" s="501">
        <f ca="1">IF(C26="","",SUM(E$4:E26))</f>
        <v>171.61538461538461</v>
      </c>
      <c r="N26" s="502"/>
      <c r="O26" s="499">
        <f ca="1">IF(C26="","",SUM(F$4:F26))</f>
        <v>116</v>
      </c>
      <c r="P26" s="500"/>
      <c r="Q26" s="483">
        <f t="shared" ca="1" si="4"/>
        <v>78</v>
      </c>
      <c r="R26" s="484"/>
      <c r="S26" s="139"/>
      <c r="T26" s="273"/>
      <c r="U26" s="243"/>
      <c r="V26" s="146"/>
      <c r="W26" s="146"/>
      <c r="X26" s="146"/>
      <c r="Y26" s="146"/>
      <c r="Z26" s="27"/>
      <c r="AA26" s="27"/>
      <c r="AB26" s="13"/>
      <c r="AC26" s="13"/>
      <c r="AD26" s="13"/>
      <c r="AE26" s="13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BI26" s="10"/>
      <c r="BJ26" s="399" t="s">
        <v>28</v>
      </c>
      <c r="BK26" s="397"/>
      <c r="BL26" s="397"/>
      <c r="BM26" s="505">
        <v>14355</v>
      </c>
      <c r="BN26" s="505"/>
      <c r="BO26" s="397" t="s">
        <v>42</v>
      </c>
      <c r="BP26" s="397"/>
      <c r="BQ26" s="397"/>
      <c r="BR26" s="391">
        <f ca="1">BR24-BR22</f>
        <v>905656.95000000019</v>
      </c>
      <c r="BS26" s="392"/>
      <c r="BT26" s="21"/>
      <c r="BU26" s="399" t="s">
        <v>28</v>
      </c>
      <c r="BV26" s="397"/>
      <c r="BW26" s="397"/>
      <c r="BX26" s="395">
        <f>BM26</f>
        <v>14355</v>
      </c>
      <c r="BY26" s="395"/>
      <c r="BZ26" s="397" t="s">
        <v>42</v>
      </c>
      <c r="CA26" s="397"/>
      <c r="CB26" s="397"/>
      <c r="CC26" s="391">
        <f ca="1">CC24-CC22</f>
        <v>1738800.2700000003</v>
      </c>
      <c r="CD26" s="392"/>
    </row>
    <row r="27" spans="1:82" ht="12" customHeight="1" thickBot="1">
      <c r="A27" s="490" cm="1">
        <f t="array" aca="1" ref="A27" ca="1">INDIRECT("'期'!"&amp;$A$32&amp;ROW())</f>
        <v>44436</v>
      </c>
      <c r="B27" s="491"/>
      <c r="C27" s="483">
        <f t="shared" ca="1" si="5"/>
        <v>24</v>
      </c>
      <c r="D27" s="484"/>
      <c r="E27" s="313">
        <f t="shared" ca="1" si="2"/>
        <v>7.4615384615384617</v>
      </c>
      <c r="F27" s="254">
        <f t="shared" ca="1" si="6"/>
        <v>2</v>
      </c>
      <c r="G27" s="492">
        <f t="shared" ca="1" si="3"/>
        <v>0.65893470790378006</v>
      </c>
      <c r="H27" s="493"/>
      <c r="I27" s="489">
        <f t="shared" ca="1" si="0"/>
        <v>7.4615384615384608</v>
      </c>
      <c r="J27" s="489"/>
      <c r="K27" s="489">
        <f t="shared" ca="1" si="1"/>
        <v>4.916666666666667</v>
      </c>
      <c r="L27" s="489"/>
      <c r="M27" s="501">
        <f ca="1">IF(C27="","",SUM(E$4:E27))</f>
        <v>179.07692307692307</v>
      </c>
      <c r="N27" s="502"/>
      <c r="O27" s="499">
        <f ca="1">IF(C27="","",SUM(F$4:F27))</f>
        <v>118</v>
      </c>
      <c r="P27" s="500"/>
      <c r="Q27" s="483">
        <f t="shared" ca="1" si="4"/>
        <v>76</v>
      </c>
      <c r="R27" s="484"/>
      <c r="S27" s="139"/>
      <c r="T27" s="139"/>
      <c r="U27" s="243"/>
      <c r="V27" s="146"/>
      <c r="W27" s="146"/>
      <c r="X27" s="146"/>
      <c r="Y27" s="146"/>
      <c r="Z27" s="27"/>
      <c r="AA27" s="27"/>
      <c r="AB27" s="13"/>
      <c r="AC27" s="13"/>
      <c r="AD27" s="13"/>
      <c r="AE27" s="13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BI27" s="10"/>
      <c r="BJ27" s="400"/>
      <c r="BK27" s="398"/>
      <c r="BL27" s="398"/>
      <c r="BM27" s="506"/>
      <c r="BN27" s="506"/>
      <c r="BO27" s="398"/>
      <c r="BP27" s="398"/>
      <c r="BQ27" s="398"/>
      <c r="BR27" s="393"/>
      <c r="BS27" s="394"/>
      <c r="BT27" s="21"/>
      <c r="BU27" s="400"/>
      <c r="BV27" s="398"/>
      <c r="BW27" s="398"/>
      <c r="BX27" s="396"/>
      <c r="BY27" s="396"/>
      <c r="BZ27" s="398"/>
      <c r="CA27" s="398"/>
      <c r="CB27" s="398"/>
      <c r="CC27" s="393"/>
      <c r="CD27" s="394"/>
    </row>
    <row r="28" spans="1:82" ht="12" customHeight="1">
      <c r="A28" s="490" cm="1">
        <f t="array" aca="1" ref="A28" ca="1">INDIRECT("'期'!"&amp;$A$32&amp;ROW())</f>
        <v>44438</v>
      </c>
      <c r="B28" s="491"/>
      <c r="C28" s="483">
        <f t="shared" ca="1" si="5"/>
        <v>25</v>
      </c>
      <c r="D28" s="484"/>
      <c r="E28" s="313">
        <f t="shared" ca="1" si="2"/>
        <v>7.4615384615384617</v>
      </c>
      <c r="F28" s="254">
        <f t="shared" ca="1" si="6"/>
        <v>10</v>
      </c>
      <c r="G28" s="492">
        <f t="shared" ca="1" si="3"/>
        <v>0.68618556701030931</v>
      </c>
      <c r="H28" s="493"/>
      <c r="I28" s="489">
        <f t="shared" ca="1" si="0"/>
        <v>7.4615384615384608</v>
      </c>
      <c r="J28" s="489"/>
      <c r="K28" s="489">
        <f t="shared" ca="1" si="1"/>
        <v>5.12</v>
      </c>
      <c r="L28" s="489"/>
      <c r="M28" s="501">
        <f ca="1">IF(C28="","",SUM(E$4:E28))</f>
        <v>186.53846153846152</v>
      </c>
      <c r="N28" s="502"/>
      <c r="O28" s="499">
        <f ca="1">IF(C28="","",SUM(F$4:F28))</f>
        <v>128</v>
      </c>
      <c r="P28" s="500"/>
      <c r="Q28" s="483">
        <f t="shared" ca="1" si="4"/>
        <v>66</v>
      </c>
      <c r="R28" s="484"/>
      <c r="S28" s="139"/>
      <c r="T28" s="274"/>
      <c r="U28" s="245"/>
      <c r="V28" s="146"/>
      <c r="W28" s="146"/>
      <c r="X28" s="146"/>
      <c r="Y28" s="146"/>
      <c r="Z28" s="27"/>
      <c r="AA28" s="27"/>
      <c r="AB28" s="13"/>
      <c r="AC28" s="13"/>
      <c r="AD28" s="13"/>
      <c r="AE28" s="13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BI28" s="10"/>
      <c r="BJ28" s="487" t="s">
        <v>32</v>
      </c>
      <c r="BK28" s="487"/>
      <c r="BL28" s="22"/>
      <c r="BM28" s="23"/>
      <c r="BN28" s="23"/>
      <c r="BO28" s="17"/>
      <c r="BP28" s="17"/>
      <c r="BQ28" s="17"/>
      <c r="BR28" s="21"/>
      <c r="BS28" s="21"/>
      <c r="BT28" s="21"/>
      <c r="BU28" s="487" t="s">
        <v>31</v>
      </c>
      <c r="BV28" s="487"/>
      <c r="BW28" s="22"/>
      <c r="BX28" s="23"/>
      <c r="BY28" s="23"/>
      <c r="BZ28" s="17"/>
      <c r="CA28" s="17"/>
      <c r="CB28" s="17"/>
      <c r="CC28" s="21"/>
      <c r="CD28" s="21"/>
    </row>
    <row r="29" spans="1:82" ht="12" customHeight="1" thickBot="1">
      <c r="A29" s="490" cm="1">
        <f t="array" aca="1" ref="A29" ca="1">INDIRECT("'期'!"&amp;$A$32&amp;ROW())</f>
        <v>44439</v>
      </c>
      <c r="B29" s="491"/>
      <c r="C29" s="483">
        <f t="shared" ca="1" si="5"/>
        <v>26</v>
      </c>
      <c r="D29" s="484"/>
      <c r="E29" s="313">
        <f t="shared" ca="1" si="2"/>
        <v>7.4615384615384617</v>
      </c>
      <c r="F29" s="254">
        <f t="shared" ca="1" si="6"/>
        <v>10</v>
      </c>
      <c r="G29" s="492">
        <f t="shared" ca="1" si="3"/>
        <v>0.71134020618556715</v>
      </c>
      <c r="H29" s="493"/>
      <c r="I29" s="489">
        <f t="shared" ca="1" si="0"/>
        <v>7.4615384615384608</v>
      </c>
      <c r="J29" s="489"/>
      <c r="K29" s="489">
        <f t="shared" ca="1" si="1"/>
        <v>5.3076923076923075</v>
      </c>
      <c r="L29" s="489"/>
      <c r="M29" s="501">
        <f ca="1">IF(C29="","",SUM(E$4:E29))</f>
        <v>193.99999999999997</v>
      </c>
      <c r="N29" s="502"/>
      <c r="O29" s="499">
        <f ca="1">IF(C29="","",SUM(F$4:F29))</f>
        <v>138</v>
      </c>
      <c r="P29" s="500"/>
      <c r="Q29" s="483">
        <f t="shared" ca="1" si="4"/>
        <v>56</v>
      </c>
      <c r="R29" s="484"/>
      <c r="S29" s="139"/>
      <c r="T29" s="274"/>
      <c r="U29" s="245"/>
      <c r="V29" s="146"/>
      <c r="W29" s="146"/>
      <c r="X29" s="146"/>
      <c r="Y29" s="146"/>
      <c r="Z29" s="27"/>
      <c r="AA29" s="27"/>
      <c r="AB29" s="13"/>
      <c r="AC29" s="13"/>
      <c r="AD29" s="13"/>
      <c r="AE29" s="13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BI29" s="10"/>
      <c r="BJ29" s="488"/>
      <c r="BK29" s="488"/>
      <c r="BL29" s="25"/>
      <c r="BM29" s="23"/>
      <c r="BN29" s="23"/>
      <c r="BO29" s="17"/>
      <c r="BP29" s="17"/>
      <c r="BQ29" s="17"/>
      <c r="BR29" s="21"/>
      <c r="BS29" s="21"/>
      <c r="BT29" s="21"/>
      <c r="BU29" s="488"/>
      <c r="BV29" s="488"/>
      <c r="BW29" s="25"/>
      <c r="BX29" s="23"/>
      <c r="BY29" s="23"/>
      <c r="BZ29" s="17"/>
      <c r="CA29" s="17"/>
      <c r="CB29" s="17"/>
      <c r="CC29" s="21"/>
      <c r="CD29" s="21"/>
    </row>
    <row r="30" spans="1:82" ht="12" customHeight="1">
      <c r="A30" s="494" t="str" cm="1">
        <f t="array" aca="1" ref="A30" ca="1">INDIRECT("'期'!"&amp;$A$32&amp;ROW())</f>
        <v/>
      </c>
      <c r="B30" s="495"/>
      <c r="C30" s="496" t="str">
        <f t="shared" ca="1" si="5"/>
        <v/>
      </c>
      <c r="D30" s="497"/>
      <c r="E30" s="314" t="str">
        <f t="shared" ca="1" si="2"/>
        <v/>
      </c>
      <c r="F30" s="255" t="str">
        <f t="shared" ca="1" si="6"/>
        <v/>
      </c>
      <c r="G30" s="452" t="str">
        <f t="shared" ca="1" si="3"/>
        <v/>
      </c>
      <c r="H30" s="453"/>
      <c r="I30" s="498" t="str">
        <f t="shared" ca="1" si="0"/>
        <v/>
      </c>
      <c r="J30" s="498"/>
      <c r="K30" s="498" t="str">
        <f t="shared" ca="1" si="1"/>
        <v/>
      </c>
      <c r="L30" s="498"/>
      <c r="M30" s="501" t="str">
        <f ca="1">IF(C30="","",SUM(E$4:E30))</f>
        <v/>
      </c>
      <c r="N30" s="502"/>
      <c r="O30" s="503" t="str">
        <f ca="1">IF(C30="","",SUM(F$4:F30))</f>
        <v/>
      </c>
      <c r="P30" s="504"/>
      <c r="Q30" s="496" t="str">
        <f t="shared" ca="1" si="4"/>
        <v/>
      </c>
      <c r="R30" s="497"/>
      <c r="S30" s="139"/>
      <c r="T30" s="274"/>
      <c r="U30" s="245"/>
      <c r="V30" s="146"/>
      <c r="W30" s="146"/>
      <c r="X30" s="146"/>
      <c r="Y30" s="146"/>
      <c r="Z30" s="27"/>
      <c r="AA30" s="27"/>
      <c r="AB30" s="13"/>
      <c r="AC30" s="13"/>
      <c r="AD30" s="13"/>
      <c r="AE30" s="13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BI30" s="10"/>
      <c r="BJ30" s="406" t="s">
        <v>11</v>
      </c>
      <c r="BK30" s="405"/>
      <c r="BL30" s="405">
        <f ca="1">BM40*BM48</f>
        <v>194</v>
      </c>
      <c r="BM30" s="485"/>
      <c r="BN30" s="474" t="s">
        <v>12</v>
      </c>
      <c r="BO30" s="475"/>
      <c r="BP30" s="476" t="s">
        <v>13</v>
      </c>
      <c r="BQ30" s="475"/>
      <c r="BR30" s="476" t="s">
        <v>14</v>
      </c>
      <c r="BS30" s="477"/>
      <c r="BT30" s="17"/>
      <c r="BU30" s="406" t="s">
        <v>11</v>
      </c>
      <c r="BV30" s="405"/>
      <c r="BW30" s="405">
        <f ca="1">BX40*BX48</f>
        <v>194</v>
      </c>
      <c r="BX30" s="485"/>
      <c r="BY30" s="474" t="s">
        <v>12</v>
      </c>
      <c r="BZ30" s="475"/>
      <c r="CA30" s="476" t="s">
        <v>13</v>
      </c>
      <c r="CB30" s="475"/>
      <c r="CC30" s="476" t="s">
        <v>14</v>
      </c>
      <c r="CD30" s="477"/>
    </row>
    <row r="31" spans="1:82" ht="12" customHeight="1">
      <c r="A31" s="450" t="s">
        <v>8</v>
      </c>
      <c r="B31" s="450"/>
      <c r="C31" s="451">
        <f ca="1">MAX(C4:D30)</f>
        <v>26</v>
      </c>
      <c r="D31" s="451"/>
      <c r="E31" s="315">
        <f ca="1">SUM(E4:E30)</f>
        <v>193.99999999999997</v>
      </c>
      <c r="F31" s="315">
        <f ca="1">SUM(F4:F30)</f>
        <v>138</v>
      </c>
      <c r="G31" s="452">
        <f ca="1">IFERROR(F31/E31,0)</f>
        <v>0.71134020618556715</v>
      </c>
      <c r="H31" s="453"/>
      <c r="I31" s="454">
        <f ca="1">E31-F31</f>
        <v>55.999999999999972</v>
      </c>
      <c r="J31" s="455"/>
      <c r="K31" s="456">
        <f ca="1">F31/C31</f>
        <v>5.3076923076923075</v>
      </c>
      <c r="L31" s="457"/>
      <c r="M31" s="3" t="s">
        <v>10</v>
      </c>
      <c r="N31" s="3"/>
      <c r="O31" s="3"/>
      <c r="P31" s="3"/>
      <c r="Q31" s="3"/>
      <c r="R31" s="3"/>
      <c r="S31" s="139"/>
      <c r="T31" s="274"/>
      <c r="U31" s="246"/>
      <c r="V31" s="139"/>
      <c r="W31" s="139"/>
      <c r="X31" s="240"/>
      <c r="Y31" s="240"/>
      <c r="Z31" s="13"/>
      <c r="AA31" s="13"/>
      <c r="AB31" s="13"/>
      <c r="AC31" s="13"/>
      <c r="AD31" s="13"/>
      <c r="AE31" s="13"/>
      <c r="AF31" s="138"/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BI31" s="10"/>
      <c r="BJ31" s="399"/>
      <c r="BK31" s="397"/>
      <c r="BL31" s="397"/>
      <c r="BM31" s="486"/>
      <c r="BN31" s="470"/>
      <c r="BO31" s="471"/>
      <c r="BP31" s="460"/>
      <c r="BQ31" s="471"/>
      <c r="BR31" s="460"/>
      <c r="BS31" s="478"/>
      <c r="BT31" s="18"/>
      <c r="BU31" s="399"/>
      <c r="BV31" s="397"/>
      <c r="BW31" s="397"/>
      <c r="BX31" s="486"/>
      <c r="BY31" s="470"/>
      <c r="BZ31" s="471"/>
      <c r="CA31" s="460"/>
      <c r="CB31" s="471"/>
      <c r="CC31" s="460"/>
      <c r="CD31" s="478"/>
    </row>
    <row r="32" spans="1:82" ht="12" customHeight="1">
      <c r="A32" s="84" t="str">
        <f ca="1">VLOOKUP(B32,支援効果集計!$D$4:$N$15,11,FALSE)</f>
        <v>V</v>
      </c>
      <c r="B32" s="84" t="str">
        <f ca="1">RIGHT(CELL("filename",A1),LEN(CELL("filename",A1))-FIND("]",CELL("filename",A1)))</f>
        <v>R3.8</v>
      </c>
      <c r="S32" s="145"/>
      <c r="T32" s="145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BI32" s="10"/>
      <c r="BJ32" s="468" t="s">
        <v>15</v>
      </c>
      <c r="BK32" s="469"/>
      <c r="BL32" s="436">
        <f ca="1">SUM(F16:F21)</f>
        <v>29</v>
      </c>
      <c r="BM32" s="472"/>
      <c r="BN32" s="412" t="s">
        <v>34</v>
      </c>
      <c r="BO32" s="482">
        <f ca="1">BO5</f>
        <v>8.6666666666666661</v>
      </c>
      <c r="BP32" s="413" t="s">
        <v>34</v>
      </c>
      <c r="BQ32" s="464">
        <f ca="1">BQ5</f>
        <v>0.71589347079037802</v>
      </c>
      <c r="BR32" s="413" t="s">
        <v>34</v>
      </c>
      <c r="BS32" s="466">
        <f>AQ31</f>
        <v>0</v>
      </c>
      <c r="BT32" s="18"/>
      <c r="BU32" s="468" t="s">
        <v>15</v>
      </c>
      <c r="BV32" s="469"/>
      <c r="BW32" s="436">
        <f ca="1">SUM(F22:F28)</f>
        <v>50</v>
      </c>
      <c r="BX32" s="472"/>
      <c r="BY32" s="412" t="s">
        <v>34</v>
      </c>
      <c r="BZ32" s="480">
        <f ca="1">BO32</f>
        <v>8.6666666666666661</v>
      </c>
      <c r="CA32" s="413" t="s">
        <v>34</v>
      </c>
      <c r="CB32" s="480">
        <f ca="1">BQ32</f>
        <v>0.71589347079037802</v>
      </c>
      <c r="CC32" s="413" t="s">
        <v>34</v>
      </c>
      <c r="CD32" s="466">
        <f>BS32</f>
        <v>0</v>
      </c>
    </row>
    <row r="33" spans="1:83" ht="12" customHeight="1" thickBot="1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30"/>
      <c r="R33" s="30"/>
      <c r="T33" s="250"/>
      <c r="U33" s="139"/>
      <c r="V33" s="149"/>
      <c r="W33" s="27"/>
      <c r="X33" s="27"/>
      <c r="Y33" s="27"/>
      <c r="Z33" s="27"/>
      <c r="AA33" s="27"/>
      <c r="AB33" s="27"/>
      <c r="AC33" s="27"/>
      <c r="AD33" s="27"/>
      <c r="AE33" s="148"/>
      <c r="AF33" s="139"/>
      <c r="AG33" s="149"/>
      <c r="AH33" s="27"/>
      <c r="AI33" s="27"/>
      <c r="AJ33" s="27"/>
      <c r="AK33" s="4"/>
      <c r="AL33" s="4"/>
      <c r="AM33" s="4"/>
      <c r="AN33" s="4"/>
      <c r="AO33" s="4"/>
      <c r="AP33" s="27"/>
      <c r="AQ33" s="27"/>
      <c r="BI33" s="10"/>
      <c r="BJ33" s="470"/>
      <c r="BK33" s="471"/>
      <c r="BL33" s="438"/>
      <c r="BM33" s="473"/>
      <c r="BN33" s="479"/>
      <c r="BO33" s="465"/>
      <c r="BP33" s="414"/>
      <c r="BQ33" s="465"/>
      <c r="BR33" s="414"/>
      <c r="BS33" s="467"/>
      <c r="BT33" s="18"/>
      <c r="BU33" s="470"/>
      <c r="BV33" s="471"/>
      <c r="BW33" s="438"/>
      <c r="BX33" s="473"/>
      <c r="BY33" s="479"/>
      <c r="BZ33" s="465"/>
      <c r="CA33" s="414"/>
      <c r="CB33" s="465"/>
      <c r="CC33" s="414"/>
      <c r="CD33" s="467"/>
    </row>
    <row r="34" spans="1:83" ht="15" customHeight="1">
      <c r="A34" s="261">
        <f ca="1">HLOOKUP(B32,年間予定!$B$1:$M$2,2,FALSE)</f>
        <v>6</v>
      </c>
      <c r="B34" s="262"/>
      <c r="C34" s="271"/>
      <c r="D34" s="269">
        <f ca="1">$A$4</f>
        <v>44410</v>
      </c>
      <c r="E34" s="264"/>
      <c r="F34" s="263">
        <f ca="1">$A$5</f>
        <v>44411</v>
      </c>
      <c r="G34" s="264"/>
      <c r="H34" s="263">
        <f ca="1">$A$6</f>
        <v>44412</v>
      </c>
      <c r="I34" s="264"/>
      <c r="J34" s="263">
        <f ca="1">$A$7</f>
        <v>44413</v>
      </c>
      <c r="K34" s="264"/>
      <c r="L34" s="263">
        <f ca="1">$A$8</f>
        <v>44414</v>
      </c>
      <c r="M34" s="264"/>
      <c r="N34" s="263">
        <f ca="1">$A$9</f>
        <v>44415</v>
      </c>
      <c r="O34" s="264"/>
      <c r="P34" s="263">
        <f ca="1">$A$10</f>
        <v>44417</v>
      </c>
      <c r="Q34" s="264"/>
      <c r="R34" s="263">
        <f ca="1">$A$11</f>
        <v>44418</v>
      </c>
      <c r="S34" s="264"/>
      <c r="T34" s="263">
        <f ca="1">$A$12</f>
        <v>44419</v>
      </c>
      <c r="U34" s="264"/>
      <c r="V34" s="263">
        <f ca="1">$A$13</f>
        <v>44420</v>
      </c>
      <c r="W34" s="264"/>
      <c r="X34" s="263">
        <f ca="1">$A$14</f>
        <v>44421</v>
      </c>
      <c r="Y34" s="264"/>
      <c r="Z34" s="263">
        <f ca="1">$A$15</f>
        <v>44422</v>
      </c>
      <c r="AA34" s="264"/>
      <c r="AB34" s="263">
        <f ca="1">$A$16</f>
        <v>44424</v>
      </c>
      <c r="AC34" s="264"/>
      <c r="AD34" s="263">
        <f ca="1">$A$17</f>
        <v>44425</v>
      </c>
      <c r="AE34" s="264"/>
      <c r="AF34" s="263">
        <f ca="1">$A$18</f>
        <v>44426</v>
      </c>
      <c r="AG34" s="264"/>
      <c r="AH34" s="263">
        <f ca="1">$A$19</f>
        <v>44427</v>
      </c>
      <c r="AI34" s="264"/>
      <c r="AJ34" s="263">
        <f ca="1">$A$20</f>
        <v>44428</v>
      </c>
      <c r="AK34" s="264"/>
      <c r="AL34" s="263">
        <f ca="1">$A$21</f>
        <v>44429</v>
      </c>
      <c r="AM34" s="264"/>
      <c r="AN34" s="263">
        <f ca="1">$A$22</f>
        <v>44431</v>
      </c>
      <c r="AO34" s="264"/>
      <c r="AP34" s="263">
        <f ca="1">$A$23</f>
        <v>44432</v>
      </c>
      <c r="AQ34" s="264"/>
      <c r="AR34" s="263">
        <f ca="1">$A$24</f>
        <v>44433</v>
      </c>
      <c r="AS34" s="264"/>
      <c r="AT34" s="263">
        <f ca="1">$A$25</f>
        <v>44434</v>
      </c>
      <c r="AU34" s="264"/>
      <c r="AV34" s="263">
        <f ca="1">$A$26</f>
        <v>44435</v>
      </c>
      <c r="AW34" s="264"/>
      <c r="AX34" s="263">
        <f ca="1">$A$27</f>
        <v>44436</v>
      </c>
      <c r="AY34" s="264"/>
      <c r="AZ34" s="263">
        <f ca="1">$A$28</f>
        <v>44438</v>
      </c>
      <c r="BA34" s="264"/>
      <c r="BB34" s="263">
        <f ca="1">$A$29</f>
        <v>44439</v>
      </c>
      <c r="BC34" s="264"/>
      <c r="BD34" s="263" t="str">
        <f ca="1">$A$30</f>
        <v/>
      </c>
      <c r="BE34" s="284"/>
      <c r="BF34" s="289" t="s">
        <v>143</v>
      </c>
      <c r="BG34" s="290"/>
      <c r="BH34" s="27"/>
      <c r="BI34" s="10"/>
      <c r="BJ34" s="399" t="s">
        <v>16</v>
      </c>
      <c r="BK34" s="397"/>
      <c r="BL34" s="458">
        <f ca="1">BL30-BL32</f>
        <v>165</v>
      </c>
      <c r="BM34" s="459"/>
      <c r="BN34" s="399" t="s">
        <v>35</v>
      </c>
      <c r="BO34" s="462">
        <f ca="1">BZ7</f>
        <v>7.666666666666667</v>
      </c>
      <c r="BP34" s="397" t="s">
        <v>35</v>
      </c>
      <c r="BQ34" s="463">
        <f ca="1">CB7</f>
        <v>0.5813273257860887</v>
      </c>
      <c r="BR34" s="397" t="s">
        <v>35</v>
      </c>
      <c r="BS34" s="432">
        <f ca="1">CD7</f>
        <v>0</v>
      </c>
      <c r="BT34" s="18"/>
      <c r="BU34" s="399" t="s">
        <v>16</v>
      </c>
      <c r="BV34" s="397"/>
      <c r="BW34" s="458">
        <f ca="1">BW30-BW32</f>
        <v>144</v>
      </c>
      <c r="BX34" s="459"/>
      <c r="BY34" s="399" t="s">
        <v>35</v>
      </c>
      <c r="BZ34" s="462">
        <f ca="1">BZ7</f>
        <v>7.666666666666667</v>
      </c>
      <c r="CA34" s="397" t="s">
        <v>35</v>
      </c>
      <c r="CB34" s="481">
        <f ca="1">CB7</f>
        <v>0.5813273257860887</v>
      </c>
      <c r="CC34" s="397" t="s">
        <v>35</v>
      </c>
      <c r="CD34" s="432">
        <f ca="1">CD7</f>
        <v>0</v>
      </c>
    </row>
    <row r="35" spans="1:83" s="260" customFormat="1" ht="15" customHeight="1">
      <c r="A35" s="267"/>
      <c r="B35" s="268"/>
      <c r="C35" s="272" t="s">
        <v>51</v>
      </c>
      <c r="D35" s="270" t="s">
        <v>117</v>
      </c>
      <c r="E35" s="266" t="s">
        <v>118</v>
      </c>
      <c r="F35" s="265" t="s">
        <v>117</v>
      </c>
      <c r="G35" s="266" t="s">
        <v>118</v>
      </c>
      <c r="H35" s="265" t="s">
        <v>117</v>
      </c>
      <c r="I35" s="266" t="s">
        <v>118</v>
      </c>
      <c r="J35" s="265" t="s">
        <v>117</v>
      </c>
      <c r="K35" s="266" t="s">
        <v>118</v>
      </c>
      <c r="L35" s="265" t="s">
        <v>117</v>
      </c>
      <c r="M35" s="266" t="s">
        <v>118</v>
      </c>
      <c r="N35" s="265" t="s">
        <v>117</v>
      </c>
      <c r="O35" s="266" t="s">
        <v>118</v>
      </c>
      <c r="P35" s="265" t="s">
        <v>117</v>
      </c>
      <c r="Q35" s="266" t="s">
        <v>118</v>
      </c>
      <c r="R35" s="265" t="s">
        <v>117</v>
      </c>
      <c r="S35" s="266" t="s">
        <v>118</v>
      </c>
      <c r="T35" s="265" t="s">
        <v>117</v>
      </c>
      <c r="U35" s="266" t="s">
        <v>118</v>
      </c>
      <c r="V35" s="265" t="s">
        <v>117</v>
      </c>
      <c r="W35" s="266" t="s">
        <v>118</v>
      </c>
      <c r="X35" s="265" t="s">
        <v>117</v>
      </c>
      <c r="Y35" s="266" t="s">
        <v>118</v>
      </c>
      <c r="Z35" s="265" t="s">
        <v>117</v>
      </c>
      <c r="AA35" s="266" t="s">
        <v>118</v>
      </c>
      <c r="AB35" s="265" t="s">
        <v>117</v>
      </c>
      <c r="AC35" s="266" t="s">
        <v>118</v>
      </c>
      <c r="AD35" s="265" t="s">
        <v>117</v>
      </c>
      <c r="AE35" s="266" t="s">
        <v>118</v>
      </c>
      <c r="AF35" s="265" t="s">
        <v>117</v>
      </c>
      <c r="AG35" s="266" t="s">
        <v>118</v>
      </c>
      <c r="AH35" s="265" t="s">
        <v>117</v>
      </c>
      <c r="AI35" s="266" t="s">
        <v>118</v>
      </c>
      <c r="AJ35" s="265" t="s">
        <v>117</v>
      </c>
      <c r="AK35" s="266" t="s">
        <v>118</v>
      </c>
      <c r="AL35" s="265" t="s">
        <v>117</v>
      </c>
      <c r="AM35" s="266" t="s">
        <v>118</v>
      </c>
      <c r="AN35" s="265" t="s">
        <v>117</v>
      </c>
      <c r="AO35" s="266" t="s">
        <v>118</v>
      </c>
      <c r="AP35" s="265" t="s">
        <v>117</v>
      </c>
      <c r="AQ35" s="266" t="s">
        <v>118</v>
      </c>
      <c r="AR35" s="265" t="s">
        <v>117</v>
      </c>
      <c r="AS35" s="266" t="s">
        <v>118</v>
      </c>
      <c r="AT35" s="265" t="s">
        <v>117</v>
      </c>
      <c r="AU35" s="266" t="s">
        <v>118</v>
      </c>
      <c r="AV35" s="265" t="s">
        <v>117</v>
      </c>
      <c r="AW35" s="266" t="s">
        <v>118</v>
      </c>
      <c r="AX35" s="265" t="s">
        <v>117</v>
      </c>
      <c r="AY35" s="266" t="s">
        <v>118</v>
      </c>
      <c r="AZ35" s="265" t="s">
        <v>117</v>
      </c>
      <c r="BA35" s="266" t="s">
        <v>118</v>
      </c>
      <c r="BB35" s="265" t="s">
        <v>117</v>
      </c>
      <c r="BC35" s="266" t="s">
        <v>118</v>
      </c>
      <c r="BD35" s="265" t="s">
        <v>117</v>
      </c>
      <c r="BE35" s="285" t="s">
        <v>118</v>
      </c>
      <c r="BF35" s="291" t="s">
        <v>117</v>
      </c>
      <c r="BG35" s="292" t="s">
        <v>118</v>
      </c>
      <c r="BH35" s="27"/>
      <c r="BI35" s="10"/>
      <c r="BJ35" s="399"/>
      <c r="BK35" s="397"/>
      <c r="BL35" s="460"/>
      <c r="BM35" s="461"/>
      <c r="BN35" s="399"/>
      <c r="BO35" s="462"/>
      <c r="BP35" s="397"/>
      <c r="BQ35" s="463"/>
      <c r="BR35" s="397"/>
      <c r="BS35" s="432"/>
      <c r="BT35" s="17"/>
      <c r="BU35" s="399"/>
      <c r="BV35" s="397"/>
      <c r="BW35" s="460"/>
      <c r="BX35" s="461"/>
      <c r="BY35" s="399"/>
      <c r="BZ35" s="462"/>
      <c r="CA35" s="397"/>
      <c r="CB35" s="481"/>
      <c r="CC35" s="397"/>
      <c r="CD35" s="432"/>
    </row>
    <row r="36" spans="1:83" ht="15" customHeight="1">
      <c r="A36" s="543" t="s">
        <v>131</v>
      </c>
      <c r="B36" s="544"/>
      <c r="C36" s="275">
        <f ca="1">IFERROR(VLOOKUP(A36,年間予定!$A$3:$M$17,$A$34,FALSE),"")</f>
        <v>44</v>
      </c>
      <c r="D36" s="276">
        <v>1</v>
      </c>
      <c r="E36" s="277"/>
      <c r="F36" s="278"/>
      <c r="G36" s="277"/>
      <c r="H36" s="278">
        <v>3</v>
      </c>
      <c r="I36" s="277"/>
      <c r="J36" s="278"/>
      <c r="K36" s="277"/>
      <c r="L36" s="278"/>
      <c r="M36" s="277"/>
      <c r="N36" s="278">
        <v>1</v>
      </c>
      <c r="O36" s="277"/>
      <c r="P36" s="278"/>
      <c r="Q36" s="277"/>
      <c r="R36" s="278">
        <v>3</v>
      </c>
      <c r="S36" s="277"/>
      <c r="T36" s="278">
        <v>2</v>
      </c>
      <c r="U36" s="277"/>
      <c r="V36" s="278">
        <v>4</v>
      </c>
      <c r="W36" s="277"/>
      <c r="X36" s="278"/>
      <c r="Y36" s="277"/>
      <c r="Z36" s="278"/>
      <c r="AA36" s="277"/>
      <c r="AB36" s="278"/>
      <c r="AC36" s="277"/>
      <c r="AD36" s="278"/>
      <c r="AE36" s="277"/>
      <c r="AF36" s="278"/>
      <c r="AG36" s="277"/>
      <c r="AH36" s="278"/>
      <c r="AI36" s="277"/>
      <c r="AJ36" s="278">
        <v>1</v>
      </c>
      <c r="AK36" s="277"/>
      <c r="AL36" s="278">
        <v>4</v>
      </c>
      <c r="AM36" s="277"/>
      <c r="AN36" s="278">
        <v>1</v>
      </c>
      <c r="AO36" s="277"/>
      <c r="AP36" s="278">
        <v>2</v>
      </c>
      <c r="AQ36" s="277"/>
      <c r="AR36" s="278">
        <v>1</v>
      </c>
      <c r="AS36" s="277"/>
      <c r="AT36" s="278">
        <v>1</v>
      </c>
      <c r="AU36" s="277"/>
      <c r="AV36" s="278"/>
      <c r="AW36" s="277"/>
      <c r="AX36" s="278">
        <v>1</v>
      </c>
      <c r="AY36" s="277"/>
      <c r="AZ36" s="278">
        <v>4</v>
      </c>
      <c r="BA36" s="277"/>
      <c r="BB36" s="278">
        <v>4</v>
      </c>
      <c r="BC36" s="277"/>
      <c r="BD36" s="278"/>
      <c r="BE36" s="286"/>
      <c r="BF36" s="293">
        <f>SUMIF($D$35:$BE$35,$BF$35,$D36:$BE36)</f>
        <v>33</v>
      </c>
      <c r="BG36" s="294">
        <f>SUMIF($D$35:$BE$35,$BG$35,$D36:$BE36)</f>
        <v>0</v>
      </c>
      <c r="BI36" s="10"/>
      <c r="BJ36" s="399" t="s">
        <v>17</v>
      </c>
      <c r="BK36" s="397"/>
      <c r="BL36" s="436">
        <f ca="1">C31-12</f>
        <v>14</v>
      </c>
      <c r="BM36" s="437"/>
      <c r="BN36" s="399" t="s">
        <v>36</v>
      </c>
      <c r="BO36" s="426">
        <f ca="1">AVERAGE(F16:F21)*2</f>
        <v>9.6666666666666661</v>
      </c>
      <c r="BP36" s="397" t="s">
        <v>36</v>
      </c>
      <c r="BQ36" s="448">
        <f ca="1">AVERAGE(G16:H21)</f>
        <v>0.54789837756408388</v>
      </c>
      <c r="BR36" s="397" t="s">
        <v>36</v>
      </c>
      <c r="BS36" s="424">
        <f ca="1">SUM(S16:S21)/BL32</f>
        <v>0</v>
      </c>
      <c r="BT36" s="18"/>
      <c r="BU36" s="399" t="s">
        <v>17</v>
      </c>
      <c r="BV36" s="397"/>
      <c r="BW36" s="436">
        <f ca="1">C31-18</f>
        <v>8</v>
      </c>
      <c r="BX36" s="437"/>
      <c r="BY36" s="440" t="s">
        <v>38</v>
      </c>
      <c r="BZ36" s="442">
        <f ca="1">BO36</f>
        <v>9.6666666666666661</v>
      </c>
      <c r="CA36" s="444" t="s">
        <v>38</v>
      </c>
      <c r="CB36" s="446">
        <f ca="1">BQ36</f>
        <v>0.54789837756408388</v>
      </c>
      <c r="CC36" s="444" t="s">
        <v>38</v>
      </c>
      <c r="CD36" s="434">
        <f ca="1">BS36</f>
        <v>0</v>
      </c>
    </row>
    <row r="37" spans="1:83" ht="15" customHeight="1">
      <c r="A37" s="545" t="s">
        <v>132</v>
      </c>
      <c r="B37" s="546"/>
      <c r="C37" s="279">
        <f ca="1">IFERROR(VLOOKUP(A37,年間予定!$A$3:$M$17,$A$34,FALSE),"")</f>
        <v>25</v>
      </c>
      <c r="D37" s="280">
        <v>1</v>
      </c>
      <c r="E37" s="281"/>
      <c r="F37" s="282"/>
      <c r="G37" s="281"/>
      <c r="H37" s="282"/>
      <c r="I37" s="281"/>
      <c r="J37" s="282"/>
      <c r="K37" s="281"/>
      <c r="L37" s="282"/>
      <c r="M37" s="281"/>
      <c r="N37" s="282"/>
      <c r="O37" s="281"/>
      <c r="P37" s="282"/>
      <c r="Q37" s="281"/>
      <c r="R37" s="282"/>
      <c r="S37" s="281"/>
      <c r="T37" s="282">
        <v>1</v>
      </c>
      <c r="U37" s="281"/>
      <c r="V37" s="282">
        <v>1</v>
      </c>
      <c r="W37" s="281"/>
      <c r="X37" s="282">
        <v>1</v>
      </c>
      <c r="Y37" s="281"/>
      <c r="Z37" s="282"/>
      <c r="AA37" s="281"/>
      <c r="AB37" s="282">
        <v>1</v>
      </c>
      <c r="AC37" s="281"/>
      <c r="AD37" s="282">
        <v>1</v>
      </c>
      <c r="AE37" s="281"/>
      <c r="AF37" s="282"/>
      <c r="AG37" s="281"/>
      <c r="AH37" s="282"/>
      <c r="AI37" s="281"/>
      <c r="AJ37" s="282">
        <v>1</v>
      </c>
      <c r="AK37" s="281"/>
      <c r="AL37" s="282"/>
      <c r="AM37" s="281"/>
      <c r="AN37" s="282">
        <v>1</v>
      </c>
      <c r="AO37" s="281"/>
      <c r="AP37" s="282">
        <v>2</v>
      </c>
      <c r="AQ37" s="281"/>
      <c r="AR37" s="282">
        <v>1</v>
      </c>
      <c r="AS37" s="281"/>
      <c r="AT37" s="282"/>
      <c r="AU37" s="281"/>
      <c r="AV37" s="282">
        <v>2</v>
      </c>
      <c r="AW37" s="281"/>
      <c r="AX37" s="282"/>
      <c r="AY37" s="281"/>
      <c r="AZ37" s="282">
        <v>3</v>
      </c>
      <c r="BA37" s="281"/>
      <c r="BB37" s="282">
        <v>2</v>
      </c>
      <c r="BC37" s="281"/>
      <c r="BD37" s="282"/>
      <c r="BE37" s="287"/>
      <c r="BF37" s="295">
        <f>SUMIF($D$35:$BE$35,$BF$35,$D37:$BE37)</f>
        <v>18</v>
      </c>
      <c r="BG37" s="296">
        <f t="shared" ref="BG37:BG49" si="7">SUMIF($D$35:$BE$35,$BG$35,$D37:$BE37)</f>
        <v>0</v>
      </c>
      <c r="BI37" s="11"/>
      <c r="BJ37" s="399"/>
      <c r="BK37" s="397"/>
      <c r="BL37" s="438"/>
      <c r="BM37" s="439"/>
      <c r="BN37" s="399"/>
      <c r="BO37" s="426"/>
      <c r="BP37" s="397"/>
      <c r="BQ37" s="449"/>
      <c r="BR37" s="397"/>
      <c r="BS37" s="424"/>
      <c r="BT37" s="18"/>
      <c r="BU37" s="399"/>
      <c r="BV37" s="397"/>
      <c r="BW37" s="438"/>
      <c r="BX37" s="439"/>
      <c r="BY37" s="441"/>
      <c r="BZ37" s="443"/>
      <c r="CA37" s="445"/>
      <c r="CB37" s="447"/>
      <c r="CC37" s="445"/>
      <c r="CD37" s="435"/>
    </row>
    <row r="38" spans="1:83" ht="15" customHeight="1">
      <c r="A38" s="543" t="s">
        <v>133</v>
      </c>
      <c r="B38" s="544"/>
      <c r="C38" s="275">
        <f ca="1">IFERROR(VLOOKUP(A38,年間予定!$A$3:$M$17,$A$34,FALSE),"")</f>
        <v>15</v>
      </c>
      <c r="D38" s="276"/>
      <c r="E38" s="277"/>
      <c r="F38" s="278"/>
      <c r="G38" s="277"/>
      <c r="H38" s="278"/>
      <c r="I38" s="277"/>
      <c r="J38" s="278"/>
      <c r="K38" s="277"/>
      <c r="L38" s="278"/>
      <c r="M38" s="277"/>
      <c r="N38" s="278"/>
      <c r="O38" s="277"/>
      <c r="P38" s="278"/>
      <c r="Q38" s="277"/>
      <c r="R38" s="278"/>
      <c r="S38" s="277"/>
      <c r="T38" s="278"/>
      <c r="U38" s="277"/>
      <c r="V38" s="278"/>
      <c r="W38" s="277"/>
      <c r="X38" s="278"/>
      <c r="Y38" s="277"/>
      <c r="Z38" s="278"/>
      <c r="AA38" s="277"/>
      <c r="AB38" s="278">
        <v>1</v>
      </c>
      <c r="AC38" s="277"/>
      <c r="AD38" s="278">
        <v>1</v>
      </c>
      <c r="AE38" s="277"/>
      <c r="AF38" s="278"/>
      <c r="AG38" s="277"/>
      <c r="AH38" s="278"/>
      <c r="AI38" s="277"/>
      <c r="AJ38" s="278"/>
      <c r="AK38" s="277"/>
      <c r="AL38" s="278"/>
      <c r="AM38" s="277"/>
      <c r="AN38" s="278"/>
      <c r="AO38" s="277"/>
      <c r="AP38" s="278"/>
      <c r="AQ38" s="277"/>
      <c r="AR38" s="278"/>
      <c r="AS38" s="277"/>
      <c r="AT38" s="278"/>
      <c r="AU38" s="277"/>
      <c r="AV38" s="278"/>
      <c r="AW38" s="277"/>
      <c r="AX38" s="278"/>
      <c r="AY38" s="277"/>
      <c r="AZ38" s="278"/>
      <c r="BA38" s="277"/>
      <c r="BB38" s="278"/>
      <c r="BC38" s="277"/>
      <c r="BD38" s="278"/>
      <c r="BE38" s="286"/>
      <c r="BF38" s="293">
        <f t="shared" ref="BF38:BF49" si="8">SUMIF($D$35:$BE$35,$BF$35,$D38:$BE38)</f>
        <v>2</v>
      </c>
      <c r="BG38" s="294">
        <f t="shared" si="7"/>
        <v>0</v>
      </c>
      <c r="BH38" s="146"/>
      <c r="BI38" s="26"/>
      <c r="BJ38" s="411" t="s">
        <v>33</v>
      </c>
      <c r="BK38" s="397"/>
      <c r="BL38" s="407">
        <f ca="1">BL34/BL36</f>
        <v>11.785714285714286</v>
      </c>
      <c r="BM38" s="419"/>
      <c r="BN38" s="399" t="s">
        <v>37</v>
      </c>
      <c r="BO38" s="430">
        <f ca="1">BZ38</f>
        <v>14.285714285714286</v>
      </c>
      <c r="BP38" s="397" t="s">
        <v>37</v>
      </c>
      <c r="BQ38" s="430">
        <f ca="1">CB38</f>
        <v>0.64367349258486772</v>
      </c>
      <c r="BR38" s="397" t="s">
        <v>37</v>
      </c>
      <c r="BS38" s="432">
        <f ca="1">CD38</f>
        <v>0</v>
      </c>
      <c r="BT38" s="18"/>
      <c r="BU38" s="411" t="s">
        <v>33</v>
      </c>
      <c r="BV38" s="397"/>
      <c r="BW38" s="407">
        <f ca="1">BW34/BW36</f>
        <v>18</v>
      </c>
      <c r="BX38" s="419"/>
      <c r="BY38" s="399" t="s">
        <v>37</v>
      </c>
      <c r="BZ38" s="426">
        <f ca="1">AVERAGE(F22:F28)*2</f>
        <v>14.285714285714286</v>
      </c>
      <c r="CA38" s="397" t="s">
        <v>37</v>
      </c>
      <c r="CB38" s="428">
        <f ca="1">AVERAGE(G22:H28)</f>
        <v>0.64367349258486772</v>
      </c>
      <c r="CC38" s="397" t="s">
        <v>37</v>
      </c>
      <c r="CD38" s="424">
        <f ca="1">SUM(S22:S28)/BW32</f>
        <v>0</v>
      </c>
    </row>
    <row r="39" spans="1:83" ht="15" customHeight="1" thickBot="1">
      <c r="A39" s="545" t="s">
        <v>134</v>
      </c>
      <c r="B39" s="546"/>
      <c r="C39" s="279">
        <f ca="1">IFERROR(VLOOKUP(A39,年間予定!$A$3:$M$17,$A$34,FALSE),"")</f>
        <v>9</v>
      </c>
      <c r="D39" s="280"/>
      <c r="E39" s="281"/>
      <c r="F39" s="282"/>
      <c r="G39" s="281"/>
      <c r="H39" s="282"/>
      <c r="I39" s="281"/>
      <c r="J39" s="282"/>
      <c r="K39" s="281"/>
      <c r="L39" s="282"/>
      <c r="M39" s="281"/>
      <c r="N39" s="282"/>
      <c r="O39" s="281"/>
      <c r="P39" s="282">
        <v>1</v>
      </c>
      <c r="Q39" s="281"/>
      <c r="R39" s="282"/>
      <c r="S39" s="281"/>
      <c r="T39" s="282"/>
      <c r="U39" s="281"/>
      <c r="V39" s="282"/>
      <c r="W39" s="281"/>
      <c r="X39" s="282"/>
      <c r="Y39" s="281"/>
      <c r="Z39" s="282"/>
      <c r="AA39" s="281"/>
      <c r="AB39" s="282"/>
      <c r="AC39" s="281"/>
      <c r="AD39" s="282"/>
      <c r="AE39" s="281"/>
      <c r="AF39" s="282"/>
      <c r="AG39" s="281"/>
      <c r="AH39" s="282"/>
      <c r="AI39" s="281"/>
      <c r="AJ39" s="282"/>
      <c r="AK39" s="281"/>
      <c r="AL39" s="282"/>
      <c r="AM39" s="281"/>
      <c r="AN39" s="282"/>
      <c r="AO39" s="281"/>
      <c r="AP39" s="282"/>
      <c r="AQ39" s="281"/>
      <c r="AR39" s="282"/>
      <c r="AS39" s="281"/>
      <c r="AT39" s="282"/>
      <c r="AU39" s="281"/>
      <c r="AV39" s="282">
        <v>2</v>
      </c>
      <c r="AW39" s="281"/>
      <c r="AX39" s="282">
        <v>1</v>
      </c>
      <c r="AY39" s="281"/>
      <c r="AZ39" s="282"/>
      <c r="BA39" s="281"/>
      <c r="BB39" s="282"/>
      <c r="BC39" s="281"/>
      <c r="BD39" s="282"/>
      <c r="BE39" s="287"/>
      <c r="BF39" s="295">
        <f t="shared" si="8"/>
        <v>4</v>
      </c>
      <c r="BG39" s="296">
        <f t="shared" si="7"/>
        <v>0</v>
      </c>
      <c r="BH39" s="146"/>
      <c r="BI39" s="26"/>
      <c r="BJ39" s="412"/>
      <c r="BK39" s="413"/>
      <c r="BL39" s="409"/>
      <c r="BM39" s="420"/>
      <c r="BN39" s="400"/>
      <c r="BO39" s="431"/>
      <c r="BP39" s="398"/>
      <c r="BQ39" s="431"/>
      <c r="BR39" s="398"/>
      <c r="BS39" s="433"/>
      <c r="BT39" s="18"/>
      <c r="BU39" s="412"/>
      <c r="BV39" s="413"/>
      <c r="BW39" s="409"/>
      <c r="BX39" s="420"/>
      <c r="BY39" s="400"/>
      <c r="BZ39" s="427"/>
      <c r="CA39" s="398"/>
      <c r="CB39" s="429"/>
      <c r="CC39" s="398"/>
      <c r="CD39" s="425"/>
    </row>
    <row r="40" spans="1:83" ht="15" customHeight="1">
      <c r="A40" s="543" t="s">
        <v>135</v>
      </c>
      <c r="B40" s="544"/>
      <c r="C40" s="275">
        <f ca="1">IFERROR(VLOOKUP(A40,年間予定!$A$3:$M$17,$A$34,FALSE),"")</f>
        <v>44</v>
      </c>
      <c r="D40" s="276">
        <v>2</v>
      </c>
      <c r="E40" s="277"/>
      <c r="F40" s="278">
        <v>2</v>
      </c>
      <c r="G40" s="277"/>
      <c r="H40" s="278">
        <v>2</v>
      </c>
      <c r="I40" s="277"/>
      <c r="J40" s="278">
        <v>2</v>
      </c>
      <c r="K40" s="277"/>
      <c r="L40" s="278">
        <v>2</v>
      </c>
      <c r="M40" s="277"/>
      <c r="N40" s="278"/>
      <c r="O40" s="277"/>
      <c r="P40" s="278"/>
      <c r="Q40" s="277"/>
      <c r="R40" s="278">
        <v>1</v>
      </c>
      <c r="S40" s="277"/>
      <c r="T40" s="278">
        <v>2</v>
      </c>
      <c r="U40" s="277"/>
      <c r="V40" s="278"/>
      <c r="W40" s="277"/>
      <c r="X40" s="278"/>
      <c r="Y40" s="277"/>
      <c r="Z40" s="278"/>
      <c r="AA40" s="277"/>
      <c r="AB40" s="278">
        <v>1</v>
      </c>
      <c r="AC40" s="277"/>
      <c r="AD40" s="278">
        <v>2</v>
      </c>
      <c r="AE40" s="277"/>
      <c r="AF40" s="278">
        <v>2</v>
      </c>
      <c r="AG40" s="277"/>
      <c r="AH40" s="278">
        <v>2</v>
      </c>
      <c r="AI40" s="277"/>
      <c r="AJ40" s="278">
        <v>3</v>
      </c>
      <c r="AK40" s="277"/>
      <c r="AL40" s="278"/>
      <c r="AM40" s="277"/>
      <c r="AN40" s="278">
        <v>2</v>
      </c>
      <c r="AO40" s="277"/>
      <c r="AP40" s="278">
        <v>1</v>
      </c>
      <c r="AQ40" s="277"/>
      <c r="AR40" s="278">
        <v>4</v>
      </c>
      <c r="AS40" s="277"/>
      <c r="AT40" s="278">
        <v>2</v>
      </c>
      <c r="AU40" s="277"/>
      <c r="AV40" s="278"/>
      <c r="AW40" s="277"/>
      <c r="AX40" s="278"/>
      <c r="AY40" s="277"/>
      <c r="AZ40" s="278"/>
      <c r="BA40" s="277"/>
      <c r="BB40" s="278">
        <v>3</v>
      </c>
      <c r="BC40" s="277"/>
      <c r="BD40" s="278"/>
      <c r="BE40" s="286"/>
      <c r="BF40" s="293">
        <f t="shared" si="8"/>
        <v>35</v>
      </c>
      <c r="BG40" s="294">
        <f t="shared" si="7"/>
        <v>0</v>
      </c>
      <c r="BH40" s="146"/>
      <c r="BI40" s="26"/>
      <c r="BJ40" s="406" t="s">
        <v>18</v>
      </c>
      <c r="BK40" s="405"/>
      <c r="BL40" s="405"/>
      <c r="BM40" s="405">
        <f ca="1">BM14</f>
        <v>7.4615384615384617</v>
      </c>
      <c r="BN40" s="414"/>
      <c r="BO40" s="414" t="s">
        <v>19</v>
      </c>
      <c r="BP40" s="414"/>
      <c r="BQ40" s="414"/>
      <c r="BR40" s="415">
        <v>1.66</v>
      </c>
      <c r="BS40" s="416"/>
      <c r="BT40" s="17"/>
      <c r="BU40" s="406" t="s">
        <v>18</v>
      </c>
      <c r="BV40" s="405"/>
      <c r="BW40" s="405"/>
      <c r="BX40" s="405">
        <f ca="1">BM14</f>
        <v>7.4615384615384617</v>
      </c>
      <c r="BY40" s="414"/>
      <c r="BZ40" s="414" t="s">
        <v>19</v>
      </c>
      <c r="CA40" s="414"/>
      <c r="CB40" s="414"/>
      <c r="CC40" s="415">
        <v>1.66</v>
      </c>
      <c r="CD40" s="416"/>
    </row>
    <row r="41" spans="1:83" ht="15" customHeight="1">
      <c r="A41" s="545" t="s">
        <v>136</v>
      </c>
      <c r="B41" s="546"/>
      <c r="C41" s="279">
        <f ca="1">IFERROR(VLOOKUP(A41,年間予定!$A$3:$M$17,$A$34,FALSE),"")</f>
        <v>15</v>
      </c>
      <c r="D41" s="280">
        <v>2</v>
      </c>
      <c r="E41" s="281"/>
      <c r="F41" s="282">
        <v>1</v>
      </c>
      <c r="G41" s="281"/>
      <c r="H41" s="282"/>
      <c r="I41" s="281"/>
      <c r="J41" s="282"/>
      <c r="K41" s="281"/>
      <c r="L41" s="282"/>
      <c r="M41" s="281"/>
      <c r="N41" s="282">
        <v>1</v>
      </c>
      <c r="O41" s="281"/>
      <c r="P41" s="282"/>
      <c r="Q41" s="281"/>
      <c r="R41" s="282"/>
      <c r="S41" s="281"/>
      <c r="T41" s="282">
        <v>1</v>
      </c>
      <c r="U41" s="281"/>
      <c r="V41" s="282"/>
      <c r="W41" s="281"/>
      <c r="X41" s="282"/>
      <c r="Y41" s="281"/>
      <c r="Z41" s="282"/>
      <c r="AA41" s="281"/>
      <c r="AB41" s="282">
        <v>1</v>
      </c>
      <c r="AC41" s="281"/>
      <c r="AD41" s="282"/>
      <c r="AE41" s="281"/>
      <c r="AF41" s="282"/>
      <c r="AG41" s="281"/>
      <c r="AH41" s="282">
        <v>1</v>
      </c>
      <c r="AI41" s="281"/>
      <c r="AJ41" s="282">
        <v>1</v>
      </c>
      <c r="AK41" s="281"/>
      <c r="AL41" s="282"/>
      <c r="AM41" s="281"/>
      <c r="AN41" s="282">
        <v>1</v>
      </c>
      <c r="AO41" s="281"/>
      <c r="AP41" s="282"/>
      <c r="AQ41" s="281"/>
      <c r="AR41" s="282"/>
      <c r="AS41" s="281"/>
      <c r="AT41" s="282">
        <v>3</v>
      </c>
      <c r="AU41" s="281"/>
      <c r="AV41" s="282"/>
      <c r="AW41" s="281"/>
      <c r="AX41" s="282"/>
      <c r="AY41" s="281"/>
      <c r="AZ41" s="282">
        <v>2</v>
      </c>
      <c r="BA41" s="281"/>
      <c r="BB41" s="282"/>
      <c r="BC41" s="281"/>
      <c r="BD41" s="282"/>
      <c r="BE41" s="287"/>
      <c r="BF41" s="295">
        <f t="shared" si="8"/>
        <v>14</v>
      </c>
      <c r="BG41" s="296">
        <f t="shared" si="7"/>
        <v>0</v>
      </c>
      <c r="BH41" s="146"/>
      <c r="BI41" s="26"/>
      <c r="BJ41" s="399"/>
      <c r="BK41" s="397"/>
      <c r="BL41" s="397"/>
      <c r="BM41" s="397"/>
      <c r="BN41" s="397"/>
      <c r="BO41" s="397"/>
      <c r="BP41" s="397"/>
      <c r="BQ41" s="397"/>
      <c r="BR41" s="417"/>
      <c r="BS41" s="418"/>
      <c r="BT41" s="17"/>
      <c r="BU41" s="399"/>
      <c r="BV41" s="397"/>
      <c r="BW41" s="397"/>
      <c r="BX41" s="397"/>
      <c r="BY41" s="397"/>
      <c r="BZ41" s="397"/>
      <c r="CA41" s="397"/>
      <c r="CB41" s="397"/>
      <c r="CC41" s="417"/>
      <c r="CD41" s="418"/>
    </row>
    <row r="42" spans="1:83" ht="15" customHeight="1">
      <c r="A42" s="543" t="s">
        <v>137</v>
      </c>
      <c r="B42" s="544"/>
      <c r="C42" s="275">
        <f ca="1">IFERROR(VLOOKUP(A42,年間予定!$A$3:$M$17,$A$34,FALSE),"")</f>
        <v>6</v>
      </c>
      <c r="D42" s="276"/>
      <c r="E42" s="277"/>
      <c r="F42" s="278"/>
      <c r="G42" s="277"/>
      <c r="H42" s="278"/>
      <c r="I42" s="277"/>
      <c r="J42" s="278"/>
      <c r="K42" s="277"/>
      <c r="L42" s="278">
        <v>1</v>
      </c>
      <c r="M42" s="277"/>
      <c r="N42" s="278"/>
      <c r="O42" s="277"/>
      <c r="P42" s="278"/>
      <c r="Q42" s="277"/>
      <c r="R42" s="278"/>
      <c r="S42" s="277"/>
      <c r="T42" s="278"/>
      <c r="U42" s="277"/>
      <c r="V42" s="278"/>
      <c r="W42" s="277"/>
      <c r="X42" s="278"/>
      <c r="Y42" s="277"/>
      <c r="Z42" s="278"/>
      <c r="AA42" s="277"/>
      <c r="AB42" s="278"/>
      <c r="AC42" s="277"/>
      <c r="AD42" s="278"/>
      <c r="AE42" s="277"/>
      <c r="AF42" s="278"/>
      <c r="AG42" s="277"/>
      <c r="AH42" s="278"/>
      <c r="AI42" s="277"/>
      <c r="AJ42" s="278"/>
      <c r="AK42" s="277"/>
      <c r="AL42" s="278"/>
      <c r="AM42" s="277"/>
      <c r="AN42" s="278"/>
      <c r="AO42" s="277"/>
      <c r="AP42" s="278"/>
      <c r="AQ42" s="277"/>
      <c r="AR42" s="278"/>
      <c r="AS42" s="277"/>
      <c r="AT42" s="278">
        <v>1</v>
      </c>
      <c r="AU42" s="277"/>
      <c r="AV42" s="278">
        <v>2</v>
      </c>
      <c r="AW42" s="277"/>
      <c r="AX42" s="278"/>
      <c r="AY42" s="277"/>
      <c r="AZ42" s="278"/>
      <c r="BA42" s="277"/>
      <c r="BB42" s="278"/>
      <c r="BC42" s="277"/>
      <c r="BD42" s="278"/>
      <c r="BE42" s="286"/>
      <c r="BF42" s="293">
        <f t="shared" si="8"/>
        <v>4</v>
      </c>
      <c r="BG42" s="294">
        <f t="shared" si="7"/>
        <v>0</v>
      </c>
      <c r="BH42" s="146"/>
      <c r="BI42" s="26"/>
      <c r="BJ42" s="399" t="s">
        <v>20</v>
      </c>
      <c r="BK42" s="397"/>
      <c r="BL42" s="397"/>
      <c r="BM42" s="423">
        <v>10</v>
      </c>
      <c r="BN42" s="423"/>
      <c r="BO42" s="397" t="s">
        <v>21</v>
      </c>
      <c r="BP42" s="397"/>
      <c r="BQ42" s="397"/>
      <c r="BR42" s="421" t="e">
        <f ca="1">BL32/12/AVERAGE(T16:U21)</f>
        <v>#DIV/0!</v>
      </c>
      <c r="BS42" s="422"/>
      <c r="BT42" s="19"/>
      <c r="BU42" s="399" t="s">
        <v>20</v>
      </c>
      <c r="BV42" s="397"/>
      <c r="BW42" s="397"/>
      <c r="BX42" s="423">
        <v>10</v>
      </c>
      <c r="BY42" s="423"/>
      <c r="BZ42" s="397" t="s">
        <v>21</v>
      </c>
      <c r="CA42" s="397"/>
      <c r="CB42" s="397"/>
      <c r="CC42" s="421" t="e">
        <f ca="1">BW32/12/AVERAGE(T22:U28)</f>
        <v>#DIV/0!</v>
      </c>
      <c r="CD42" s="422"/>
    </row>
    <row r="43" spans="1:83" ht="15" customHeight="1">
      <c r="A43" s="545" t="s">
        <v>138</v>
      </c>
      <c r="B43" s="546"/>
      <c r="C43" s="279">
        <f ca="1">IFERROR(VLOOKUP(A43,年間予定!$A$3:$M$17,$A$34,FALSE),"")</f>
        <v>15</v>
      </c>
      <c r="D43" s="280"/>
      <c r="E43" s="281"/>
      <c r="F43" s="282">
        <v>1</v>
      </c>
      <c r="G43" s="281"/>
      <c r="H43" s="282"/>
      <c r="I43" s="281"/>
      <c r="J43" s="282"/>
      <c r="K43" s="281"/>
      <c r="L43" s="282"/>
      <c r="M43" s="281"/>
      <c r="N43" s="282"/>
      <c r="O43" s="281"/>
      <c r="P43" s="282"/>
      <c r="Q43" s="281"/>
      <c r="R43" s="282"/>
      <c r="S43" s="281"/>
      <c r="T43" s="282"/>
      <c r="U43" s="281"/>
      <c r="V43" s="282">
        <v>1</v>
      </c>
      <c r="W43" s="281"/>
      <c r="X43" s="282">
        <v>1</v>
      </c>
      <c r="Y43" s="281"/>
      <c r="Z43" s="282"/>
      <c r="AA43" s="281"/>
      <c r="AB43" s="282"/>
      <c r="AC43" s="281"/>
      <c r="AD43" s="282"/>
      <c r="AE43" s="281"/>
      <c r="AF43" s="282"/>
      <c r="AG43" s="281"/>
      <c r="AH43" s="282"/>
      <c r="AI43" s="281"/>
      <c r="AJ43" s="282"/>
      <c r="AK43" s="281"/>
      <c r="AL43" s="282"/>
      <c r="AM43" s="281"/>
      <c r="AN43" s="282"/>
      <c r="AO43" s="281"/>
      <c r="AP43" s="282">
        <v>1</v>
      </c>
      <c r="AQ43" s="281"/>
      <c r="AR43" s="282">
        <v>1</v>
      </c>
      <c r="AS43" s="281"/>
      <c r="AT43" s="282"/>
      <c r="AU43" s="281"/>
      <c r="AV43" s="282"/>
      <c r="AW43" s="281"/>
      <c r="AX43" s="282"/>
      <c r="AY43" s="281"/>
      <c r="AZ43" s="282"/>
      <c r="BA43" s="281"/>
      <c r="BB43" s="282">
        <v>1</v>
      </c>
      <c r="BC43" s="281"/>
      <c r="BD43" s="282"/>
      <c r="BE43" s="287"/>
      <c r="BF43" s="295">
        <f t="shared" si="8"/>
        <v>6</v>
      </c>
      <c r="BG43" s="296">
        <f t="shared" si="7"/>
        <v>0</v>
      </c>
      <c r="BH43" s="146"/>
      <c r="BI43" s="26"/>
      <c r="BJ43" s="399"/>
      <c r="BK43" s="397"/>
      <c r="BL43" s="397"/>
      <c r="BM43" s="423"/>
      <c r="BN43" s="423"/>
      <c r="BO43" s="397"/>
      <c r="BP43" s="397"/>
      <c r="BQ43" s="397"/>
      <c r="BR43" s="421"/>
      <c r="BS43" s="422"/>
      <c r="BT43" s="19"/>
      <c r="BU43" s="399"/>
      <c r="BV43" s="397"/>
      <c r="BW43" s="397"/>
      <c r="BX43" s="423"/>
      <c r="BY43" s="423"/>
      <c r="BZ43" s="397"/>
      <c r="CA43" s="397"/>
      <c r="CB43" s="397"/>
      <c r="CC43" s="421"/>
      <c r="CD43" s="422"/>
    </row>
    <row r="44" spans="1:83" ht="15" customHeight="1">
      <c r="A44" s="543" t="s">
        <v>139</v>
      </c>
      <c r="B44" s="544"/>
      <c r="C44" s="275">
        <f ca="1">IFERROR(VLOOKUP(A44,年間予定!$A$3:$M$17,$A$34,FALSE),"")</f>
        <v>15</v>
      </c>
      <c r="D44" s="276">
        <v>1</v>
      </c>
      <c r="E44" s="277"/>
      <c r="F44" s="278"/>
      <c r="G44" s="277"/>
      <c r="H44" s="278">
        <v>1</v>
      </c>
      <c r="I44" s="277"/>
      <c r="J44" s="278"/>
      <c r="K44" s="277"/>
      <c r="L44" s="278">
        <v>2</v>
      </c>
      <c r="M44" s="277"/>
      <c r="N44" s="278"/>
      <c r="O44" s="277"/>
      <c r="P44" s="278"/>
      <c r="Q44" s="277"/>
      <c r="R44" s="278">
        <v>4</v>
      </c>
      <c r="S44" s="277"/>
      <c r="T44" s="278"/>
      <c r="U44" s="277"/>
      <c r="V44" s="278"/>
      <c r="W44" s="277"/>
      <c r="X44" s="278"/>
      <c r="Y44" s="277"/>
      <c r="Z44" s="278"/>
      <c r="AA44" s="277"/>
      <c r="AB44" s="278"/>
      <c r="AC44" s="277"/>
      <c r="AD44" s="278"/>
      <c r="AE44" s="277"/>
      <c r="AF44" s="278"/>
      <c r="AG44" s="277"/>
      <c r="AH44" s="278"/>
      <c r="AI44" s="277"/>
      <c r="AJ44" s="278">
        <v>2</v>
      </c>
      <c r="AK44" s="277"/>
      <c r="AL44" s="278">
        <v>2</v>
      </c>
      <c r="AM44" s="277"/>
      <c r="AN44" s="278"/>
      <c r="AO44" s="277"/>
      <c r="AP44" s="278">
        <v>1</v>
      </c>
      <c r="AQ44" s="277"/>
      <c r="AR44" s="278">
        <v>2</v>
      </c>
      <c r="AS44" s="277"/>
      <c r="AT44" s="278">
        <v>1</v>
      </c>
      <c r="AU44" s="277"/>
      <c r="AV44" s="278">
        <v>2</v>
      </c>
      <c r="AW44" s="277"/>
      <c r="AX44" s="278"/>
      <c r="AY44" s="277"/>
      <c r="AZ44" s="278">
        <v>1</v>
      </c>
      <c r="BA44" s="277"/>
      <c r="BB44" s="278"/>
      <c r="BC44" s="277"/>
      <c r="BD44" s="278"/>
      <c r="BE44" s="286"/>
      <c r="BF44" s="293">
        <f t="shared" si="8"/>
        <v>19</v>
      </c>
      <c r="BG44" s="294">
        <f t="shared" si="7"/>
        <v>0</v>
      </c>
      <c r="BH44" s="146"/>
      <c r="BI44" s="26"/>
      <c r="BJ44" s="399" t="s">
        <v>41</v>
      </c>
      <c r="BK44" s="397"/>
      <c r="BL44" s="397"/>
      <c r="BM44" s="397">
        <f ca="1">BM42-BM40</f>
        <v>2.5384615384615383</v>
      </c>
      <c r="BN44" s="397"/>
      <c r="BO44" s="397" t="s">
        <v>22</v>
      </c>
      <c r="BP44" s="397"/>
      <c r="BQ44" s="397"/>
      <c r="BR44" s="407" t="e">
        <f ca="1">BR42-BR40</f>
        <v>#DIV/0!</v>
      </c>
      <c r="BS44" s="408"/>
      <c r="BT44" s="17"/>
      <c r="BU44" s="399" t="s">
        <v>41</v>
      </c>
      <c r="BV44" s="397"/>
      <c r="BW44" s="397"/>
      <c r="BX44" s="397">
        <f ca="1">BX42-BX40</f>
        <v>2.5384615384615383</v>
      </c>
      <c r="BY44" s="397"/>
      <c r="BZ44" s="397" t="s">
        <v>22</v>
      </c>
      <c r="CA44" s="397"/>
      <c r="CB44" s="397"/>
      <c r="CC44" s="407" t="e">
        <f ca="1">CC42-CC40</f>
        <v>#DIV/0!</v>
      </c>
      <c r="CD44" s="408"/>
    </row>
    <row r="45" spans="1:83" ht="15" customHeight="1">
      <c r="A45" s="545" t="s">
        <v>140</v>
      </c>
      <c r="B45" s="546"/>
      <c r="C45" s="279">
        <f ca="1">IFERROR(VLOOKUP(A45,年間予定!$A$3:$M$17,$A$34,FALSE),"")</f>
        <v>6</v>
      </c>
      <c r="D45" s="280"/>
      <c r="E45" s="281"/>
      <c r="F45" s="282"/>
      <c r="G45" s="281"/>
      <c r="H45" s="282"/>
      <c r="I45" s="281"/>
      <c r="J45" s="282"/>
      <c r="K45" s="281"/>
      <c r="L45" s="282"/>
      <c r="M45" s="281"/>
      <c r="N45" s="282"/>
      <c r="O45" s="281"/>
      <c r="P45" s="282"/>
      <c r="Q45" s="281"/>
      <c r="R45" s="282"/>
      <c r="S45" s="281"/>
      <c r="T45" s="282"/>
      <c r="U45" s="281"/>
      <c r="V45" s="282"/>
      <c r="W45" s="281"/>
      <c r="X45" s="282"/>
      <c r="Y45" s="281"/>
      <c r="Z45" s="282"/>
      <c r="AA45" s="281"/>
      <c r="AB45" s="282"/>
      <c r="AC45" s="281"/>
      <c r="AD45" s="282"/>
      <c r="AE45" s="281"/>
      <c r="AF45" s="282"/>
      <c r="AG45" s="281"/>
      <c r="AH45" s="282">
        <v>1</v>
      </c>
      <c r="AI45" s="281"/>
      <c r="AJ45" s="282"/>
      <c r="AK45" s="281"/>
      <c r="AL45" s="282">
        <v>1</v>
      </c>
      <c r="AM45" s="281"/>
      <c r="AN45" s="282"/>
      <c r="AO45" s="281"/>
      <c r="AP45" s="282"/>
      <c r="AQ45" s="281"/>
      <c r="AR45" s="282">
        <v>1</v>
      </c>
      <c r="AS45" s="281"/>
      <c r="AT45" s="282"/>
      <c r="AU45" s="281"/>
      <c r="AV45" s="282"/>
      <c r="AW45" s="281"/>
      <c r="AX45" s="282"/>
      <c r="AY45" s="281"/>
      <c r="AZ45" s="282"/>
      <c r="BA45" s="281"/>
      <c r="BB45" s="282"/>
      <c r="BC45" s="281"/>
      <c r="BD45" s="282"/>
      <c r="BE45" s="287"/>
      <c r="BF45" s="295">
        <f t="shared" si="8"/>
        <v>3</v>
      </c>
      <c r="BG45" s="296">
        <f t="shared" si="7"/>
        <v>0</v>
      </c>
      <c r="BH45" s="146"/>
      <c r="BI45" s="26"/>
      <c r="BJ45" s="399"/>
      <c r="BK45" s="397"/>
      <c r="BL45" s="397"/>
      <c r="BM45" s="397"/>
      <c r="BN45" s="397"/>
      <c r="BO45" s="397"/>
      <c r="BP45" s="397"/>
      <c r="BQ45" s="397"/>
      <c r="BR45" s="407"/>
      <c r="BS45" s="408"/>
      <c r="BT45" s="17"/>
      <c r="BU45" s="399"/>
      <c r="BV45" s="397"/>
      <c r="BW45" s="397"/>
      <c r="BX45" s="397"/>
      <c r="BY45" s="397"/>
      <c r="BZ45" s="397"/>
      <c r="CA45" s="397"/>
      <c r="CB45" s="397"/>
      <c r="CC45" s="407"/>
      <c r="CD45" s="408"/>
    </row>
    <row r="46" spans="1:83" s="11" customFormat="1" ht="15" customHeight="1">
      <c r="A46" s="543" t="s">
        <v>141</v>
      </c>
      <c r="B46" s="544"/>
      <c r="C46" s="275">
        <f ca="1">IFERROR(VLOOKUP(A46,年間予定!$A$3:$M$17,$A$34,FALSE),"")</f>
        <v>0</v>
      </c>
      <c r="D46" s="276"/>
      <c r="E46" s="283"/>
      <c r="F46" s="278"/>
      <c r="G46" s="283"/>
      <c r="H46" s="278"/>
      <c r="I46" s="283"/>
      <c r="J46" s="278"/>
      <c r="K46" s="283"/>
      <c r="L46" s="278"/>
      <c r="M46" s="283"/>
      <c r="N46" s="278"/>
      <c r="O46" s="283"/>
      <c r="P46" s="278"/>
      <c r="Q46" s="283"/>
      <c r="R46" s="278"/>
      <c r="S46" s="283"/>
      <c r="T46" s="278"/>
      <c r="U46" s="283"/>
      <c r="V46" s="278"/>
      <c r="W46" s="283"/>
      <c r="X46" s="278"/>
      <c r="Y46" s="283"/>
      <c r="Z46" s="278"/>
      <c r="AA46" s="283"/>
      <c r="AB46" s="278"/>
      <c r="AC46" s="283"/>
      <c r="AD46" s="278"/>
      <c r="AE46" s="283"/>
      <c r="AF46" s="278"/>
      <c r="AG46" s="283"/>
      <c r="AH46" s="278"/>
      <c r="AI46" s="283"/>
      <c r="AJ46" s="278"/>
      <c r="AK46" s="283"/>
      <c r="AL46" s="278"/>
      <c r="AM46" s="283"/>
      <c r="AN46" s="278"/>
      <c r="AO46" s="283"/>
      <c r="AP46" s="278"/>
      <c r="AQ46" s="283"/>
      <c r="AR46" s="278"/>
      <c r="AS46" s="283"/>
      <c r="AT46" s="278"/>
      <c r="AU46" s="283"/>
      <c r="AV46" s="278"/>
      <c r="AW46" s="283"/>
      <c r="AX46" s="278"/>
      <c r="AY46" s="283"/>
      <c r="AZ46" s="278"/>
      <c r="BA46" s="283"/>
      <c r="BB46" s="278"/>
      <c r="BC46" s="283"/>
      <c r="BD46" s="278"/>
      <c r="BE46" s="288"/>
      <c r="BF46" s="293">
        <f t="shared" si="8"/>
        <v>0</v>
      </c>
      <c r="BG46" s="297">
        <f t="shared" si="7"/>
        <v>0</v>
      </c>
      <c r="BH46" s="146"/>
      <c r="BI46" s="26"/>
      <c r="BJ46" s="411" t="s">
        <v>23</v>
      </c>
      <c r="BK46" s="397"/>
      <c r="BL46" s="397"/>
      <c r="BM46" s="397">
        <f ca="1">(BM42*BM48)-BL30</f>
        <v>66</v>
      </c>
      <c r="BN46" s="397"/>
      <c r="BO46" s="397" t="s">
        <v>24</v>
      </c>
      <c r="BP46" s="397"/>
      <c r="BQ46" s="397"/>
      <c r="BR46" s="407" t="e">
        <f ca="1">BL32/BR42</f>
        <v>#DIV/0!</v>
      </c>
      <c r="BS46" s="408"/>
      <c r="BT46" s="20"/>
      <c r="BU46" s="411" t="s">
        <v>23</v>
      </c>
      <c r="BV46" s="397"/>
      <c r="BW46" s="397"/>
      <c r="BX46" s="397">
        <f ca="1">(BX42*BX48)-BW30</f>
        <v>66</v>
      </c>
      <c r="BY46" s="397"/>
      <c r="BZ46" s="397" t="s">
        <v>24</v>
      </c>
      <c r="CA46" s="397"/>
      <c r="CB46" s="397"/>
      <c r="CC46" s="407" t="e">
        <f ca="1">BW32/CC42</f>
        <v>#DIV/0!</v>
      </c>
      <c r="CD46" s="408"/>
      <c r="CE46" s="14"/>
    </row>
    <row r="47" spans="1:83" s="11" customFormat="1" ht="15" customHeight="1" thickBot="1">
      <c r="A47" s="545"/>
      <c r="B47" s="546"/>
      <c r="C47" s="279" t="str">
        <f>IFERROR(VLOOKUP(A47,年間予定!$A$3:$M$17,$A$34,FALSE),"")</f>
        <v/>
      </c>
      <c r="D47" s="280"/>
      <c r="E47" s="281"/>
      <c r="F47" s="282"/>
      <c r="G47" s="281"/>
      <c r="H47" s="282"/>
      <c r="I47" s="281"/>
      <c r="J47" s="282"/>
      <c r="K47" s="281"/>
      <c r="L47" s="282"/>
      <c r="M47" s="281"/>
      <c r="N47" s="282"/>
      <c r="O47" s="281"/>
      <c r="P47" s="282"/>
      <c r="Q47" s="281"/>
      <c r="R47" s="282"/>
      <c r="S47" s="281"/>
      <c r="T47" s="282"/>
      <c r="U47" s="281"/>
      <c r="V47" s="282"/>
      <c r="W47" s="281"/>
      <c r="X47" s="282"/>
      <c r="Y47" s="281"/>
      <c r="Z47" s="282"/>
      <c r="AA47" s="281"/>
      <c r="AB47" s="282"/>
      <c r="AC47" s="281"/>
      <c r="AD47" s="282"/>
      <c r="AE47" s="281"/>
      <c r="AF47" s="282"/>
      <c r="AG47" s="281"/>
      <c r="AH47" s="282"/>
      <c r="AI47" s="281"/>
      <c r="AJ47" s="282"/>
      <c r="AK47" s="281"/>
      <c r="AL47" s="282"/>
      <c r="AM47" s="281"/>
      <c r="AN47" s="282"/>
      <c r="AO47" s="281"/>
      <c r="AP47" s="282"/>
      <c r="AQ47" s="281"/>
      <c r="AR47" s="282"/>
      <c r="AS47" s="281"/>
      <c r="AT47" s="282"/>
      <c r="AU47" s="281"/>
      <c r="AV47" s="282"/>
      <c r="AW47" s="281"/>
      <c r="AX47" s="282"/>
      <c r="AY47" s="281"/>
      <c r="AZ47" s="282"/>
      <c r="BA47" s="281"/>
      <c r="BB47" s="282"/>
      <c r="BC47" s="281"/>
      <c r="BD47" s="282"/>
      <c r="BE47" s="287"/>
      <c r="BF47" s="295">
        <f t="shared" si="8"/>
        <v>0</v>
      </c>
      <c r="BG47" s="296">
        <f t="shared" si="7"/>
        <v>0</v>
      </c>
      <c r="BH47" s="146"/>
      <c r="BI47" s="26"/>
      <c r="BJ47" s="412"/>
      <c r="BK47" s="413"/>
      <c r="BL47" s="413"/>
      <c r="BM47" s="413"/>
      <c r="BN47" s="413"/>
      <c r="BO47" s="413"/>
      <c r="BP47" s="413"/>
      <c r="BQ47" s="413"/>
      <c r="BR47" s="409"/>
      <c r="BS47" s="410"/>
      <c r="BT47" s="20"/>
      <c r="BU47" s="412"/>
      <c r="BV47" s="413"/>
      <c r="BW47" s="413"/>
      <c r="BX47" s="413"/>
      <c r="BY47" s="413"/>
      <c r="BZ47" s="413"/>
      <c r="CA47" s="413"/>
      <c r="CB47" s="413"/>
      <c r="CC47" s="409"/>
      <c r="CD47" s="410"/>
      <c r="CE47" s="14"/>
    </row>
    <row r="48" spans="1:83" ht="15" customHeight="1">
      <c r="A48" s="543"/>
      <c r="B48" s="544"/>
      <c r="C48" s="275" t="str">
        <f>IFERROR(VLOOKUP(A48,年間予定!$A$3:$M$17,$A$34,FALSE),"")</f>
        <v/>
      </c>
      <c r="D48" s="276"/>
      <c r="E48" s="283"/>
      <c r="F48" s="278"/>
      <c r="G48" s="283"/>
      <c r="H48" s="278"/>
      <c r="I48" s="283"/>
      <c r="J48" s="278"/>
      <c r="K48" s="283"/>
      <c r="L48" s="278"/>
      <c r="M48" s="283"/>
      <c r="N48" s="278"/>
      <c r="O48" s="283"/>
      <c r="P48" s="278"/>
      <c r="Q48" s="283"/>
      <c r="R48" s="278"/>
      <c r="S48" s="283"/>
      <c r="T48" s="278"/>
      <c r="U48" s="283"/>
      <c r="V48" s="278"/>
      <c r="W48" s="283"/>
      <c r="X48" s="278"/>
      <c r="Y48" s="283"/>
      <c r="Z48" s="278"/>
      <c r="AA48" s="283"/>
      <c r="AB48" s="278"/>
      <c r="AC48" s="283"/>
      <c r="AD48" s="278"/>
      <c r="AE48" s="283"/>
      <c r="AF48" s="278"/>
      <c r="AG48" s="283"/>
      <c r="AH48" s="278"/>
      <c r="AI48" s="283"/>
      <c r="AJ48" s="278"/>
      <c r="AK48" s="283"/>
      <c r="AL48" s="278"/>
      <c r="AM48" s="283"/>
      <c r="AN48" s="278"/>
      <c r="AO48" s="283"/>
      <c r="AP48" s="278"/>
      <c r="AQ48" s="283"/>
      <c r="AR48" s="278"/>
      <c r="AS48" s="283"/>
      <c r="AT48" s="278"/>
      <c r="AU48" s="283"/>
      <c r="AV48" s="278"/>
      <c r="AW48" s="283"/>
      <c r="AX48" s="278"/>
      <c r="AY48" s="283"/>
      <c r="AZ48" s="278"/>
      <c r="BA48" s="283"/>
      <c r="BB48" s="278"/>
      <c r="BC48" s="283"/>
      <c r="BD48" s="278"/>
      <c r="BE48" s="288"/>
      <c r="BF48" s="293">
        <f t="shared" si="8"/>
        <v>0</v>
      </c>
      <c r="BG48" s="297">
        <f t="shared" si="7"/>
        <v>0</v>
      </c>
      <c r="BH48" s="146"/>
      <c r="BI48" s="26"/>
      <c r="BJ48" s="406" t="s">
        <v>25</v>
      </c>
      <c r="BK48" s="405"/>
      <c r="BL48" s="405"/>
      <c r="BM48" s="405">
        <f ca="1">C31</f>
        <v>26</v>
      </c>
      <c r="BN48" s="405"/>
      <c r="BO48" s="405" t="s">
        <v>26</v>
      </c>
      <c r="BP48" s="405"/>
      <c r="BQ48" s="405"/>
      <c r="BR48" s="403">
        <f ca="1">BM40*BM48*BM50*1.015</f>
        <v>2826643.05</v>
      </c>
      <c r="BS48" s="404"/>
      <c r="BT48" s="21"/>
      <c r="BU48" s="406" t="s">
        <v>25</v>
      </c>
      <c r="BV48" s="405"/>
      <c r="BW48" s="405"/>
      <c r="BX48" s="405">
        <f ca="1">C31</f>
        <v>26</v>
      </c>
      <c r="BY48" s="405"/>
      <c r="BZ48" s="405" t="s">
        <v>26</v>
      </c>
      <c r="CA48" s="405"/>
      <c r="CB48" s="405"/>
      <c r="CC48" s="403">
        <f ca="1">BX40*BX48*BX50*1.015</f>
        <v>2826643.05</v>
      </c>
      <c r="CD48" s="404"/>
    </row>
    <row r="49" spans="1:82" ht="15" customHeight="1" thickBot="1">
      <c r="A49" s="545"/>
      <c r="B49" s="546"/>
      <c r="C49" s="298" t="str">
        <f>IFERROR(VLOOKUP(A49,年間予定!$A$3:$M$17,$A$34,FALSE),"")</f>
        <v/>
      </c>
      <c r="D49" s="299"/>
      <c r="E49" s="300"/>
      <c r="F49" s="301"/>
      <c r="G49" s="300"/>
      <c r="H49" s="301"/>
      <c r="I49" s="300"/>
      <c r="J49" s="301"/>
      <c r="K49" s="300"/>
      <c r="L49" s="301"/>
      <c r="M49" s="300"/>
      <c r="N49" s="301"/>
      <c r="O49" s="300"/>
      <c r="P49" s="301"/>
      <c r="Q49" s="300"/>
      <c r="R49" s="301"/>
      <c r="S49" s="300"/>
      <c r="T49" s="301"/>
      <c r="U49" s="300"/>
      <c r="V49" s="301"/>
      <c r="W49" s="300"/>
      <c r="X49" s="301"/>
      <c r="Y49" s="300"/>
      <c r="Z49" s="301"/>
      <c r="AA49" s="300"/>
      <c r="AB49" s="301"/>
      <c r="AC49" s="300"/>
      <c r="AD49" s="301"/>
      <c r="AE49" s="300"/>
      <c r="AF49" s="301"/>
      <c r="AG49" s="300"/>
      <c r="AH49" s="301"/>
      <c r="AI49" s="300"/>
      <c r="AJ49" s="301"/>
      <c r="AK49" s="300"/>
      <c r="AL49" s="301"/>
      <c r="AM49" s="300"/>
      <c r="AN49" s="301"/>
      <c r="AO49" s="300"/>
      <c r="AP49" s="301"/>
      <c r="AQ49" s="300"/>
      <c r="AR49" s="301"/>
      <c r="AS49" s="300"/>
      <c r="AT49" s="301"/>
      <c r="AU49" s="300"/>
      <c r="AV49" s="301"/>
      <c r="AW49" s="300"/>
      <c r="AX49" s="301"/>
      <c r="AY49" s="300"/>
      <c r="AZ49" s="301"/>
      <c r="BA49" s="300"/>
      <c r="BB49" s="301"/>
      <c r="BC49" s="300"/>
      <c r="BD49" s="301"/>
      <c r="BE49" s="302"/>
      <c r="BF49" s="303">
        <f t="shared" si="8"/>
        <v>0</v>
      </c>
      <c r="BG49" s="304">
        <f t="shared" si="7"/>
        <v>0</v>
      </c>
      <c r="BH49" s="146"/>
      <c r="BI49" s="26"/>
      <c r="BJ49" s="399"/>
      <c r="BK49" s="397"/>
      <c r="BL49" s="397"/>
      <c r="BM49" s="397"/>
      <c r="BN49" s="397"/>
      <c r="BO49" s="397"/>
      <c r="BP49" s="397"/>
      <c r="BQ49" s="397"/>
      <c r="BR49" s="401"/>
      <c r="BS49" s="402"/>
      <c r="BT49" s="21"/>
      <c r="BU49" s="399"/>
      <c r="BV49" s="397"/>
      <c r="BW49" s="397"/>
      <c r="BX49" s="397"/>
      <c r="BY49" s="397"/>
      <c r="BZ49" s="397"/>
      <c r="CA49" s="397"/>
      <c r="CB49" s="397"/>
      <c r="CC49" s="401"/>
      <c r="CD49" s="402"/>
    </row>
    <row r="50" spans="1:82" ht="15" customHeight="1" thickBot="1">
      <c r="A50" s="28">
        <f>ROW()-33</f>
        <v>17</v>
      </c>
      <c r="B50" s="29"/>
      <c r="C50" s="305">
        <f t="shared" ref="C50:AH50" ca="1" si="9">SUM(C36:C49)</f>
        <v>194</v>
      </c>
      <c r="D50" s="306">
        <f t="shared" si="9"/>
        <v>7</v>
      </c>
      <c r="E50" s="307">
        <f t="shared" si="9"/>
        <v>0</v>
      </c>
      <c r="F50" s="308">
        <f t="shared" si="9"/>
        <v>4</v>
      </c>
      <c r="G50" s="307">
        <f t="shared" si="9"/>
        <v>0</v>
      </c>
      <c r="H50" s="308">
        <f t="shared" si="9"/>
        <v>6</v>
      </c>
      <c r="I50" s="307">
        <f t="shared" si="9"/>
        <v>0</v>
      </c>
      <c r="J50" s="308">
        <f t="shared" si="9"/>
        <v>2</v>
      </c>
      <c r="K50" s="307">
        <f t="shared" si="9"/>
        <v>0</v>
      </c>
      <c r="L50" s="308">
        <f t="shared" si="9"/>
        <v>5</v>
      </c>
      <c r="M50" s="307">
        <f t="shared" si="9"/>
        <v>0</v>
      </c>
      <c r="N50" s="308">
        <f t="shared" si="9"/>
        <v>2</v>
      </c>
      <c r="O50" s="307">
        <f t="shared" si="9"/>
        <v>0</v>
      </c>
      <c r="P50" s="308">
        <f t="shared" si="9"/>
        <v>1</v>
      </c>
      <c r="Q50" s="307">
        <f t="shared" si="9"/>
        <v>0</v>
      </c>
      <c r="R50" s="308">
        <f t="shared" si="9"/>
        <v>8</v>
      </c>
      <c r="S50" s="307">
        <f t="shared" si="9"/>
        <v>0</v>
      </c>
      <c r="T50" s="308">
        <f t="shared" si="9"/>
        <v>6</v>
      </c>
      <c r="U50" s="307">
        <f t="shared" si="9"/>
        <v>0</v>
      </c>
      <c r="V50" s="308">
        <f t="shared" si="9"/>
        <v>6</v>
      </c>
      <c r="W50" s="307">
        <f t="shared" si="9"/>
        <v>0</v>
      </c>
      <c r="X50" s="308">
        <f t="shared" si="9"/>
        <v>2</v>
      </c>
      <c r="Y50" s="307">
        <f t="shared" si="9"/>
        <v>0</v>
      </c>
      <c r="Z50" s="308">
        <f t="shared" si="9"/>
        <v>0</v>
      </c>
      <c r="AA50" s="307">
        <f t="shared" si="9"/>
        <v>0</v>
      </c>
      <c r="AB50" s="308">
        <f t="shared" si="9"/>
        <v>4</v>
      </c>
      <c r="AC50" s="307">
        <f t="shared" si="9"/>
        <v>0</v>
      </c>
      <c r="AD50" s="308">
        <f t="shared" si="9"/>
        <v>4</v>
      </c>
      <c r="AE50" s="307">
        <f t="shared" si="9"/>
        <v>0</v>
      </c>
      <c r="AF50" s="308">
        <f t="shared" si="9"/>
        <v>2</v>
      </c>
      <c r="AG50" s="307">
        <f t="shared" si="9"/>
        <v>0</v>
      </c>
      <c r="AH50" s="308">
        <f t="shared" si="9"/>
        <v>4</v>
      </c>
      <c r="AI50" s="307">
        <f t="shared" ref="AI50:BG50" si="10">SUM(AI36:AI49)</f>
        <v>0</v>
      </c>
      <c r="AJ50" s="308">
        <f t="shared" si="10"/>
        <v>8</v>
      </c>
      <c r="AK50" s="307">
        <f t="shared" si="10"/>
        <v>0</v>
      </c>
      <c r="AL50" s="308">
        <f t="shared" si="10"/>
        <v>7</v>
      </c>
      <c r="AM50" s="307">
        <f t="shared" si="10"/>
        <v>0</v>
      </c>
      <c r="AN50" s="308">
        <f t="shared" si="10"/>
        <v>5</v>
      </c>
      <c r="AO50" s="307">
        <f t="shared" si="10"/>
        <v>0</v>
      </c>
      <c r="AP50" s="308">
        <f t="shared" si="10"/>
        <v>7</v>
      </c>
      <c r="AQ50" s="307">
        <f t="shared" si="10"/>
        <v>0</v>
      </c>
      <c r="AR50" s="308">
        <f t="shared" si="10"/>
        <v>10</v>
      </c>
      <c r="AS50" s="307"/>
      <c r="AT50" s="308">
        <f t="shared" si="10"/>
        <v>8</v>
      </c>
      <c r="AU50" s="307">
        <f t="shared" si="10"/>
        <v>0</v>
      </c>
      <c r="AV50" s="308">
        <f t="shared" si="10"/>
        <v>8</v>
      </c>
      <c r="AW50" s="307">
        <f t="shared" si="10"/>
        <v>0</v>
      </c>
      <c r="AX50" s="308">
        <f t="shared" si="10"/>
        <v>2</v>
      </c>
      <c r="AY50" s="307">
        <f t="shared" si="10"/>
        <v>0</v>
      </c>
      <c r="AZ50" s="308">
        <f t="shared" si="10"/>
        <v>10</v>
      </c>
      <c r="BA50" s="307">
        <f t="shared" si="10"/>
        <v>0</v>
      </c>
      <c r="BB50" s="308">
        <f t="shared" si="10"/>
        <v>10</v>
      </c>
      <c r="BC50" s="307">
        <f t="shared" si="10"/>
        <v>0</v>
      </c>
      <c r="BD50" s="308">
        <f t="shared" si="10"/>
        <v>0</v>
      </c>
      <c r="BE50" s="309">
        <f t="shared" si="10"/>
        <v>0</v>
      </c>
      <c r="BF50" s="310">
        <f>SUM(BF36:BF49)</f>
        <v>138</v>
      </c>
      <c r="BG50" s="311">
        <f t="shared" si="10"/>
        <v>0</v>
      </c>
      <c r="BH50" s="146"/>
      <c r="BI50" s="9"/>
      <c r="BJ50" s="399" t="s">
        <v>27</v>
      </c>
      <c r="BK50" s="397"/>
      <c r="BL50" s="397"/>
      <c r="BM50" s="395">
        <v>14355</v>
      </c>
      <c r="BN50" s="395"/>
      <c r="BO50" s="397" t="s">
        <v>43</v>
      </c>
      <c r="BP50" s="397"/>
      <c r="BQ50" s="397"/>
      <c r="BR50" s="401">
        <f ca="1">BM42*BM48*BM52</f>
        <v>3732300</v>
      </c>
      <c r="BS50" s="402"/>
      <c r="BT50" s="21"/>
      <c r="BU50" s="399" t="s">
        <v>27</v>
      </c>
      <c r="BV50" s="397"/>
      <c r="BW50" s="397"/>
      <c r="BX50" s="395">
        <v>14355</v>
      </c>
      <c r="BY50" s="395"/>
      <c r="BZ50" s="397" t="s">
        <v>43</v>
      </c>
      <c r="CA50" s="397"/>
      <c r="CB50" s="397"/>
      <c r="CC50" s="401">
        <f ca="1">BX42*BX48*BX52</f>
        <v>3732300</v>
      </c>
      <c r="CD50" s="402"/>
    </row>
    <row r="51" spans="1:82" ht="12" customHeight="1">
      <c r="A51" s="28"/>
      <c r="B51" s="29"/>
      <c r="C51" s="29"/>
      <c r="D51" s="25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30"/>
      <c r="R51" s="30"/>
      <c r="S51" s="256"/>
      <c r="T51" s="257"/>
      <c r="U51" s="28"/>
      <c r="V51" s="148"/>
      <c r="W51" s="139"/>
      <c r="X51" s="149"/>
      <c r="Y51" s="27"/>
      <c r="Z51" s="27"/>
      <c r="AA51" s="27"/>
      <c r="AB51" s="27"/>
      <c r="AC51" s="27"/>
      <c r="AD51" s="27"/>
      <c r="AE51" s="27"/>
      <c r="AF51" s="27"/>
      <c r="AG51" s="148"/>
      <c r="AH51" s="139"/>
      <c r="AI51" s="149"/>
      <c r="AJ51" s="27"/>
      <c r="AK51" s="4"/>
      <c r="AL51" s="4"/>
      <c r="AM51" s="4"/>
      <c r="AN51" s="4"/>
      <c r="AO51" s="4"/>
      <c r="AP51" s="4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  <c r="BI51" s="9"/>
      <c r="BJ51" s="399"/>
      <c r="BK51" s="397"/>
      <c r="BL51" s="397"/>
      <c r="BM51" s="395"/>
      <c r="BN51" s="395"/>
      <c r="BO51" s="397"/>
      <c r="BP51" s="397"/>
      <c r="BQ51" s="397"/>
      <c r="BR51" s="401"/>
      <c r="BS51" s="402"/>
      <c r="BT51" s="21"/>
      <c r="BU51" s="399"/>
      <c r="BV51" s="397"/>
      <c r="BW51" s="397"/>
      <c r="BX51" s="395"/>
      <c r="BY51" s="395"/>
      <c r="BZ51" s="397"/>
      <c r="CA51" s="397"/>
      <c r="CB51" s="397"/>
      <c r="CC51" s="401"/>
      <c r="CD51" s="402"/>
    </row>
    <row r="52" spans="1:82" ht="12" customHeight="1">
      <c r="A52" s="28"/>
      <c r="B52" s="29"/>
      <c r="C52" s="29"/>
      <c r="D52" s="25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30"/>
      <c r="R52" s="30"/>
      <c r="S52" s="256"/>
      <c r="T52" s="257"/>
      <c r="U52" s="28"/>
      <c r="V52" s="148"/>
      <c r="W52" s="139"/>
      <c r="X52" s="149"/>
      <c r="Y52" s="27"/>
      <c r="Z52" s="27"/>
      <c r="AA52" s="27"/>
      <c r="AB52" s="27"/>
      <c r="AC52" s="27"/>
      <c r="AD52" s="27"/>
      <c r="AE52" s="27"/>
      <c r="AF52" s="27"/>
      <c r="AG52" s="148"/>
      <c r="AH52" s="139"/>
      <c r="AI52" s="149"/>
      <c r="AJ52" s="27"/>
      <c r="AK52" s="4"/>
      <c r="AL52" s="4"/>
      <c r="AM52" s="4"/>
      <c r="AN52" s="4"/>
      <c r="AO52" s="4"/>
      <c r="AP52" s="4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  <c r="BI52" s="9"/>
      <c r="BJ52" s="399" t="s">
        <v>28</v>
      </c>
      <c r="BK52" s="397"/>
      <c r="BL52" s="397"/>
      <c r="BM52" s="395">
        <f>BM26</f>
        <v>14355</v>
      </c>
      <c r="BN52" s="395"/>
      <c r="BO52" s="397" t="s">
        <v>42</v>
      </c>
      <c r="BP52" s="397"/>
      <c r="BQ52" s="397"/>
      <c r="BR52" s="391">
        <f ca="1">BR50-BR48</f>
        <v>905656.95000000019</v>
      </c>
      <c r="BS52" s="392"/>
      <c r="BT52" s="21"/>
      <c r="BU52" s="399" t="s">
        <v>28</v>
      </c>
      <c r="BV52" s="397"/>
      <c r="BW52" s="397"/>
      <c r="BX52" s="395">
        <f>BM26</f>
        <v>14355</v>
      </c>
      <c r="BY52" s="395"/>
      <c r="BZ52" s="397" t="s">
        <v>42</v>
      </c>
      <c r="CA52" s="397"/>
      <c r="CB52" s="397"/>
      <c r="CC52" s="391">
        <f ca="1">CC50-CC48</f>
        <v>905656.95000000019</v>
      </c>
      <c r="CD52" s="392"/>
    </row>
    <row r="53" spans="1:82" ht="12" customHeight="1" thickBot="1">
      <c r="A53" s="28"/>
      <c r="B53" s="29"/>
      <c r="C53" s="29"/>
      <c r="D53" s="25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30"/>
      <c r="R53" s="30"/>
      <c r="S53" s="256"/>
      <c r="T53" s="257"/>
      <c r="U53" s="28"/>
      <c r="V53" s="148"/>
      <c r="W53" s="139"/>
      <c r="X53" s="149"/>
      <c r="Y53" s="27"/>
      <c r="Z53" s="27"/>
      <c r="AA53" s="27"/>
      <c r="AB53" s="27"/>
      <c r="AC53" s="27"/>
      <c r="AD53" s="27"/>
      <c r="AE53" s="27"/>
      <c r="AF53" s="27"/>
      <c r="AG53" s="148"/>
      <c r="AH53" s="139"/>
      <c r="AI53" s="149"/>
      <c r="AJ53" s="27"/>
      <c r="AK53" s="4"/>
      <c r="AL53" s="4"/>
      <c r="AM53" s="4"/>
      <c r="AN53" s="4"/>
      <c r="AO53" s="4"/>
      <c r="AP53" s="4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7"/>
      <c r="BI53" s="9"/>
      <c r="BJ53" s="400"/>
      <c r="BK53" s="398"/>
      <c r="BL53" s="398"/>
      <c r="BM53" s="396"/>
      <c r="BN53" s="396"/>
      <c r="BO53" s="398"/>
      <c r="BP53" s="398"/>
      <c r="BQ53" s="398"/>
      <c r="BR53" s="393"/>
      <c r="BS53" s="394"/>
      <c r="BT53" s="21"/>
      <c r="BU53" s="400"/>
      <c r="BV53" s="398"/>
      <c r="BW53" s="398"/>
      <c r="BX53" s="396"/>
      <c r="BY53" s="396"/>
      <c r="BZ53" s="398"/>
      <c r="CA53" s="398"/>
      <c r="CB53" s="398"/>
      <c r="CC53" s="393"/>
      <c r="CD53" s="394"/>
    </row>
    <row r="54" spans="1:82" ht="12" customHeight="1">
      <c r="A54" s="28"/>
      <c r="B54" s="29"/>
      <c r="C54" s="29"/>
      <c r="D54" s="25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30"/>
      <c r="R54" s="30"/>
      <c r="S54" s="256"/>
      <c r="T54" s="257"/>
      <c r="U54" s="28"/>
      <c r="V54" s="148"/>
      <c r="W54" s="139"/>
      <c r="X54" s="149"/>
      <c r="Y54" s="27"/>
      <c r="Z54" s="27"/>
      <c r="AA54" s="27"/>
      <c r="AB54" s="27"/>
      <c r="AC54" s="27"/>
      <c r="AD54" s="27"/>
      <c r="AE54" s="27"/>
      <c r="AF54" s="27"/>
      <c r="AG54" s="148"/>
      <c r="AH54" s="139"/>
      <c r="AI54" s="149"/>
      <c r="AJ54" s="27"/>
      <c r="AK54" s="4"/>
      <c r="AL54" s="4"/>
      <c r="AM54" s="4"/>
      <c r="AN54" s="4"/>
      <c r="AO54" s="4"/>
      <c r="AP54" s="4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7"/>
      <c r="BI54" s="27"/>
      <c r="BJ54" s="237"/>
      <c r="BK54" s="237"/>
      <c r="BL54" s="22"/>
      <c r="BM54" s="23"/>
      <c r="BN54" s="23"/>
      <c r="BO54" s="17"/>
      <c r="BP54" s="17"/>
      <c r="BQ54" s="17"/>
      <c r="BR54" s="21"/>
      <c r="BS54" s="21"/>
      <c r="BT54" s="31"/>
    </row>
    <row r="55" spans="1:82" ht="12" customHeight="1">
      <c r="A55" s="28"/>
      <c r="B55" s="29"/>
      <c r="C55" s="29"/>
      <c r="D55" s="25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30"/>
      <c r="R55" s="30"/>
      <c r="S55" s="256"/>
      <c r="T55" s="257"/>
      <c r="U55" s="28"/>
      <c r="V55" s="148"/>
      <c r="W55" s="139"/>
      <c r="X55" s="149"/>
      <c r="Y55" s="27"/>
      <c r="Z55" s="27"/>
      <c r="AA55" s="27"/>
      <c r="AB55" s="27"/>
      <c r="AC55" s="27"/>
      <c r="AD55" s="27"/>
      <c r="AE55" s="27"/>
      <c r="AF55" s="27"/>
      <c r="AG55" s="148"/>
      <c r="AH55" s="139"/>
      <c r="AI55" s="149"/>
      <c r="AJ55" s="27"/>
      <c r="AK55" s="4"/>
      <c r="AL55" s="4"/>
      <c r="AM55" s="4"/>
      <c r="AN55" s="4"/>
      <c r="AO55" s="4"/>
      <c r="AP55" s="4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27"/>
    </row>
    <row r="56" spans="1:82" ht="12" customHeight="1">
      <c r="A56" s="28"/>
      <c r="D56" s="25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30"/>
      <c r="R56" s="30"/>
      <c r="S56" s="256"/>
      <c r="T56" s="257"/>
      <c r="U56" s="28"/>
      <c r="V56" s="148"/>
      <c r="W56" s="139"/>
      <c r="X56" s="149"/>
      <c r="Y56" s="27"/>
      <c r="Z56" s="27"/>
      <c r="AA56" s="27"/>
      <c r="AB56" s="27"/>
      <c r="AC56" s="27"/>
      <c r="AD56" s="27"/>
      <c r="AE56" s="27"/>
      <c r="AF56" s="27"/>
      <c r="AG56" s="148"/>
      <c r="AH56" s="139"/>
      <c r="AI56" s="149"/>
      <c r="AJ56" s="27"/>
      <c r="AK56" s="4"/>
      <c r="AL56" s="4"/>
      <c r="AM56" s="4"/>
      <c r="AN56" s="4"/>
      <c r="AO56" s="4"/>
      <c r="AP56" s="4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4"/>
    </row>
    <row r="57" spans="1:82" ht="12" customHeight="1">
      <c r="A57" s="28"/>
      <c r="D57" s="25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30"/>
      <c r="R57" s="30"/>
      <c r="S57" s="30"/>
      <c r="T57" s="258"/>
      <c r="U57" s="28"/>
      <c r="V57" s="148"/>
      <c r="W57" s="139"/>
      <c r="X57" s="149"/>
      <c r="Y57" s="27"/>
      <c r="Z57" s="27"/>
      <c r="AA57" s="27"/>
      <c r="AB57" s="27"/>
      <c r="AC57" s="27"/>
      <c r="AD57" s="27"/>
      <c r="AE57" s="27"/>
      <c r="AF57" s="27"/>
      <c r="AG57" s="148"/>
      <c r="AH57" s="139"/>
      <c r="AI57" s="149"/>
      <c r="AJ57" s="27"/>
      <c r="AK57" s="4"/>
      <c r="AL57" s="4"/>
      <c r="AM57" s="4"/>
      <c r="AN57" s="4"/>
      <c r="AO57" s="4"/>
      <c r="AP57" s="4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4"/>
    </row>
    <row r="58" spans="1:82" ht="12" customHeight="1">
      <c r="A58" s="28"/>
      <c r="D58" s="25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30"/>
      <c r="R58" s="30"/>
      <c r="S58" s="30"/>
      <c r="T58" s="30"/>
      <c r="U58" s="28"/>
      <c r="V58" s="148"/>
      <c r="W58" s="139"/>
      <c r="X58" s="149"/>
      <c r="Y58" s="27"/>
      <c r="Z58" s="27"/>
      <c r="AA58" s="27"/>
      <c r="AB58" s="27"/>
      <c r="AC58" s="27"/>
      <c r="AD58" s="27"/>
      <c r="AE58" s="27"/>
      <c r="AF58" s="27"/>
      <c r="AG58" s="148"/>
      <c r="AH58" s="139"/>
      <c r="AI58" s="149"/>
      <c r="AJ58" s="27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</row>
    <row r="59" spans="1:82" ht="12" customHeight="1">
      <c r="A59" s="28"/>
      <c r="D59" s="25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30"/>
      <c r="R59" s="30"/>
      <c r="S59" s="30"/>
      <c r="T59" s="30"/>
      <c r="U59" s="28"/>
      <c r="V59" s="148"/>
      <c r="W59" s="139"/>
      <c r="X59" s="149"/>
      <c r="Y59" s="27"/>
      <c r="Z59" s="27"/>
      <c r="AA59" s="27"/>
      <c r="AB59" s="27"/>
      <c r="AC59" s="27"/>
      <c r="AD59" s="27"/>
      <c r="AE59" s="27"/>
      <c r="AF59" s="27"/>
      <c r="AG59" s="148"/>
      <c r="AH59" s="139"/>
      <c r="AI59" s="149"/>
      <c r="AJ59" s="27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</row>
    <row r="60" spans="1:82" ht="12" customHeight="1">
      <c r="A60" s="28"/>
      <c r="D60" s="25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30"/>
      <c r="R60" s="30"/>
      <c r="S60" s="30"/>
      <c r="T60" s="30"/>
      <c r="U60" s="28"/>
      <c r="V60" s="148"/>
      <c r="W60" s="139"/>
      <c r="X60" s="149"/>
      <c r="Y60" s="27"/>
      <c r="Z60" s="27"/>
      <c r="AA60" s="27"/>
      <c r="AB60" s="27"/>
      <c r="AC60" s="27"/>
      <c r="AD60" s="27"/>
      <c r="AE60" s="27"/>
      <c r="AF60" s="27"/>
      <c r="AG60" s="148"/>
      <c r="AH60" s="139"/>
      <c r="AI60" s="149"/>
      <c r="AJ60" s="27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</row>
    <row r="61" spans="1:82" ht="12" customHeight="1">
      <c r="A61" s="28"/>
      <c r="D61" s="25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30"/>
      <c r="R61" s="30"/>
      <c r="S61" s="251"/>
      <c r="T61" s="251"/>
      <c r="U61" s="28"/>
      <c r="V61" s="148"/>
      <c r="W61" s="139"/>
      <c r="X61" s="149"/>
      <c r="Y61" s="27"/>
      <c r="Z61" s="27"/>
      <c r="AA61" s="27"/>
      <c r="AB61" s="27"/>
      <c r="AC61" s="27"/>
      <c r="AD61" s="27"/>
      <c r="AE61" s="27"/>
      <c r="AF61" s="27"/>
      <c r="AG61" s="148"/>
      <c r="AH61" s="139"/>
      <c r="AI61" s="149"/>
      <c r="AJ61" s="27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</row>
    <row r="62" spans="1:82" ht="12" customHeight="1">
      <c r="A62" s="28"/>
      <c r="D62" s="25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30"/>
      <c r="R62" s="30"/>
      <c r="S62" s="251"/>
      <c r="T62" s="251"/>
      <c r="U62" s="28"/>
      <c r="V62" s="148"/>
      <c r="W62" s="139"/>
      <c r="X62" s="149"/>
      <c r="Y62" s="27"/>
      <c r="Z62" s="27"/>
      <c r="AA62" s="27"/>
      <c r="AB62" s="27"/>
      <c r="AC62" s="27"/>
      <c r="AD62" s="27"/>
      <c r="AE62" s="27"/>
      <c r="AF62" s="27"/>
      <c r="AG62" s="148"/>
      <c r="AH62" s="139"/>
      <c r="AI62" s="149"/>
      <c r="AJ62" s="27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</row>
    <row r="63" spans="1:82" ht="12" customHeight="1">
      <c r="A63" s="28"/>
      <c r="D63" s="25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30"/>
      <c r="R63" s="30"/>
      <c r="S63" s="251"/>
      <c r="T63" s="251"/>
      <c r="U63" s="28"/>
      <c r="V63" s="148"/>
      <c r="W63" s="139"/>
      <c r="X63" s="149"/>
      <c r="Y63" s="27"/>
      <c r="Z63" s="27"/>
      <c r="AA63" s="27"/>
      <c r="AB63" s="27"/>
      <c r="AC63" s="27"/>
      <c r="AD63" s="27"/>
      <c r="AE63" s="27"/>
      <c r="AF63" s="27"/>
      <c r="AG63" s="148"/>
      <c r="AH63" s="139"/>
      <c r="AI63" s="149"/>
      <c r="AJ63" s="27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</row>
    <row r="64" spans="1:82" ht="12" customHeight="1">
      <c r="A64" s="28"/>
      <c r="D64" s="25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30"/>
      <c r="R64" s="30"/>
      <c r="S64" s="251"/>
      <c r="T64" s="251"/>
      <c r="U64" s="28"/>
      <c r="V64" s="148"/>
      <c r="W64" s="139"/>
      <c r="X64" s="149"/>
      <c r="Y64" s="27"/>
      <c r="Z64" s="27"/>
      <c r="AA64" s="27"/>
      <c r="AB64" s="27"/>
      <c r="AC64" s="27"/>
      <c r="AD64" s="27"/>
      <c r="AE64" s="27"/>
      <c r="AF64" s="27"/>
      <c r="AG64" s="148"/>
      <c r="AH64" s="139"/>
      <c r="AI64" s="149"/>
      <c r="AJ64" s="27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</row>
    <row r="65" spans="1:83" ht="12" customHeight="1">
      <c r="A65" s="28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30"/>
      <c r="R65" s="30"/>
      <c r="S65" s="251"/>
      <c r="T65" s="251"/>
      <c r="U65" s="28"/>
      <c r="V65" s="148"/>
      <c r="W65" s="139"/>
      <c r="X65" s="149"/>
      <c r="Y65" s="27"/>
      <c r="Z65" s="27"/>
      <c r="AA65" s="27"/>
      <c r="AB65" s="27"/>
      <c r="AC65" s="27"/>
      <c r="AD65" s="27"/>
      <c r="AE65" s="27"/>
      <c r="AF65" s="27"/>
      <c r="AG65" s="148"/>
      <c r="AH65" s="139"/>
      <c r="AI65" s="149"/>
      <c r="AJ65" s="27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</row>
    <row r="66" spans="1:83" ht="12" customHeight="1">
      <c r="A66" s="28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30"/>
      <c r="R66" s="30"/>
      <c r="S66" s="251"/>
      <c r="T66" s="251"/>
      <c r="U66" s="28"/>
      <c r="V66" s="148"/>
      <c r="W66" s="139"/>
      <c r="X66" s="149"/>
      <c r="Y66" s="27"/>
      <c r="Z66" s="27"/>
      <c r="AA66" s="27"/>
      <c r="AB66" s="27"/>
      <c r="AC66" s="27"/>
      <c r="AD66" s="27"/>
      <c r="AE66" s="27"/>
      <c r="AF66" s="27"/>
      <c r="AG66" s="148"/>
      <c r="AH66" s="139"/>
      <c r="AI66" s="149"/>
      <c r="AJ66" s="27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</row>
    <row r="67" spans="1:83" ht="12" customHeight="1">
      <c r="A67" s="28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30"/>
      <c r="R67" s="30"/>
      <c r="S67" s="251"/>
      <c r="T67" s="251"/>
      <c r="U67" s="28"/>
      <c r="V67" s="148"/>
      <c r="W67" s="139"/>
      <c r="X67" s="149"/>
      <c r="Y67" s="27"/>
      <c r="Z67" s="27"/>
      <c r="AA67" s="27"/>
      <c r="AB67" s="27"/>
      <c r="AC67" s="27"/>
      <c r="AD67" s="27"/>
      <c r="AE67" s="27"/>
      <c r="AF67" s="27"/>
      <c r="AG67" s="148"/>
      <c r="AH67" s="139"/>
      <c r="AI67" s="149"/>
      <c r="AJ67" s="27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CE67" s="24"/>
    </row>
    <row r="68" spans="1:83" ht="12" customHeight="1">
      <c r="A68" s="28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30"/>
      <c r="R68" s="30"/>
      <c r="S68" s="251"/>
      <c r="T68" s="251"/>
      <c r="U68" s="28"/>
      <c r="V68" s="148"/>
      <c r="W68" s="139"/>
      <c r="X68" s="149"/>
      <c r="Y68" s="27"/>
      <c r="Z68" s="27"/>
      <c r="AA68" s="27"/>
      <c r="AB68" s="27"/>
      <c r="AC68" s="27"/>
      <c r="AD68" s="27"/>
      <c r="AE68" s="27"/>
      <c r="AF68" s="27"/>
      <c r="AG68" s="148"/>
      <c r="AH68" s="139"/>
      <c r="AI68" s="149"/>
      <c r="AJ68" s="27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CE68" s="24"/>
    </row>
    <row r="69" spans="1:83" ht="12" customHeight="1">
      <c r="A69" s="28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30"/>
      <c r="R69" s="30"/>
      <c r="S69" s="251"/>
      <c r="T69" s="251"/>
      <c r="U69" s="28"/>
      <c r="V69" s="148"/>
      <c r="W69" s="139"/>
      <c r="X69" s="149"/>
      <c r="Y69" s="27"/>
      <c r="Z69" s="27"/>
      <c r="AA69" s="27"/>
      <c r="AB69" s="27"/>
      <c r="AC69" s="27"/>
      <c r="AD69" s="27"/>
      <c r="AE69" s="27"/>
      <c r="AF69" s="27"/>
      <c r="AG69" s="148"/>
      <c r="AH69" s="139"/>
      <c r="AI69" s="149"/>
      <c r="AJ69" s="27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</row>
    <row r="70" spans="1:83" ht="12" customHeight="1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30"/>
      <c r="R70" s="30"/>
      <c r="S70" s="251"/>
      <c r="T70" s="251"/>
      <c r="U70" s="28"/>
      <c r="V70" s="148"/>
      <c r="W70" s="139"/>
      <c r="X70" s="149"/>
      <c r="Y70" s="27"/>
      <c r="Z70" s="27"/>
      <c r="AA70" s="27"/>
      <c r="AB70" s="27"/>
      <c r="AC70" s="27"/>
      <c r="AD70" s="27"/>
      <c r="AE70" s="27"/>
      <c r="AF70" s="27"/>
      <c r="AG70" s="148"/>
      <c r="AH70" s="139"/>
      <c r="AI70" s="149"/>
      <c r="AJ70" s="27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</row>
    <row r="71" spans="1:83" ht="12" customHeight="1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30"/>
      <c r="R71" s="30"/>
      <c r="S71" s="251"/>
      <c r="T71" s="251"/>
      <c r="U71" s="28"/>
      <c r="V71" s="148"/>
      <c r="W71" s="139"/>
      <c r="X71" s="149"/>
      <c r="Y71" s="27"/>
      <c r="Z71" s="27"/>
      <c r="AA71" s="27"/>
      <c r="AB71" s="27"/>
      <c r="AC71" s="27"/>
      <c r="AD71" s="27"/>
      <c r="AE71" s="27"/>
      <c r="AF71" s="27"/>
      <c r="AG71" s="148"/>
      <c r="AH71" s="139"/>
      <c r="AI71" s="149"/>
      <c r="AJ71" s="27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</row>
    <row r="72" spans="1:83" ht="12" customHeight="1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30"/>
      <c r="R72" s="30"/>
      <c r="S72" s="251"/>
      <c r="T72" s="251"/>
      <c r="U72" s="28"/>
      <c r="V72" s="148"/>
      <c r="W72" s="139"/>
      <c r="X72" s="149"/>
      <c r="Y72" s="27"/>
      <c r="Z72" s="27"/>
      <c r="AA72" s="27"/>
      <c r="AB72" s="27"/>
      <c r="AC72" s="27"/>
      <c r="AD72" s="27"/>
      <c r="AE72" s="27"/>
      <c r="AF72" s="27"/>
      <c r="AG72" s="148"/>
      <c r="AH72" s="139"/>
      <c r="AI72" s="149"/>
      <c r="AJ72" s="27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</row>
    <row r="73" spans="1:83" ht="12" customHeight="1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30"/>
      <c r="R73" s="30"/>
      <c r="S73" s="251"/>
      <c r="T73" s="251"/>
      <c r="U73" s="28"/>
      <c r="V73" s="148"/>
      <c r="W73" s="139"/>
      <c r="X73" s="149"/>
      <c r="Y73" s="27"/>
      <c r="Z73" s="27"/>
      <c r="AA73" s="27"/>
      <c r="AB73" s="27"/>
      <c r="AC73" s="27"/>
      <c r="AD73" s="27"/>
      <c r="AE73" s="27"/>
      <c r="AF73" s="27"/>
      <c r="AG73" s="148"/>
      <c r="AH73" s="139"/>
      <c r="AI73" s="149"/>
      <c r="AJ73" s="27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</row>
    <row r="74" spans="1:83" ht="12" customHeight="1">
      <c r="P74" s="29"/>
      <c r="Q74" s="30"/>
      <c r="R74" s="30"/>
      <c r="S74" s="251"/>
      <c r="T74" s="251"/>
      <c r="U74" s="28"/>
      <c r="V74" s="148"/>
      <c r="W74" s="139"/>
      <c r="X74" s="149"/>
      <c r="Y74" s="27"/>
      <c r="Z74" s="27"/>
      <c r="AA74" s="27"/>
      <c r="AB74" s="27"/>
      <c r="AC74" s="27"/>
      <c r="AD74" s="27"/>
      <c r="AE74" s="27"/>
      <c r="AF74" s="27"/>
      <c r="AG74" s="148"/>
      <c r="AH74" s="139"/>
      <c r="AI74" s="149"/>
      <c r="AJ74" s="27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</row>
    <row r="75" spans="1:83" ht="12" customHeight="1">
      <c r="P75" s="29"/>
      <c r="Q75" s="30"/>
      <c r="R75" s="30"/>
      <c r="S75" s="251"/>
      <c r="T75" s="251"/>
      <c r="U75" s="28"/>
      <c r="V75" s="148"/>
      <c r="W75" s="139"/>
      <c r="X75" s="149"/>
      <c r="Y75" s="27"/>
      <c r="Z75" s="27"/>
      <c r="AA75" s="27"/>
      <c r="AB75" s="27"/>
      <c r="AC75" s="27"/>
      <c r="AD75" s="27"/>
      <c r="AE75" s="27"/>
      <c r="AF75" s="27"/>
      <c r="AG75" s="148"/>
      <c r="AH75" s="139"/>
      <c r="AI75" s="149"/>
      <c r="AJ75" s="27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</row>
    <row r="76" spans="1:83" ht="12" customHeight="1">
      <c r="P76" s="29"/>
      <c r="Q76" s="30"/>
      <c r="R76" s="30"/>
      <c r="S76" s="251"/>
      <c r="T76" s="251"/>
      <c r="U76" s="28"/>
      <c r="V76" s="148"/>
      <c r="W76" s="139"/>
      <c r="X76" s="149"/>
      <c r="Y76" s="27"/>
      <c r="Z76" s="27"/>
      <c r="AA76" s="27"/>
      <c r="AB76" s="27"/>
      <c r="AC76" s="27"/>
      <c r="AD76" s="27"/>
      <c r="AE76" s="27"/>
      <c r="AF76" s="27"/>
      <c r="AG76" s="148"/>
      <c r="AH76" s="139"/>
      <c r="AI76" s="149"/>
      <c r="AJ76" s="27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</row>
    <row r="77" spans="1:83" ht="12" customHeight="1">
      <c r="P77" s="29"/>
      <c r="Q77" s="30"/>
      <c r="R77" s="30"/>
      <c r="S77" s="251"/>
      <c r="T77" s="251"/>
      <c r="U77" s="28"/>
      <c r="V77" s="148"/>
      <c r="W77" s="139"/>
      <c r="X77" s="149"/>
      <c r="Y77" s="27"/>
      <c r="Z77" s="27"/>
      <c r="AA77" s="27"/>
      <c r="AB77" s="27"/>
      <c r="AC77" s="27"/>
      <c r="AD77" s="27"/>
      <c r="AE77" s="27"/>
      <c r="AF77" s="27"/>
      <c r="AG77" s="148"/>
      <c r="AH77" s="139"/>
      <c r="AI77" s="149"/>
      <c r="AJ77" s="27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</row>
    <row r="78" spans="1:83" ht="12" customHeight="1">
      <c r="P78" s="29"/>
      <c r="Q78" s="30"/>
      <c r="R78" s="30"/>
      <c r="S78" s="251"/>
      <c r="T78" s="251"/>
      <c r="U78" s="28"/>
      <c r="V78" s="148"/>
      <c r="W78" s="139"/>
      <c r="X78" s="149"/>
      <c r="Y78" s="27"/>
      <c r="Z78" s="27"/>
      <c r="AA78" s="27"/>
      <c r="AB78" s="27"/>
      <c r="AC78" s="27"/>
      <c r="AD78" s="27"/>
      <c r="AE78" s="27"/>
      <c r="AF78" s="27"/>
      <c r="AG78" s="148"/>
      <c r="AH78" s="139"/>
      <c r="AI78" s="149"/>
      <c r="AJ78" s="27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</row>
    <row r="79" spans="1:83" ht="12" customHeight="1">
      <c r="P79" s="29"/>
      <c r="Q79" s="30"/>
      <c r="R79" s="30"/>
      <c r="S79" s="251"/>
      <c r="T79" s="251"/>
      <c r="U79" s="28"/>
      <c r="V79" s="148"/>
      <c r="W79" s="139"/>
      <c r="X79" s="149"/>
      <c r="Y79" s="27"/>
      <c r="Z79" s="27"/>
      <c r="AA79" s="27"/>
      <c r="AB79" s="27"/>
      <c r="AC79" s="27"/>
      <c r="AD79" s="27"/>
      <c r="AE79" s="27"/>
      <c r="AF79" s="27"/>
      <c r="AG79" s="148"/>
      <c r="AH79" s="139"/>
      <c r="AI79" s="149"/>
      <c r="AJ79" s="27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</row>
    <row r="80" spans="1:83" ht="12" customHeight="1">
      <c r="S80" s="251"/>
      <c r="T80" s="25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27"/>
      <c r="AP80" s="27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</row>
    <row r="81" spans="16:83" ht="12" customHeight="1">
      <c r="P81" s="33"/>
      <c r="Q81" s="33"/>
      <c r="R81" s="33"/>
      <c r="S81" s="251"/>
      <c r="T81" s="251"/>
      <c r="U81" s="33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27"/>
      <c r="AP81" s="27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</row>
    <row r="82" spans="16:83" ht="12" customHeight="1">
      <c r="P82" s="33"/>
      <c r="Q82" s="33"/>
      <c r="R82" s="33"/>
      <c r="S82" s="251"/>
      <c r="T82" s="251"/>
      <c r="U82" s="33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27"/>
      <c r="AP82" s="27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</row>
    <row r="83" spans="16:83" ht="12" customHeight="1">
      <c r="P83" s="33"/>
      <c r="Q83" s="33"/>
      <c r="R83" s="33"/>
      <c r="S83" s="251"/>
      <c r="T83" s="251"/>
      <c r="U83" s="33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27"/>
      <c r="AP83" s="27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</row>
    <row r="84" spans="16:83" ht="12" customHeight="1">
      <c r="P84" s="33"/>
      <c r="Q84" s="33"/>
      <c r="R84" s="33"/>
      <c r="S84" s="251"/>
      <c r="T84" s="251"/>
      <c r="U84" s="33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27"/>
      <c r="AP84" s="27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</row>
    <row r="85" spans="16:83" ht="12" customHeight="1">
      <c r="P85" s="33"/>
      <c r="Q85" s="33"/>
      <c r="R85" s="33"/>
      <c r="S85" s="251"/>
      <c r="T85" s="251"/>
      <c r="U85" s="33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27"/>
      <c r="AP85" s="27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</row>
    <row r="86" spans="16:83" ht="12" customHeight="1">
      <c r="P86" s="33"/>
      <c r="Q86" s="33"/>
      <c r="R86" s="33"/>
      <c r="S86" s="251"/>
      <c r="T86" s="251"/>
      <c r="U86" s="33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27"/>
      <c r="AP86" s="27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</row>
    <row r="87" spans="16:83" ht="12" customHeight="1">
      <c r="P87" s="33"/>
      <c r="Q87" s="33"/>
      <c r="R87" s="33"/>
      <c r="S87" s="251"/>
      <c r="T87" s="251"/>
      <c r="U87" s="33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</row>
    <row r="88" spans="16:83" ht="12" customHeight="1">
      <c r="P88" s="33"/>
      <c r="Q88" s="33"/>
      <c r="R88" s="33"/>
      <c r="S88" s="251"/>
      <c r="T88" s="251"/>
      <c r="U88" s="33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</row>
    <row r="89" spans="16:83" ht="12" customHeight="1">
      <c r="P89" s="33"/>
      <c r="Q89" s="33"/>
      <c r="R89" s="33"/>
      <c r="S89" s="251"/>
      <c r="T89" s="251"/>
      <c r="U89" s="33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CE89" s="11"/>
    </row>
    <row r="90" spans="16:83" ht="12" customHeight="1">
      <c r="P90" s="33"/>
      <c r="Q90" s="33"/>
      <c r="R90" s="33"/>
      <c r="S90" s="251"/>
      <c r="T90" s="251"/>
      <c r="U90" s="33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</row>
    <row r="91" spans="16:83" ht="12" customHeight="1">
      <c r="P91" s="33"/>
      <c r="Q91" s="33"/>
      <c r="R91" s="33"/>
      <c r="S91" s="251"/>
      <c r="T91" s="251"/>
      <c r="U91" s="33"/>
      <c r="AM91" s="2"/>
      <c r="AN91" s="2"/>
      <c r="AO91" s="2"/>
      <c r="AP91" s="2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</row>
    <row r="92" spans="16:83" ht="12" customHeight="1">
      <c r="P92" s="33"/>
      <c r="Q92" s="33"/>
      <c r="R92" s="33"/>
      <c r="S92" s="251"/>
      <c r="T92" s="251"/>
      <c r="U92" s="33"/>
      <c r="AM92" s="2"/>
      <c r="AN92" s="2"/>
      <c r="AO92" s="2"/>
      <c r="AP92" s="2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</row>
    <row r="93" spans="16:83" ht="12" customHeight="1">
      <c r="P93" s="33"/>
      <c r="Q93" s="33"/>
      <c r="R93" s="33"/>
      <c r="S93" s="251"/>
      <c r="T93" s="251"/>
      <c r="U93" s="33"/>
      <c r="AM93" s="2"/>
      <c r="AN93" s="2"/>
      <c r="AO93" s="2"/>
      <c r="AP93" s="2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</row>
    <row r="94" spans="16:83" ht="12" customHeight="1">
      <c r="P94" s="33"/>
      <c r="Q94" s="33"/>
      <c r="R94" s="33"/>
      <c r="S94" s="251"/>
      <c r="T94" s="251"/>
      <c r="U94" s="33"/>
      <c r="AM94" s="2"/>
      <c r="AN94" s="2"/>
      <c r="AO94" s="2"/>
      <c r="AP94" s="2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</row>
    <row r="95" spans="16:83" ht="12" customHeight="1">
      <c r="P95" s="33"/>
      <c r="Q95" s="33"/>
      <c r="R95" s="33"/>
      <c r="S95" s="251"/>
      <c r="T95" s="251"/>
      <c r="U95" s="33"/>
      <c r="AM95" s="2"/>
      <c r="AN95" s="2"/>
      <c r="AO95" s="2"/>
      <c r="AP95" s="2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</row>
    <row r="96" spans="16:83" ht="12" customHeight="1">
      <c r="P96" s="33"/>
      <c r="Q96" s="33"/>
      <c r="R96" s="33"/>
      <c r="S96" s="251"/>
      <c r="T96" s="251"/>
      <c r="U96" s="33"/>
      <c r="AM96" s="2"/>
      <c r="AN96" s="2"/>
      <c r="AO96" s="2"/>
      <c r="AP96" s="2"/>
      <c r="AQ96" s="4"/>
      <c r="AR96" s="27"/>
      <c r="AS96" s="27"/>
      <c r="AT96" s="31"/>
      <c r="AU96" s="32"/>
      <c r="AV96" s="32"/>
      <c r="AW96" s="23"/>
      <c r="AX96" s="17"/>
      <c r="AY96" s="17"/>
      <c r="AZ96" s="17"/>
      <c r="BA96" s="21"/>
      <c r="BB96" s="21"/>
      <c r="BC96" s="31"/>
    </row>
    <row r="97" spans="16:55" ht="16.5">
      <c r="P97" s="33"/>
      <c r="Q97" s="33"/>
      <c r="R97" s="33"/>
      <c r="S97" s="251"/>
      <c r="T97" s="251"/>
      <c r="U97" s="33"/>
      <c r="AQ97" s="4"/>
      <c r="AR97" s="27"/>
      <c r="AS97" s="27"/>
      <c r="AT97" s="31"/>
      <c r="AU97" s="32"/>
      <c r="AV97" s="32"/>
      <c r="AW97" s="23"/>
      <c r="AX97" s="17"/>
      <c r="AY97" s="17"/>
      <c r="AZ97" s="17"/>
      <c r="BA97" s="21"/>
      <c r="BB97" s="21"/>
      <c r="BC97" s="31"/>
    </row>
    <row r="98" spans="16:55" ht="16.5">
      <c r="P98" s="33"/>
      <c r="Q98" s="33"/>
      <c r="R98" s="33"/>
      <c r="S98" s="251"/>
      <c r="T98" s="251"/>
      <c r="U98" s="33"/>
      <c r="AQ98" s="4"/>
      <c r="AR98" s="27"/>
      <c r="AS98" s="27"/>
      <c r="AT98" s="31"/>
      <c r="AU98" s="32"/>
      <c r="AV98" s="32"/>
      <c r="AW98" s="23"/>
      <c r="AX98" s="17"/>
      <c r="AY98" s="17"/>
      <c r="AZ98" s="17"/>
      <c r="BA98" s="21"/>
      <c r="BB98" s="21"/>
      <c r="BC98" s="31"/>
    </row>
    <row r="99" spans="16:55" ht="16.5">
      <c r="P99" s="33"/>
      <c r="Q99" s="33"/>
      <c r="R99" s="33"/>
      <c r="S99" s="251"/>
      <c r="T99" s="251"/>
      <c r="U99" s="33"/>
      <c r="AQ99" s="4"/>
      <c r="AR99" s="31"/>
      <c r="AS99" s="27"/>
      <c r="AT99" s="31"/>
      <c r="AU99" s="32"/>
      <c r="AV99" s="32"/>
      <c r="AW99" s="23"/>
      <c r="AX99" s="17"/>
      <c r="AY99" s="17"/>
      <c r="AZ99" s="17"/>
      <c r="BA99" s="21"/>
      <c r="BB99" s="21"/>
      <c r="BC99" s="31"/>
    </row>
    <row r="100" spans="16:55" ht="16.5">
      <c r="P100" s="33"/>
      <c r="Q100" s="33"/>
      <c r="R100" s="33"/>
      <c r="U100" s="33"/>
      <c r="AQ100" s="31"/>
      <c r="AR100" s="27"/>
      <c r="AS100" s="27"/>
      <c r="AT100" s="31"/>
      <c r="AU100" s="32"/>
      <c r="AV100" s="32"/>
      <c r="AW100" s="23"/>
      <c r="AX100" s="17"/>
      <c r="AY100" s="17"/>
      <c r="AZ100" s="17"/>
      <c r="BA100" s="21"/>
      <c r="BB100" s="21"/>
      <c r="BC100" s="31"/>
    </row>
    <row r="101" spans="16:55" ht="16.5">
      <c r="P101" s="33"/>
      <c r="Q101" s="33"/>
      <c r="R101" s="33"/>
      <c r="S101" s="252"/>
      <c r="T101" s="252"/>
      <c r="U101" s="33"/>
      <c r="AQ101" s="31"/>
      <c r="AR101" s="27"/>
      <c r="AS101" s="27"/>
      <c r="AT101" s="31"/>
      <c r="AU101" s="32"/>
      <c r="AV101" s="32"/>
      <c r="AW101" s="23"/>
      <c r="AX101" s="17"/>
      <c r="AY101" s="17"/>
      <c r="AZ101" s="17"/>
      <c r="BA101" s="21"/>
      <c r="BB101" s="21"/>
      <c r="BC101" s="31"/>
    </row>
    <row r="102" spans="16:55" ht="16.5">
      <c r="P102" s="33"/>
      <c r="Q102" s="33"/>
      <c r="R102" s="33"/>
      <c r="S102" s="252"/>
      <c r="T102" s="252"/>
      <c r="U102" s="33"/>
      <c r="AQ102" s="31"/>
      <c r="AR102" s="27"/>
      <c r="AS102" s="27"/>
      <c r="AT102" s="31"/>
      <c r="AU102" s="32"/>
      <c r="AV102" s="32"/>
      <c r="AW102" s="23"/>
      <c r="AX102" s="17"/>
      <c r="AY102" s="17"/>
      <c r="AZ102" s="17"/>
      <c r="BA102" s="21"/>
      <c r="BB102" s="21"/>
      <c r="BC102" s="31"/>
    </row>
    <row r="103" spans="16:55" ht="16.5">
      <c r="P103" s="33"/>
      <c r="Q103" s="33"/>
      <c r="R103" s="33"/>
      <c r="S103" s="252"/>
      <c r="T103" s="252"/>
      <c r="U103" s="33"/>
      <c r="AQ103" s="31"/>
      <c r="AR103" s="27"/>
      <c r="AS103" s="27"/>
      <c r="AT103" s="31"/>
      <c r="AU103" s="32"/>
      <c r="AV103" s="32"/>
      <c r="AW103" s="23"/>
      <c r="AX103" s="17"/>
      <c r="AY103" s="17"/>
      <c r="AZ103" s="17"/>
      <c r="BA103" s="21"/>
      <c r="BB103" s="21"/>
      <c r="BC103" s="31"/>
    </row>
    <row r="104" spans="16:55" ht="16.5">
      <c r="P104" s="33"/>
      <c r="Q104" s="33"/>
      <c r="R104" s="33"/>
      <c r="S104" s="252"/>
      <c r="T104" s="252"/>
      <c r="U104" s="33"/>
      <c r="AQ104" s="31"/>
      <c r="AR104" s="27"/>
      <c r="AS104" s="27"/>
      <c r="AT104" s="31"/>
      <c r="AU104" s="32"/>
      <c r="AV104" s="32"/>
      <c r="AW104" s="23"/>
      <c r="AX104" s="17"/>
      <c r="AY104" s="17"/>
      <c r="AZ104" s="17"/>
      <c r="BA104" s="21"/>
      <c r="BB104" s="21"/>
      <c r="BC104" s="31"/>
    </row>
    <row r="105" spans="16:55" ht="16.5">
      <c r="P105" s="33"/>
      <c r="Q105" s="33"/>
      <c r="R105" s="33"/>
      <c r="S105" s="252"/>
      <c r="T105" s="252"/>
      <c r="U105" s="33"/>
      <c r="AQ105" s="31"/>
      <c r="AR105" s="27"/>
      <c r="AS105" s="27"/>
      <c r="AT105" s="31"/>
      <c r="AU105" s="32"/>
      <c r="AV105" s="32"/>
      <c r="AW105" s="23"/>
      <c r="AX105" s="17"/>
      <c r="AY105" s="17"/>
      <c r="AZ105" s="17"/>
      <c r="BA105" s="21"/>
      <c r="BB105" s="21"/>
      <c r="BC105" s="31"/>
    </row>
    <row r="106" spans="16:55" ht="16.5">
      <c r="P106" s="33"/>
      <c r="Q106" s="33"/>
      <c r="R106" s="33"/>
      <c r="S106" s="252"/>
      <c r="T106" s="252"/>
      <c r="U106" s="33"/>
      <c r="AQ106" s="31"/>
      <c r="AR106" s="27"/>
      <c r="AS106" s="27"/>
      <c r="AT106" s="31"/>
      <c r="AU106" s="32"/>
      <c r="AV106" s="32"/>
      <c r="AW106" s="23"/>
      <c r="AX106" s="17"/>
      <c r="AY106" s="17"/>
      <c r="AZ106" s="17"/>
      <c r="BA106" s="21"/>
      <c r="BB106" s="21"/>
      <c r="BC106" s="31"/>
    </row>
    <row r="107" spans="16:55" ht="16.5">
      <c r="P107" s="33"/>
      <c r="Q107" s="33"/>
      <c r="R107" s="33"/>
      <c r="S107" s="252"/>
      <c r="T107" s="252"/>
      <c r="U107" s="33"/>
      <c r="AR107" s="27"/>
      <c r="AS107" s="27"/>
      <c r="AT107" s="31"/>
      <c r="AU107" s="32"/>
      <c r="AV107" s="32"/>
      <c r="AW107" s="23"/>
      <c r="AX107" s="17"/>
      <c r="AY107" s="17"/>
      <c r="AZ107" s="17"/>
      <c r="BA107" s="21"/>
      <c r="BB107" s="21"/>
      <c r="BC107" s="31"/>
    </row>
    <row r="108" spans="16:55" ht="16.5">
      <c r="P108" s="33"/>
      <c r="Q108" s="33"/>
      <c r="R108" s="33"/>
      <c r="S108" s="252"/>
      <c r="T108" s="252"/>
      <c r="U108" s="33"/>
      <c r="AR108" s="27"/>
      <c r="AS108" s="27"/>
      <c r="AT108" s="31"/>
      <c r="AU108" s="32"/>
      <c r="AV108" s="32"/>
      <c r="AW108" s="23"/>
      <c r="AX108" s="17"/>
      <c r="AY108" s="17"/>
      <c r="AZ108" s="17"/>
      <c r="BA108" s="21"/>
      <c r="BB108" s="21"/>
      <c r="BC108" s="31"/>
    </row>
    <row r="109" spans="16:55" ht="16.5">
      <c r="P109" s="33"/>
      <c r="Q109" s="33"/>
      <c r="R109" s="33"/>
      <c r="S109" s="252"/>
      <c r="T109" s="252"/>
      <c r="U109" s="33"/>
      <c r="AR109" s="27"/>
      <c r="AS109" s="27"/>
      <c r="AT109" s="31"/>
      <c r="AU109" s="32"/>
      <c r="AV109" s="32"/>
      <c r="AW109" s="23"/>
      <c r="AX109" s="17"/>
      <c r="AY109" s="17"/>
      <c r="AZ109" s="17"/>
      <c r="BA109" s="21"/>
      <c r="BB109" s="21"/>
      <c r="BC109" s="31"/>
    </row>
    <row r="110" spans="16:55" ht="16.5">
      <c r="P110" s="33"/>
      <c r="Q110" s="33"/>
      <c r="R110" s="33"/>
      <c r="S110" s="252"/>
      <c r="T110" s="252"/>
      <c r="U110" s="33"/>
      <c r="AR110" s="27"/>
      <c r="AS110" s="27"/>
      <c r="AT110" s="31"/>
      <c r="AU110" s="32"/>
      <c r="AV110" s="32"/>
      <c r="AW110" s="23"/>
      <c r="AX110" s="17"/>
      <c r="AY110" s="17"/>
      <c r="AZ110" s="17"/>
      <c r="BA110" s="21"/>
      <c r="BB110" s="21"/>
      <c r="BC110" s="31"/>
    </row>
    <row r="111" spans="16:55" ht="16.5">
      <c r="P111" s="33"/>
      <c r="Q111" s="33"/>
      <c r="R111" s="33"/>
      <c r="S111" s="252"/>
      <c r="T111" s="252"/>
      <c r="U111" s="33"/>
      <c r="AQ111" s="2"/>
      <c r="AR111" s="27"/>
      <c r="AS111" s="27"/>
      <c r="AT111" s="31"/>
      <c r="AU111" s="32"/>
      <c r="AV111" s="32"/>
      <c r="AW111" s="23"/>
      <c r="AX111" s="17"/>
      <c r="AY111" s="17"/>
      <c r="AZ111" s="17"/>
      <c r="BA111" s="21"/>
      <c r="BB111" s="21"/>
      <c r="BC111" s="31"/>
    </row>
    <row r="112" spans="16:55" ht="16.5">
      <c r="P112" s="33"/>
      <c r="Q112" s="33"/>
      <c r="R112" s="33"/>
      <c r="S112" s="252"/>
      <c r="T112" s="252"/>
      <c r="U112" s="33"/>
      <c r="AQ112" s="2"/>
      <c r="AR112" s="27"/>
      <c r="AS112" s="27"/>
      <c r="AT112" s="31"/>
      <c r="AU112" s="32"/>
      <c r="AV112" s="32"/>
      <c r="AW112" s="23"/>
      <c r="AX112" s="17"/>
      <c r="AY112" s="17"/>
      <c r="AZ112" s="17"/>
      <c r="BA112" s="21"/>
      <c r="BB112" s="21"/>
      <c r="BC112" s="31"/>
    </row>
    <row r="113" spans="16:55" ht="16.5">
      <c r="P113" s="33"/>
      <c r="Q113" s="33"/>
      <c r="R113" s="33"/>
      <c r="S113" s="252"/>
      <c r="T113" s="252"/>
      <c r="U113" s="33"/>
      <c r="AQ113" s="2"/>
      <c r="AR113" s="27"/>
      <c r="AS113" s="27"/>
      <c r="AT113" s="31"/>
      <c r="AU113" s="32"/>
      <c r="AV113" s="32"/>
      <c r="AW113" s="23"/>
      <c r="AX113" s="17"/>
      <c r="AY113" s="17"/>
      <c r="AZ113" s="17"/>
      <c r="BA113" s="21"/>
      <c r="BB113" s="21"/>
      <c r="BC113" s="31"/>
    </row>
    <row r="114" spans="16:55" ht="16.5">
      <c r="P114" s="33"/>
      <c r="Q114" s="33"/>
      <c r="R114" s="33"/>
      <c r="S114" s="252"/>
      <c r="T114" s="252"/>
      <c r="U114" s="33"/>
      <c r="AQ114" s="2"/>
      <c r="AR114" s="27"/>
      <c r="AS114" s="27"/>
      <c r="AT114" s="31"/>
      <c r="AU114" s="32"/>
      <c r="AV114" s="32"/>
      <c r="AW114" s="23"/>
      <c r="AX114" s="17"/>
      <c r="AY114" s="17"/>
      <c r="AZ114" s="17"/>
      <c r="BA114" s="21"/>
      <c r="BB114" s="21"/>
      <c r="BC114" s="31"/>
    </row>
    <row r="115" spans="16:55" ht="16.5">
      <c r="P115" s="33"/>
      <c r="Q115" s="33"/>
      <c r="R115" s="33"/>
      <c r="S115" s="252"/>
      <c r="T115" s="252"/>
      <c r="U115" s="33"/>
      <c r="AQ115" s="2"/>
      <c r="AR115" s="27"/>
      <c r="AS115" s="27"/>
      <c r="AT115" s="31"/>
      <c r="AU115" s="32"/>
      <c r="AV115" s="32"/>
      <c r="AW115" s="23"/>
      <c r="AX115" s="17"/>
      <c r="AY115" s="17"/>
      <c r="AZ115" s="17"/>
      <c r="BA115" s="21"/>
      <c r="BB115" s="21"/>
      <c r="BC115" s="31"/>
    </row>
    <row r="116" spans="16:55" ht="16.5">
      <c r="S116" s="252"/>
      <c r="T116" s="252"/>
      <c r="AQ116" s="2"/>
      <c r="AR116" s="27"/>
      <c r="AS116" s="27"/>
      <c r="AT116" s="31"/>
      <c r="AU116" s="32"/>
      <c r="AV116" s="32"/>
      <c r="AW116" s="23"/>
      <c r="AX116" s="17"/>
      <c r="AY116" s="17"/>
      <c r="AZ116" s="17"/>
      <c r="BA116" s="21"/>
      <c r="BB116" s="21"/>
      <c r="BC116" s="31"/>
    </row>
    <row r="117" spans="16:55" ht="16.5">
      <c r="S117" s="252"/>
      <c r="T117" s="252"/>
      <c r="AR117" s="27"/>
      <c r="AS117" s="27"/>
      <c r="AT117" s="31"/>
      <c r="AU117" s="32"/>
      <c r="AV117" s="32"/>
      <c r="AW117" s="23"/>
      <c r="AX117" s="17"/>
      <c r="AY117" s="17"/>
      <c r="AZ117" s="17"/>
      <c r="BA117" s="21"/>
      <c r="BB117" s="21"/>
      <c r="BC117" s="31"/>
    </row>
    <row r="118" spans="16:55" ht="16.5">
      <c r="S118" s="252"/>
      <c r="T118" s="252"/>
      <c r="AR118" s="27"/>
      <c r="AS118" s="27"/>
      <c r="AT118" s="31"/>
      <c r="AU118" s="32"/>
      <c r="AV118" s="32"/>
      <c r="AW118" s="23"/>
      <c r="AX118" s="17"/>
      <c r="AY118" s="17"/>
      <c r="AZ118" s="17"/>
      <c r="BA118" s="21"/>
      <c r="BB118" s="21"/>
      <c r="BC118" s="31"/>
    </row>
    <row r="119" spans="16:55" ht="16.5">
      <c r="S119" s="252"/>
      <c r="T119" s="252"/>
      <c r="AR119" s="27"/>
      <c r="AS119" s="27"/>
      <c r="AT119" s="31"/>
      <c r="AU119" s="32"/>
      <c r="AV119" s="32"/>
      <c r="AW119" s="23"/>
      <c r="AX119" s="17"/>
      <c r="AY119" s="17"/>
      <c r="AZ119" s="17"/>
      <c r="BA119" s="21"/>
      <c r="BB119" s="21"/>
      <c r="BC119" s="31"/>
    </row>
    <row r="120" spans="16:55" ht="16.5">
      <c r="S120" s="252"/>
      <c r="T120" s="252"/>
      <c r="AR120" s="27"/>
      <c r="AS120" s="27"/>
      <c r="AT120" s="31"/>
      <c r="AU120" s="32"/>
      <c r="AV120" s="32"/>
      <c r="AW120" s="23"/>
      <c r="AX120" s="17"/>
      <c r="AY120" s="17"/>
      <c r="AZ120" s="17"/>
      <c r="BA120" s="21"/>
      <c r="BB120" s="21"/>
      <c r="BC120" s="31"/>
    </row>
    <row r="121" spans="16:55" ht="16.5">
      <c r="S121" s="252"/>
      <c r="T121" s="252"/>
      <c r="AR121" s="27"/>
      <c r="AS121" s="27"/>
      <c r="AT121" s="31"/>
      <c r="AU121" s="32"/>
      <c r="AV121" s="32"/>
      <c r="AW121" s="23"/>
      <c r="AX121" s="17"/>
      <c r="AY121" s="17"/>
      <c r="AZ121" s="17"/>
      <c r="BA121" s="21"/>
      <c r="BB121" s="21"/>
      <c r="BC121" s="31"/>
    </row>
    <row r="122" spans="16:55" ht="16.5">
      <c r="S122" s="252"/>
      <c r="T122" s="252"/>
      <c r="AR122" s="27"/>
      <c r="AS122" s="27"/>
      <c r="AT122" s="31"/>
      <c r="AU122" s="32"/>
      <c r="AV122" s="32"/>
      <c r="AW122" s="23"/>
      <c r="AX122" s="17"/>
      <c r="AY122" s="17"/>
      <c r="AZ122" s="17"/>
      <c r="BA122" s="21"/>
      <c r="BB122" s="21"/>
      <c r="BC122" s="31"/>
    </row>
    <row r="123" spans="16:55" ht="16.5">
      <c r="S123" s="252"/>
      <c r="T123" s="252"/>
      <c r="AR123" s="27"/>
      <c r="AS123" s="27"/>
      <c r="AT123" s="31"/>
      <c r="AU123" s="32"/>
      <c r="AV123" s="32"/>
      <c r="AW123" s="32"/>
      <c r="AX123" s="32"/>
      <c r="AY123" s="31"/>
      <c r="AZ123" s="31"/>
      <c r="BA123" s="31"/>
      <c r="BB123" s="31"/>
      <c r="BC123" s="31"/>
    </row>
    <row r="124" spans="16:55" ht="16.5">
      <c r="S124" s="252"/>
      <c r="T124" s="252"/>
      <c r="AR124" s="27"/>
      <c r="AS124" s="27"/>
      <c r="AT124" s="31"/>
      <c r="AU124" s="32"/>
      <c r="AV124" s="32"/>
      <c r="AW124" s="32"/>
      <c r="AX124" s="32"/>
      <c r="AY124" s="31"/>
      <c r="AZ124" s="31"/>
      <c r="BA124" s="31"/>
      <c r="BB124" s="31"/>
      <c r="BC124" s="31"/>
    </row>
    <row r="125" spans="16:55" ht="16.5">
      <c r="S125" s="252"/>
      <c r="T125" s="252"/>
      <c r="AR125" s="27"/>
      <c r="AS125" s="27"/>
      <c r="AT125" s="31"/>
      <c r="AU125" s="32"/>
      <c r="AV125" s="32"/>
      <c r="AW125" s="32"/>
      <c r="AX125" s="32"/>
      <c r="AY125" s="31"/>
      <c r="AZ125" s="31"/>
      <c r="BA125" s="31"/>
      <c r="BB125" s="31"/>
      <c r="BC125" s="31"/>
    </row>
    <row r="126" spans="16:55" ht="16.5">
      <c r="S126" s="252"/>
      <c r="T126" s="252"/>
      <c r="AR126" s="27"/>
      <c r="AS126" s="27"/>
      <c r="AT126" s="31"/>
      <c r="AU126" s="32"/>
      <c r="AV126" s="32"/>
      <c r="AW126" s="32"/>
      <c r="AX126" s="32"/>
      <c r="AY126" s="31"/>
      <c r="AZ126" s="31"/>
      <c r="BA126" s="31"/>
      <c r="BB126" s="31"/>
      <c r="BC126" s="31"/>
    </row>
    <row r="127" spans="16:55" ht="16.5">
      <c r="S127" s="252"/>
      <c r="T127" s="252"/>
      <c r="AR127" s="27"/>
      <c r="AS127" s="27"/>
      <c r="AT127" s="31"/>
      <c r="AU127" s="32"/>
      <c r="AV127" s="32"/>
      <c r="AW127" s="32"/>
      <c r="AX127" s="32"/>
      <c r="AY127" s="31"/>
      <c r="AZ127" s="31"/>
      <c r="BA127" s="31"/>
      <c r="BB127" s="31"/>
      <c r="BC127" s="31"/>
    </row>
    <row r="128" spans="16:55" ht="16.5">
      <c r="S128" s="252"/>
      <c r="T128" s="252"/>
      <c r="AR128" s="27"/>
      <c r="AS128" s="27"/>
      <c r="AT128" s="31"/>
      <c r="AU128" s="32"/>
      <c r="AV128" s="32"/>
      <c r="AW128" s="32"/>
      <c r="AX128" s="32"/>
      <c r="AY128" s="31"/>
      <c r="AZ128" s="31"/>
      <c r="BA128" s="31"/>
      <c r="BB128" s="31"/>
      <c r="BC128" s="31"/>
    </row>
    <row r="129" spans="19:55" ht="16.5">
      <c r="S129" s="252"/>
      <c r="T129" s="252"/>
      <c r="AR129" s="27"/>
      <c r="AS129" s="27"/>
      <c r="AT129" s="31"/>
      <c r="AU129" s="32"/>
      <c r="AV129" s="32"/>
      <c r="AW129" s="32"/>
      <c r="AX129" s="32"/>
      <c r="AY129" s="31"/>
      <c r="AZ129" s="31"/>
      <c r="BA129" s="31"/>
      <c r="BB129" s="31"/>
      <c r="BC129" s="31"/>
    </row>
    <row r="130" spans="19:55" ht="16.5">
      <c r="S130" s="252"/>
      <c r="T130" s="252"/>
      <c r="AR130" s="27"/>
      <c r="AS130" s="27"/>
      <c r="AT130" s="31"/>
      <c r="AU130" s="32"/>
      <c r="AV130" s="32"/>
      <c r="AW130" s="32"/>
      <c r="AX130" s="32"/>
      <c r="AY130" s="31"/>
      <c r="AZ130" s="31"/>
      <c r="BA130" s="31"/>
      <c r="BB130" s="31"/>
      <c r="BC130" s="31"/>
    </row>
    <row r="131" spans="19:55" ht="16.5">
      <c r="S131" s="252"/>
      <c r="T131" s="252"/>
      <c r="AR131" s="27"/>
      <c r="AS131" s="27"/>
      <c r="AT131" s="31"/>
      <c r="AU131" s="32"/>
      <c r="AV131" s="32"/>
      <c r="AW131" s="32"/>
      <c r="AX131" s="32"/>
      <c r="AY131" s="31"/>
      <c r="AZ131" s="31"/>
      <c r="BA131" s="31"/>
      <c r="BB131" s="31"/>
      <c r="BC131" s="31"/>
    </row>
    <row r="132" spans="19:55" ht="16.5">
      <c r="S132" s="252"/>
      <c r="T132" s="252"/>
      <c r="AR132" s="27"/>
      <c r="AS132" s="27"/>
      <c r="AT132" s="31"/>
      <c r="AU132" s="32"/>
      <c r="AV132" s="32"/>
      <c r="AW132" s="32"/>
      <c r="AX132" s="32"/>
      <c r="AY132" s="31"/>
      <c r="AZ132" s="31"/>
      <c r="BA132" s="31"/>
      <c r="BB132" s="31"/>
      <c r="BC132" s="31"/>
    </row>
    <row r="133" spans="19:55" ht="16.5">
      <c r="S133" s="252"/>
      <c r="T133" s="252"/>
      <c r="AR133" s="27"/>
      <c r="AS133" s="27"/>
      <c r="AT133" s="31"/>
      <c r="AU133" s="32"/>
      <c r="AV133" s="32"/>
      <c r="AW133" s="32"/>
      <c r="AX133" s="32"/>
      <c r="AY133" s="31"/>
      <c r="AZ133" s="31"/>
      <c r="BA133" s="31"/>
      <c r="BB133" s="31"/>
      <c r="BC133" s="31"/>
    </row>
    <row r="134" spans="19:55" ht="16.5">
      <c r="S134" s="252"/>
      <c r="T134" s="252"/>
      <c r="AR134" s="27"/>
      <c r="AS134" s="27"/>
      <c r="AT134" s="31"/>
      <c r="AU134" s="32"/>
      <c r="AV134" s="32"/>
      <c r="AW134" s="32"/>
      <c r="AX134" s="32"/>
      <c r="AY134" s="31"/>
      <c r="AZ134" s="31"/>
      <c r="BA134" s="31"/>
      <c r="BB134" s="31"/>
      <c r="BC134" s="31"/>
    </row>
    <row r="135" spans="19:55" ht="16.5">
      <c r="S135" s="252"/>
      <c r="T135" s="252"/>
      <c r="AR135" s="27"/>
      <c r="AS135" s="27"/>
      <c r="AT135" s="31"/>
      <c r="AU135" s="32"/>
      <c r="AV135" s="32"/>
      <c r="AW135" s="32"/>
      <c r="AX135" s="32"/>
      <c r="AY135" s="31"/>
      <c r="AZ135" s="31"/>
      <c r="BA135" s="31"/>
      <c r="BB135" s="31"/>
      <c r="BC135" s="31"/>
    </row>
    <row r="136" spans="19:55" ht="16.5">
      <c r="AR136" s="27"/>
      <c r="AS136" s="27"/>
      <c r="AT136" s="31"/>
      <c r="AU136" s="32"/>
      <c r="AV136" s="32"/>
      <c r="AW136" s="32"/>
      <c r="AX136" s="32"/>
      <c r="AY136" s="31"/>
      <c r="AZ136" s="31"/>
      <c r="BA136" s="31"/>
      <c r="BB136" s="31"/>
      <c r="BC136" s="31"/>
    </row>
    <row r="137" spans="19:55" ht="16.5">
      <c r="AR137" s="27"/>
      <c r="AS137" s="27"/>
      <c r="AT137" s="31"/>
      <c r="AU137" s="32"/>
      <c r="AV137" s="32"/>
      <c r="AW137" s="32"/>
      <c r="AX137" s="32"/>
      <c r="AY137" s="31"/>
      <c r="AZ137" s="31"/>
      <c r="BA137" s="31"/>
      <c r="BB137" s="31"/>
      <c r="BC137" s="31"/>
    </row>
    <row r="138" spans="19:55" ht="16.5">
      <c r="AR138" s="27"/>
      <c r="AS138" s="27"/>
      <c r="AT138" s="31"/>
      <c r="AU138" s="32"/>
      <c r="AV138" s="32"/>
      <c r="AW138" s="32"/>
      <c r="AX138" s="32"/>
      <c r="AY138" s="31"/>
      <c r="AZ138" s="31"/>
      <c r="BA138" s="31"/>
      <c r="BB138" s="31"/>
      <c r="BC138" s="31"/>
    </row>
    <row r="139" spans="19:55" ht="16.5">
      <c r="AR139" s="27"/>
      <c r="AS139" s="27"/>
      <c r="AT139" s="31"/>
      <c r="AU139" s="32"/>
      <c r="AV139" s="32"/>
      <c r="AW139" s="32"/>
      <c r="AX139" s="32"/>
      <c r="AY139" s="31"/>
      <c r="AZ139" s="31"/>
      <c r="BA139" s="31"/>
      <c r="BB139" s="31"/>
      <c r="BC139" s="31"/>
    </row>
    <row r="140" spans="19:55" ht="16.5">
      <c r="AR140" s="27"/>
      <c r="AS140" s="27"/>
      <c r="AT140" s="31"/>
      <c r="AU140" s="32"/>
      <c r="AV140" s="32"/>
      <c r="AW140" s="32"/>
      <c r="AX140" s="32"/>
      <c r="AY140" s="31"/>
      <c r="AZ140" s="31"/>
      <c r="BA140" s="31"/>
      <c r="BB140" s="31"/>
      <c r="BC140" s="31"/>
    </row>
    <row r="141" spans="19:55" ht="16.5">
      <c r="AR141" s="27"/>
      <c r="AS141" s="27"/>
      <c r="AT141" s="31"/>
      <c r="AU141" s="32"/>
      <c r="AV141" s="32"/>
      <c r="AW141" s="32"/>
      <c r="AX141" s="32"/>
      <c r="AY141" s="31"/>
      <c r="AZ141" s="31"/>
      <c r="BA141" s="31"/>
      <c r="BB141" s="31"/>
      <c r="BC141" s="31"/>
    </row>
    <row r="142" spans="19:55" ht="16.5">
      <c r="AR142" s="27"/>
      <c r="AS142" s="27"/>
      <c r="AT142" s="31"/>
      <c r="AU142" s="32"/>
      <c r="AV142" s="32"/>
      <c r="AW142" s="32"/>
      <c r="AX142" s="32"/>
      <c r="AY142" s="31"/>
      <c r="AZ142" s="31"/>
      <c r="BA142" s="31"/>
      <c r="BB142" s="31"/>
      <c r="BC142" s="31"/>
    </row>
    <row r="143" spans="19:55" ht="16.5">
      <c r="AR143" s="27"/>
      <c r="AS143" s="27"/>
      <c r="AT143" s="31"/>
      <c r="AU143" s="32"/>
      <c r="AV143" s="32"/>
      <c r="AW143" s="32"/>
      <c r="AX143" s="32"/>
      <c r="AY143" s="31"/>
      <c r="AZ143" s="31"/>
      <c r="BA143" s="31"/>
      <c r="BB143" s="31"/>
      <c r="BC143" s="31"/>
    </row>
    <row r="144" spans="19:55" ht="16.5">
      <c r="AR144" s="27"/>
      <c r="AS144" s="27"/>
      <c r="AT144" s="31"/>
      <c r="AU144" s="32"/>
      <c r="AV144" s="32"/>
      <c r="AW144" s="32"/>
      <c r="AX144" s="32"/>
      <c r="AY144" s="31"/>
      <c r="AZ144" s="31"/>
      <c r="BA144" s="31"/>
      <c r="BB144" s="31"/>
      <c r="BC144" s="31"/>
    </row>
    <row r="145" spans="44:55" ht="16.5">
      <c r="AR145" s="27"/>
      <c r="AS145" s="27"/>
      <c r="AT145" s="31"/>
      <c r="AU145" s="32"/>
      <c r="AV145" s="32"/>
      <c r="AW145" s="32"/>
      <c r="AX145" s="32"/>
      <c r="AY145" s="31"/>
      <c r="AZ145" s="31"/>
      <c r="BA145" s="31"/>
      <c r="BB145" s="31"/>
      <c r="BC145" s="31"/>
    </row>
    <row r="146" spans="44:55" ht="16.5">
      <c r="AR146" s="27"/>
      <c r="AS146" s="27"/>
      <c r="AT146" s="31"/>
      <c r="AU146" s="32"/>
      <c r="AV146" s="32"/>
      <c r="AW146" s="32"/>
      <c r="AX146" s="32"/>
      <c r="AY146" s="31"/>
      <c r="AZ146" s="31"/>
      <c r="BA146" s="31"/>
      <c r="BB146" s="31"/>
      <c r="BC146" s="31"/>
    </row>
    <row r="147" spans="44:55" ht="16.5">
      <c r="AR147" s="27"/>
      <c r="AS147" s="27"/>
      <c r="AT147" s="31"/>
      <c r="AU147" s="32"/>
      <c r="AV147" s="32"/>
      <c r="AW147" s="32"/>
      <c r="AX147" s="32"/>
      <c r="AY147" s="31"/>
      <c r="AZ147" s="31"/>
      <c r="BA147" s="31"/>
      <c r="BB147" s="31"/>
      <c r="BC147" s="31"/>
    </row>
    <row r="148" spans="44:55" ht="16.5">
      <c r="AR148" s="27"/>
      <c r="AS148" s="27"/>
      <c r="AT148" s="31"/>
      <c r="AU148" s="32"/>
      <c r="AV148" s="32"/>
      <c r="AW148" s="32"/>
      <c r="AX148" s="32"/>
      <c r="AY148" s="31"/>
      <c r="AZ148" s="31"/>
      <c r="BA148" s="31"/>
      <c r="BB148" s="31"/>
      <c r="BC148" s="31"/>
    </row>
    <row r="153" spans="44:55">
      <c r="AR153" s="2"/>
      <c r="AS153" s="2"/>
      <c r="AT153" s="2"/>
      <c r="AU153" s="2"/>
      <c r="AV153" s="2"/>
      <c r="AW153" s="2"/>
      <c r="AX153" s="2"/>
    </row>
    <row r="154" spans="44:55">
      <c r="AR154" s="2"/>
      <c r="AS154" s="2"/>
      <c r="AT154" s="2"/>
      <c r="AU154" s="2"/>
      <c r="AV154" s="2"/>
      <c r="AW154" s="2"/>
      <c r="AX154" s="2"/>
    </row>
    <row r="155" spans="44:55">
      <c r="AR155" s="2"/>
      <c r="AS155" s="2"/>
      <c r="AT155" s="2"/>
      <c r="AU155" s="2"/>
      <c r="AV155" s="2"/>
      <c r="AW155" s="2"/>
      <c r="AX155" s="2"/>
    </row>
    <row r="156" spans="44:55">
      <c r="AR156" s="2"/>
      <c r="AS156" s="2"/>
      <c r="AT156" s="2"/>
      <c r="AU156" s="2"/>
      <c r="AV156" s="2"/>
      <c r="AW156" s="2"/>
      <c r="AX156" s="2"/>
    </row>
    <row r="157" spans="44:55">
      <c r="AR157" s="2"/>
      <c r="AS157" s="2"/>
      <c r="AT157" s="2"/>
      <c r="AU157" s="2"/>
      <c r="AV157" s="2"/>
      <c r="AW157" s="2"/>
      <c r="AX157" s="2"/>
    </row>
    <row r="158" spans="44:55">
      <c r="AR158" s="2"/>
      <c r="AS158" s="2"/>
      <c r="AT158" s="2"/>
      <c r="AU158" s="2"/>
      <c r="AV158" s="2"/>
      <c r="AW158" s="2"/>
      <c r="AX158" s="2"/>
    </row>
  </sheetData>
  <sheetProtection selectLockedCells="1"/>
  <mergeCells count="512">
    <mergeCell ref="BJ50:BL51"/>
    <mergeCell ref="BM50:BN51"/>
    <mergeCell ref="BO50:BQ51"/>
    <mergeCell ref="BR50:BS51"/>
    <mergeCell ref="BU50:BW51"/>
    <mergeCell ref="BX50:BY51"/>
    <mergeCell ref="BZ50:CB51"/>
    <mergeCell ref="CC50:CD51"/>
    <mergeCell ref="BJ52:BL53"/>
    <mergeCell ref="BM52:BN53"/>
    <mergeCell ref="BO52:BQ53"/>
    <mergeCell ref="BR52:BS53"/>
    <mergeCell ref="BU52:BW53"/>
    <mergeCell ref="BX52:BY53"/>
    <mergeCell ref="BZ52:CB53"/>
    <mergeCell ref="CC52:CD53"/>
    <mergeCell ref="A48:B48"/>
    <mergeCell ref="BJ48:BL49"/>
    <mergeCell ref="BM48:BN49"/>
    <mergeCell ref="BO48:BQ49"/>
    <mergeCell ref="BR48:BS49"/>
    <mergeCell ref="BU48:BW49"/>
    <mergeCell ref="BX48:BY49"/>
    <mergeCell ref="BZ48:CB49"/>
    <mergeCell ref="CC48:CD49"/>
    <mergeCell ref="A49:B49"/>
    <mergeCell ref="A46:B46"/>
    <mergeCell ref="BJ46:BL47"/>
    <mergeCell ref="BM46:BN47"/>
    <mergeCell ref="BO46:BQ47"/>
    <mergeCell ref="BR46:BS47"/>
    <mergeCell ref="BU46:BW47"/>
    <mergeCell ref="BX46:BY47"/>
    <mergeCell ref="BZ46:CB47"/>
    <mergeCell ref="CC46:CD47"/>
    <mergeCell ref="A47:B47"/>
    <mergeCell ref="A44:B44"/>
    <mergeCell ref="BJ44:BL45"/>
    <mergeCell ref="BM44:BN45"/>
    <mergeCell ref="BO44:BQ45"/>
    <mergeCell ref="BR44:BS45"/>
    <mergeCell ref="BU44:BW45"/>
    <mergeCell ref="BX44:BY45"/>
    <mergeCell ref="BZ44:CB45"/>
    <mergeCell ref="CC44:CD45"/>
    <mergeCell ref="A45:B45"/>
    <mergeCell ref="BX40:BY41"/>
    <mergeCell ref="BZ40:CB41"/>
    <mergeCell ref="CC40:CD41"/>
    <mergeCell ref="A41:B41"/>
    <mergeCell ref="A42:B42"/>
    <mergeCell ref="BJ42:BL43"/>
    <mergeCell ref="BM42:BN43"/>
    <mergeCell ref="BO42:BQ43"/>
    <mergeCell ref="BR42:BS43"/>
    <mergeCell ref="BU42:BW43"/>
    <mergeCell ref="A40:B40"/>
    <mergeCell ref="BJ40:BL41"/>
    <mergeCell ref="BM40:BN41"/>
    <mergeCell ref="BO40:BQ41"/>
    <mergeCell ref="BR40:BS41"/>
    <mergeCell ref="BU40:BW41"/>
    <mergeCell ref="BX42:BY43"/>
    <mergeCell ref="BZ42:CB43"/>
    <mergeCell ref="CC42:CD43"/>
    <mergeCell ref="A43:B43"/>
    <mergeCell ref="BW36:BX37"/>
    <mergeCell ref="BY36:BY37"/>
    <mergeCell ref="BZ38:BZ39"/>
    <mergeCell ref="CA38:CA39"/>
    <mergeCell ref="CB38:CB39"/>
    <mergeCell ref="CC38:CC39"/>
    <mergeCell ref="CD38:CD39"/>
    <mergeCell ref="A39:B39"/>
    <mergeCell ref="BQ38:BQ39"/>
    <mergeCell ref="BR38:BR39"/>
    <mergeCell ref="BS38:BS39"/>
    <mergeCell ref="BU38:BV39"/>
    <mergeCell ref="BW38:BX39"/>
    <mergeCell ref="BY38:BY39"/>
    <mergeCell ref="A38:B38"/>
    <mergeCell ref="BJ38:BK39"/>
    <mergeCell ref="BL38:BM39"/>
    <mergeCell ref="BN38:BN39"/>
    <mergeCell ref="BO38:BO39"/>
    <mergeCell ref="BP38:BP39"/>
    <mergeCell ref="CC34:CC35"/>
    <mergeCell ref="CD34:CD35"/>
    <mergeCell ref="A36:B36"/>
    <mergeCell ref="BJ36:BK37"/>
    <mergeCell ref="BL36:BM37"/>
    <mergeCell ref="BN36:BN37"/>
    <mergeCell ref="BO36:BO37"/>
    <mergeCell ref="BP36:BP37"/>
    <mergeCell ref="BR34:BR35"/>
    <mergeCell ref="BS34:BS35"/>
    <mergeCell ref="BU34:BV35"/>
    <mergeCell ref="BW34:BX35"/>
    <mergeCell ref="BY34:BY35"/>
    <mergeCell ref="BZ34:BZ35"/>
    <mergeCell ref="BZ36:BZ37"/>
    <mergeCell ref="CA36:CA37"/>
    <mergeCell ref="CB36:CB37"/>
    <mergeCell ref="CC36:CC37"/>
    <mergeCell ref="CD36:CD37"/>
    <mergeCell ref="A37:B37"/>
    <mergeCell ref="BQ36:BQ37"/>
    <mergeCell ref="BR36:BR37"/>
    <mergeCell ref="BS36:BS37"/>
    <mergeCell ref="BU36:BV37"/>
    <mergeCell ref="CA32:CA33"/>
    <mergeCell ref="CB32:CB33"/>
    <mergeCell ref="CC32:CC33"/>
    <mergeCell ref="CD32:CD33"/>
    <mergeCell ref="BJ34:BK35"/>
    <mergeCell ref="BL34:BM35"/>
    <mergeCell ref="BN34:BN35"/>
    <mergeCell ref="BO34:BO35"/>
    <mergeCell ref="BP34:BP35"/>
    <mergeCell ref="BQ34:BQ35"/>
    <mergeCell ref="BR32:BR33"/>
    <mergeCell ref="BS32:BS33"/>
    <mergeCell ref="BU32:BV33"/>
    <mergeCell ref="BW32:BX33"/>
    <mergeCell ref="BY32:BY33"/>
    <mergeCell ref="BZ32:BZ33"/>
    <mergeCell ref="BJ32:BK33"/>
    <mergeCell ref="BL32:BM33"/>
    <mergeCell ref="BN32:BN33"/>
    <mergeCell ref="BO32:BO33"/>
    <mergeCell ref="BP32:BP33"/>
    <mergeCell ref="BQ32:BQ33"/>
    <mergeCell ref="CA34:CA35"/>
    <mergeCell ref="CB34:CB35"/>
    <mergeCell ref="BY30:BZ31"/>
    <mergeCell ref="CA30:CB31"/>
    <mergeCell ref="CC30:CD31"/>
    <mergeCell ref="A31:B31"/>
    <mergeCell ref="C31:D31"/>
    <mergeCell ref="G31:H31"/>
    <mergeCell ref="I31:J31"/>
    <mergeCell ref="K31:L31"/>
    <mergeCell ref="BJ30:BK31"/>
    <mergeCell ref="BL30:BM31"/>
    <mergeCell ref="BN30:BO31"/>
    <mergeCell ref="BP30:BQ31"/>
    <mergeCell ref="BR30:BS31"/>
    <mergeCell ref="BU30:BV31"/>
    <mergeCell ref="A30:B30"/>
    <mergeCell ref="C30:D30"/>
    <mergeCell ref="G30:H30"/>
    <mergeCell ref="I30:J30"/>
    <mergeCell ref="K30:L30"/>
    <mergeCell ref="M30:N30"/>
    <mergeCell ref="O30:P30"/>
    <mergeCell ref="Q30:R30"/>
    <mergeCell ref="BW30:BX31"/>
    <mergeCell ref="O28:P28"/>
    <mergeCell ref="Q28:R28"/>
    <mergeCell ref="BJ28:BK29"/>
    <mergeCell ref="BU28:BV29"/>
    <mergeCell ref="A29:B29"/>
    <mergeCell ref="C29:D29"/>
    <mergeCell ref="G29:H29"/>
    <mergeCell ref="I29:J29"/>
    <mergeCell ref="K29:L29"/>
    <mergeCell ref="M29:N29"/>
    <mergeCell ref="A28:B28"/>
    <mergeCell ref="C28:D28"/>
    <mergeCell ref="G28:H28"/>
    <mergeCell ref="I28:J28"/>
    <mergeCell ref="K28:L28"/>
    <mergeCell ref="M28:N28"/>
    <mergeCell ref="O29:P29"/>
    <mergeCell ref="Q29:R29"/>
    <mergeCell ref="BU26:BW27"/>
    <mergeCell ref="BX26:BY27"/>
    <mergeCell ref="BZ26:CB27"/>
    <mergeCell ref="CC26:CD27"/>
    <mergeCell ref="A27:B27"/>
    <mergeCell ref="C27:D27"/>
    <mergeCell ref="G27:H27"/>
    <mergeCell ref="I27:J27"/>
    <mergeCell ref="K27:L27"/>
    <mergeCell ref="M27:N27"/>
    <mergeCell ref="O26:P26"/>
    <mergeCell ref="Q26:R26"/>
    <mergeCell ref="BJ26:BL27"/>
    <mergeCell ref="BM26:BN27"/>
    <mergeCell ref="BO26:BQ27"/>
    <mergeCell ref="BR26:BS27"/>
    <mergeCell ref="O27:P27"/>
    <mergeCell ref="Q27:R27"/>
    <mergeCell ref="A26:B26"/>
    <mergeCell ref="C26:D26"/>
    <mergeCell ref="G26:H26"/>
    <mergeCell ref="I26:J26"/>
    <mergeCell ref="K26:L26"/>
    <mergeCell ref="M26:N26"/>
    <mergeCell ref="BU24:BW25"/>
    <mergeCell ref="BX24:BY25"/>
    <mergeCell ref="BZ24:CB25"/>
    <mergeCell ref="CC24:CD25"/>
    <mergeCell ref="A25:B25"/>
    <mergeCell ref="C25:D25"/>
    <mergeCell ref="G25:H25"/>
    <mergeCell ref="I25:J25"/>
    <mergeCell ref="K25:L25"/>
    <mergeCell ref="M25:N25"/>
    <mergeCell ref="O24:P24"/>
    <mergeCell ref="Q24:R24"/>
    <mergeCell ref="BJ24:BL25"/>
    <mergeCell ref="BM24:BN25"/>
    <mergeCell ref="BO24:BQ25"/>
    <mergeCell ref="BR24:BS25"/>
    <mergeCell ref="O25:P25"/>
    <mergeCell ref="Q25:R25"/>
    <mergeCell ref="A24:B24"/>
    <mergeCell ref="C24:D24"/>
    <mergeCell ref="G24:H24"/>
    <mergeCell ref="I24:J24"/>
    <mergeCell ref="K24:L24"/>
    <mergeCell ref="M24:N24"/>
    <mergeCell ref="BU22:BW23"/>
    <mergeCell ref="BX22:BY23"/>
    <mergeCell ref="BZ22:CB23"/>
    <mergeCell ref="CC22:CD23"/>
    <mergeCell ref="A23:B23"/>
    <mergeCell ref="C23:D23"/>
    <mergeCell ref="G23:H23"/>
    <mergeCell ref="I23:J23"/>
    <mergeCell ref="K23:L23"/>
    <mergeCell ref="M23:N23"/>
    <mergeCell ref="O22:P22"/>
    <mergeCell ref="Q22:R22"/>
    <mergeCell ref="BJ22:BL23"/>
    <mergeCell ref="BM22:BN23"/>
    <mergeCell ref="BO22:BQ23"/>
    <mergeCell ref="BR22:BS23"/>
    <mergeCell ref="O23:P23"/>
    <mergeCell ref="Q23:R23"/>
    <mergeCell ref="A22:B22"/>
    <mergeCell ref="C22:D22"/>
    <mergeCell ref="G22:H22"/>
    <mergeCell ref="I22:J22"/>
    <mergeCell ref="K22:L22"/>
    <mergeCell ref="M22:N22"/>
    <mergeCell ref="BU20:BW21"/>
    <mergeCell ref="BX20:BY21"/>
    <mergeCell ref="BZ20:CB21"/>
    <mergeCell ref="CC20:CD21"/>
    <mergeCell ref="A21:B21"/>
    <mergeCell ref="C21:D21"/>
    <mergeCell ref="G21:H21"/>
    <mergeCell ref="I21:J21"/>
    <mergeCell ref="K21:L21"/>
    <mergeCell ref="M21:N21"/>
    <mergeCell ref="O20:P20"/>
    <mergeCell ref="Q20:R20"/>
    <mergeCell ref="BJ20:BL21"/>
    <mergeCell ref="BM20:BN21"/>
    <mergeCell ref="BO20:BQ21"/>
    <mergeCell ref="BR20:BS21"/>
    <mergeCell ref="O21:P21"/>
    <mergeCell ref="Q21:R21"/>
    <mergeCell ref="A20:B20"/>
    <mergeCell ref="C20:D20"/>
    <mergeCell ref="G20:H20"/>
    <mergeCell ref="I20:J20"/>
    <mergeCell ref="K20:L20"/>
    <mergeCell ref="M20:N20"/>
    <mergeCell ref="BU18:BW19"/>
    <mergeCell ref="BX18:BY19"/>
    <mergeCell ref="BZ18:CB19"/>
    <mergeCell ref="CC18:CD19"/>
    <mergeCell ref="A19:B19"/>
    <mergeCell ref="C19:D19"/>
    <mergeCell ref="G19:H19"/>
    <mergeCell ref="I19:J19"/>
    <mergeCell ref="K19:L19"/>
    <mergeCell ref="M19:N19"/>
    <mergeCell ref="O18:P18"/>
    <mergeCell ref="Q18:R18"/>
    <mergeCell ref="BJ18:BL19"/>
    <mergeCell ref="BM18:BN19"/>
    <mergeCell ref="BO18:BQ19"/>
    <mergeCell ref="BR18:BS19"/>
    <mergeCell ref="O19:P19"/>
    <mergeCell ref="Q19:R19"/>
    <mergeCell ref="A18:B18"/>
    <mergeCell ref="C18:D18"/>
    <mergeCell ref="G18:H18"/>
    <mergeCell ref="I18:J18"/>
    <mergeCell ref="K18:L18"/>
    <mergeCell ref="M18:N18"/>
    <mergeCell ref="BU16:BW17"/>
    <mergeCell ref="BX16:BY17"/>
    <mergeCell ref="BZ16:CB17"/>
    <mergeCell ref="CC16:CD17"/>
    <mergeCell ref="A17:B17"/>
    <mergeCell ref="C17:D17"/>
    <mergeCell ref="G17:H17"/>
    <mergeCell ref="I17:J17"/>
    <mergeCell ref="K17:L17"/>
    <mergeCell ref="M17:N17"/>
    <mergeCell ref="O16:P16"/>
    <mergeCell ref="Q16:R16"/>
    <mergeCell ref="BJ16:BL17"/>
    <mergeCell ref="BM16:BN17"/>
    <mergeCell ref="BO16:BQ17"/>
    <mergeCell ref="BR16:BS17"/>
    <mergeCell ref="O17:P17"/>
    <mergeCell ref="Q17:R17"/>
    <mergeCell ref="A16:B16"/>
    <mergeCell ref="C16:D16"/>
    <mergeCell ref="G16:H16"/>
    <mergeCell ref="I16:J16"/>
    <mergeCell ref="K16:L16"/>
    <mergeCell ref="M16:N16"/>
    <mergeCell ref="BU14:BW15"/>
    <mergeCell ref="BX14:BY15"/>
    <mergeCell ref="BZ14:CB15"/>
    <mergeCell ref="CC14:CD15"/>
    <mergeCell ref="A15:B15"/>
    <mergeCell ref="C15:D15"/>
    <mergeCell ref="G15:H15"/>
    <mergeCell ref="I15:J15"/>
    <mergeCell ref="K15:L15"/>
    <mergeCell ref="M15:N15"/>
    <mergeCell ref="O14:P14"/>
    <mergeCell ref="Q14:R14"/>
    <mergeCell ref="BJ14:BL15"/>
    <mergeCell ref="BM14:BN15"/>
    <mergeCell ref="BO14:BQ15"/>
    <mergeCell ref="BR14:BS15"/>
    <mergeCell ref="O15:P15"/>
    <mergeCell ref="Q15:R15"/>
    <mergeCell ref="A14:B14"/>
    <mergeCell ref="C14:D14"/>
    <mergeCell ref="G14:H14"/>
    <mergeCell ref="I14:J14"/>
    <mergeCell ref="K14:L14"/>
    <mergeCell ref="M14:N14"/>
    <mergeCell ref="A13:B13"/>
    <mergeCell ref="C13:D13"/>
    <mergeCell ref="G13:H13"/>
    <mergeCell ref="I13:J13"/>
    <mergeCell ref="K13:L13"/>
    <mergeCell ref="M13:N13"/>
    <mergeCell ref="BY12:BY13"/>
    <mergeCell ref="BZ12:BZ13"/>
    <mergeCell ref="CA12:CA13"/>
    <mergeCell ref="O12:P12"/>
    <mergeCell ref="Q12:R12"/>
    <mergeCell ref="BJ12:BK13"/>
    <mergeCell ref="BL12:BM13"/>
    <mergeCell ref="BN12:BN13"/>
    <mergeCell ref="BO12:BO13"/>
    <mergeCell ref="O13:P13"/>
    <mergeCell ref="Q13:R13"/>
    <mergeCell ref="A12:B12"/>
    <mergeCell ref="C12:D12"/>
    <mergeCell ref="G12:H12"/>
    <mergeCell ref="I12:J12"/>
    <mergeCell ref="K12:L12"/>
    <mergeCell ref="M12:N12"/>
    <mergeCell ref="CB12:CB13"/>
    <mergeCell ref="CC12:CC13"/>
    <mergeCell ref="CD12:CD13"/>
    <mergeCell ref="BP12:BP13"/>
    <mergeCell ref="BQ12:BQ13"/>
    <mergeCell ref="BR12:BR13"/>
    <mergeCell ref="BS12:BS13"/>
    <mergeCell ref="BU12:BV13"/>
    <mergeCell ref="BW12:BX13"/>
    <mergeCell ref="A11:B11"/>
    <mergeCell ref="C11:D11"/>
    <mergeCell ref="G11:H11"/>
    <mergeCell ref="I11:J11"/>
    <mergeCell ref="K11:L11"/>
    <mergeCell ref="M11:N11"/>
    <mergeCell ref="BY10:BY11"/>
    <mergeCell ref="BZ10:BZ11"/>
    <mergeCell ref="CA10:CA11"/>
    <mergeCell ref="O10:P10"/>
    <mergeCell ref="Q10:R10"/>
    <mergeCell ref="BJ10:BK11"/>
    <mergeCell ref="BL10:BM11"/>
    <mergeCell ref="BN10:BN11"/>
    <mergeCell ref="BO10:BO11"/>
    <mergeCell ref="O11:P11"/>
    <mergeCell ref="Q11:R11"/>
    <mergeCell ref="A10:B10"/>
    <mergeCell ref="C10:D10"/>
    <mergeCell ref="G10:H10"/>
    <mergeCell ref="I10:J10"/>
    <mergeCell ref="K10:L10"/>
    <mergeCell ref="M10:N10"/>
    <mergeCell ref="CB10:CB11"/>
    <mergeCell ref="CC10:CC11"/>
    <mergeCell ref="CD10:CD11"/>
    <mergeCell ref="BP10:BP11"/>
    <mergeCell ref="BQ10:BQ11"/>
    <mergeCell ref="BR10:BR11"/>
    <mergeCell ref="BS10:BS11"/>
    <mergeCell ref="BU10:BV11"/>
    <mergeCell ref="BW10:BX11"/>
    <mergeCell ref="A9:B9"/>
    <mergeCell ref="C9:D9"/>
    <mergeCell ref="G9:H9"/>
    <mergeCell ref="I9:J9"/>
    <mergeCell ref="K9:L9"/>
    <mergeCell ref="M9:N9"/>
    <mergeCell ref="A8:B8"/>
    <mergeCell ref="C8:D8"/>
    <mergeCell ref="G8:H8"/>
    <mergeCell ref="I8:J8"/>
    <mergeCell ref="K8:L8"/>
    <mergeCell ref="M8:N8"/>
    <mergeCell ref="BY7:BY9"/>
    <mergeCell ref="BZ7:BZ9"/>
    <mergeCell ref="CA7:CA9"/>
    <mergeCell ref="CB7:CB9"/>
    <mergeCell ref="CC7:CC9"/>
    <mergeCell ref="CD7:CD9"/>
    <mergeCell ref="BP7:BP9"/>
    <mergeCell ref="BQ7:BQ9"/>
    <mergeCell ref="BR7:BR9"/>
    <mergeCell ref="BS7:BS9"/>
    <mergeCell ref="BU7:BV9"/>
    <mergeCell ref="BW7:BX9"/>
    <mergeCell ref="O7:P7"/>
    <mergeCell ref="Q7:R7"/>
    <mergeCell ref="BJ7:BK9"/>
    <mergeCell ref="BL7:BM9"/>
    <mergeCell ref="BN7:BN9"/>
    <mergeCell ref="BO7:BO9"/>
    <mergeCell ref="O8:P8"/>
    <mergeCell ref="Q8:R8"/>
    <mergeCell ref="O9:P9"/>
    <mergeCell ref="Q9:R9"/>
    <mergeCell ref="A7:B7"/>
    <mergeCell ref="C7:D7"/>
    <mergeCell ref="G7:H7"/>
    <mergeCell ref="I7:J7"/>
    <mergeCell ref="K7:L7"/>
    <mergeCell ref="M7:N7"/>
    <mergeCell ref="A6:B6"/>
    <mergeCell ref="C6:D6"/>
    <mergeCell ref="G6:H6"/>
    <mergeCell ref="I6:J6"/>
    <mergeCell ref="K6:L6"/>
    <mergeCell ref="M6:N6"/>
    <mergeCell ref="BY5:BY6"/>
    <mergeCell ref="BZ5:BZ6"/>
    <mergeCell ref="CA5:CA6"/>
    <mergeCell ref="CB5:CB6"/>
    <mergeCell ref="CC5:CC6"/>
    <mergeCell ref="CD5:CD6"/>
    <mergeCell ref="BP5:BP6"/>
    <mergeCell ref="BQ5:BQ6"/>
    <mergeCell ref="BR5:BR6"/>
    <mergeCell ref="BS5:BS6"/>
    <mergeCell ref="BU5:BV6"/>
    <mergeCell ref="BW5:BX6"/>
    <mergeCell ref="O5:P5"/>
    <mergeCell ref="Q5:R5"/>
    <mergeCell ref="BJ5:BK6"/>
    <mergeCell ref="BL5:BM6"/>
    <mergeCell ref="BN5:BN6"/>
    <mergeCell ref="BO5:BO6"/>
    <mergeCell ref="O6:P6"/>
    <mergeCell ref="Q6:R6"/>
    <mergeCell ref="A5:B5"/>
    <mergeCell ref="C5:D5"/>
    <mergeCell ref="G5:H5"/>
    <mergeCell ref="I5:J5"/>
    <mergeCell ref="K5:L5"/>
    <mergeCell ref="M5:N5"/>
    <mergeCell ref="BY3:BZ4"/>
    <mergeCell ref="CA3:CB4"/>
    <mergeCell ref="CC3:CD4"/>
    <mergeCell ref="A4:B4"/>
    <mergeCell ref="C4:D4"/>
    <mergeCell ref="G4:H4"/>
    <mergeCell ref="I4:J4"/>
    <mergeCell ref="K4:L4"/>
    <mergeCell ref="M4:N4"/>
    <mergeCell ref="O4:P4"/>
    <mergeCell ref="BL3:BM4"/>
    <mergeCell ref="BN3:BO4"/>
    <mergeCell ref="BP3:BQ4"/>
    <mergeCell ref="BR3:BS4"/>
    <mergeCell ref="BU3:BV4"/>
    <mergeCell ref="BW3:BX4"/>
    <mergeCell ref="I2:J3"/>
    <mergeCell ref="K2:L3"/>
    <mergeCell ref="M2:N3"/>
    <mergeCell ref="O2:P3"/>
    <mergeCell ref="Q2:R3"/>
    <mergeCell ref="BJ3:BK4"/>
    <mergeCell ref="Q4:R4"/>
    <mergeCell ref="A1:B1"/>
    <mergeCell ref="D1:E1"/>
    <mergeCell ref="J1:L1"/>
    <mergeCell ref="BJ1:BK2"/>
    <mergeCell ref="BU1:BV2"/>
    <mergeCell ref="A2:B3"/>
    <mergeCell ref="C2:D3"/>
    <mergeCell ref="E2:E3"/>
    <mergeCell ref="F2:F3"/>
    <mergeCell ref="G2:H3"/>
  </mergeCells>
  <phoneticPr fontId="2"/>
  <dataValidations count="2">
    <dataValidation imeMode="off" allowBlank="1" showInputMessage="1" showErrorMessage="1" sqref="U4:U30 E4:F30" xr:uid="{B9440D5A-CB62-4534-90BC-959D92FB6AA3}"/>
    <dataValidation type="list" allowBlank="1" showInputMessage="1" showErrorMessage="1" sqref="T51:T56" xr:uid="{421381F9-A889-4F46-813B-56658F58E336}">
      <formula1>#REF!</formula1>
    </dataValidation>
  </dataValidations>
  <pageMargins left="0.7" right="0.7" top="0.75" bottom="0.75" header="0.3" footer="0.3"/>
  <pageSetup paperSize="9" orientation="landscape" horizontalDpi="4294967292" verticalDpi="4294967292" copies="3" r:id="rId1"/>
  <rowBreaks count="1" manualBreakCount="1">
    <brk id="54" max="16383" man="1"/>
  </rowBreaks>
  <colBreaks count="1" manualBreakCount="1">
    <brk id="43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221EFA0-DCB9-486E-BF48-6C928F69505F}">
          <x14:formula1>
            <xm:f>年間予定!$A$1:$A$19</xm:f>
          </x14:formula1>
          <xm:sqref>S2</xm:sqref>
        </x14:dataValidation>
        <x14:dataValidation type="list" allowBlank="1" showInputMessage="1" showErrorMessage="1" xr:uid="{E2D3D895-B3F3-4535-877E-9EC371E6B6F3}">
          <x14:formula1>
            <xm:f>年間予定!$A$1:$A$21</xm:f>
          </x14:formula1>
          <xm:sqref>A36:B49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18E43-2984-4EB1-8B2C-8017C932D915}">
  <sheetPr>
    <tabColor theme="3" tint="0.59999389629810485"/>
  </sheetPr>
  <dimension ref="A1:CE158"/>
  <sheetViews>
    <sheetView topLeftCell="A28" zoomScale="130" workbookViewId="0">
      <pane xSplit="3" ySplit="4" topLeftCell="AL32" activePane="bottomRight" state="frozen"/>
      <selection activeCell="A28" sqref="A28"/>
      <selection pane="topRight" activeCell="D28" sqref="D28"/>
      <selection pane="bottomLeft" activeCell="A32" sqref="A32"/>
      <selection pane="bottomRight" activeCell="A40" sqref="A40:XFD40"/>
    </sheetView>
  </sheetViews>
  <sheetFormatPr defaultColWidth="13" defaultRowHeight="14"/>
  <cols>
    <col min="1" max="18" width="3.58203125" style="14" customWidth="1"/>
    <col min="19" max="20" width="3.58203125" style="249" customWidth="1"/>
    <col min="21" max="36" width="3.58203125" style="24" customWidth="1"/>
    <col min="37" max="54" width="3.58203125" style="14" customWidth="1"/>
    <col min="55" max="55" width="3.58203125" style="24" customWidth="1"/>
    <col min="56" max="59" width="3.58203125" style="14" customWidth="1"/>
    <col min="60" max="60" width="4.83203125" style="14" customWidth="1"/>
    <col min="61" max="83" width="5" style="14" customWidth="1"/>
    <col min="84" max="16384" width="13" style="14"/>
  </cols>
  <sheetData>
    <row r="1" spans="1:82" ht="12" customHeight="1">
      <c r="A1" s="522">
        <f ca="1">EOMONTH(A4,-1)+1</f>
        <v>44440</v>
      </c>
      <c r="B1" s="523"/>
      <c r="C1" s="1" t="s">
        <v>0</v>
      </c>
      <c r="D1" s="524">
        <f ca="1">J1/C31</f>
        <v>8.3076923076923084</v>
      </c>
      <c r="E1" s="524"/>
      <c r="F1" s="38" t="s">
        <v>40</v>
      </c>
      <c r="G1" s="39"/>
      <c r="H1" s="40"/>
      <c r="I1" s="35"/>
      <c r="J1" s="525">
        <f ca="1">VLOOKUP(A1,支援効果集計!$E$4:$F$15,2,FALSE)</f>
        <v>216</v>
      </c>
      <c r="K1" s="525"/>
      <c r="L1" s="526"/>
      <c r="M1" s="36" t="s">
        <v>39</v>
      </c>
      <c r="N1" s="37"/>
      <c r="O1" s="37"/>
      <c r="P1" s="41"/>
      <c r="Q1" s="34"/>
      <c r="R1" s="42"/>
      <c r="S1" s="240"/>
      <c r="T1" s="240"/>
      <c r="U1" s="240"/>
      <c r="V1" s="240"/>
      <c r="W1" s="239"/>
      <c r="X1" s="239"/>
      <c r="Y1" s="242"/>
      <c r="Z1" s="239"/>
      <c r="AA1" s="247"/>
      <c r="AB1" s="247"/>
      <c r="AC1" s="247"/>
      <c r="AD1" s="247"/>
      <c r="AE1" s="239"/>
      <c r="AF1" s="148"/>
      <c r="AG1" s="240"/>
      <c r="AH1" s="148"/>
      <c r="AI1" s="240"/>
      <c r="AJ1" s="148"/>
      <c r="AK1" s="46"/>
      <c r="AL1" s="45"/>
      <c r="AM1" s="46"/>
      <c r="AN1" s="45"/>
      <c r="AO1" s="46"/>
      <c r="AP1" s="45"/>
      <c r="AQ1" s="46"/>
      <c r="BI1" s="11"/>
      <c r="BJ1" s="519" t="s">
        <v>29</v>
      </c>
      <c r="BK1" s="520"/>
      <c r="BL1" s="12"/>
      <c r="BM1" s="11"/>
      <c r="BN1" s="11"/>
      <c r="BO1" s="11"/>
      <c r="BP1" s="11"/>
      <c r="BQ1" s="11"/>
      <c r="BR1" s="11"/>
      <c r="BS1" s="11"/>
      <c r="BT1" s="13"/>
      <c r="BU1" s="519" t="s">
        <v>30</v>
      </c>
      <c r="BV1" s="520"/>
      <c r="BW1" s="11"/>
      <c r="BX1" s="11"/>
      <c r="BY1" s="11"/>
      <c r="BZ1" s="11"/>
      <c r="CA1" s="11"/>
      <c r="CB1" s="11"/>
      <c r="CC1" s="11"/>
      <c r="CD1" s="11"/>
    </row>
    <row r="2" spans="1:82" ht="12" customHeight="1" thickBot="1">
      <c r="A2" s="541" t="s">
        <v>1</v>
      </c>
      <c r="B2" s="542"/>
      <c r="C2" s="533" t="s">
        <v>2</v>
      </c>
      <c r="D2" s="533"/>
      <c r="E2" s="547" t="s">
        <v>142</v>
      </c>
      <c r="F2" s="548" t="s">
        <v>117</v>
      </c>
      <c r="G2" s="532" t="s">
        <v>3</v>
      </c>
      <c r="H2" s="533"/>
      <c r="I2" s="533" t="s">
        <v>4</v>
      </c>
      <c r="J2" s="533"/>
      <c r="K2" s="533" t="s">
        <v>5</v>
      </c>
      <c r="L2" s="533"/>
      <c r="M2" s="533" t="s">
        <v>6</v>
      </c>
      <c r="N2" s="533"/>
      <c r="O2" s="533" t="s">
        <v>7</v>
      </c>
      <c r="P2" s="533"/>
      <c r="Q2" s="533" t="s">
        <v>9</v>
      </c>
      <c r="R2" s="534"/>
      <c r="S2" s="140"/>
      <c r="T2" s="145"/>
      <c r="U2" s="140"/>
      <c r="V2" s="248"/>
      <c r="W2" s="244"/>
      <c r="X2" s="244"/>
      <c r="Y2" s="244"/>
      <c r="Z2" s="244"/>
      <c r="AA2" s="244"/>
      <c r="AB2" s="248"/>
      <c r="AC2" s="248"/>
      <c r="AD2" s="248"/>
      <c r="AE2" s="248"/>
      <c r="AF2" s="248"/>
      <c r="AG2" s="248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BI2" s="11"/>
      <c r="BJ2" s="521"/>
      <c r="BK2" s="521"/>
      <c r="BL2" s="15"/>
      <c r="BM2" s="11"/>
      <c r="BN2" s="11"/>
      <c r="BO2" s="11"/>
      <c r="BP2" s="11"/>
      <c r="BQ2" s="11"/>
      <c r="BR2" s="11"/>
      <c r="BS2" s="11"/>
      <c r="BT2" s="13"/>
      <c r="BU2" s="521"/>
      <c r="BV2" s="521"/>
      <c r="BW2" s="16"/>
      <c r="BX2" s="11"/>
      <c r="BY2" s="11"/>
      <c r="BZ2" s="11"/>
      <c r="CA2" s="11"/>
      <c r="CB2" s="11"/>
      <c r="CC2" s="11"/>
      <c r="CD2" s="11"/>
    </row>
    <row r="3" spans="1:82" ht="12" customHeight="1">
      <c r="A3" s="541"/>
      <c r="B3" s="542"/>
      <c r="C3" s="533"/>
      <c r="D3" s="533"/>
      <c r="E3" s="547"/>
      <c r="F3" s="548"/>
      <c r="G3" s="532"/>
      <c r="H3" s="533"/>
      <c r="I3" s="533"/>
      <c r="J3" s="533"/>
      <c r="K3" s="533"/>
      <c r="L3" s="533"/>
      <c r="M3" s="533"/>
      <c r="N3" s="533"/>
      <c r="O3" s="533"/>
      <c r="P3" s="533"/>
      <c r="Q3" s="533"/>
      <c r="R3" s="534"/>
      <c r="S3" s="140"/>
      <c r="T3" s="140"/>
      <c r="U3" s="140"/>
      <c r="V3" s="244"/>
      <c r="W3" s="244"/>
      <c r="X3" s="244"/>
      <c r="Y3" s="244"/>
      <c r="Z3" s="244"/>
      <c r="AA3" s="244"/>
      <c r="AB3" s="248"/>
      <c r="AC3" s="248"/>
      <c r="AD3" s="248"/>
      <c r="AE3" s="248"/>
      <c r="AF3" s="248"/>
      <c r="AG3" s="248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BI3" s="5"/>
      <c r="BJ3" s="406" t="s">
        <v>11</v>
      </c>
      <c r="BK3" s="405"/>
      <c r="BL3" s="405">
        <f ca="1">BM14*BM22</f>
        <v>216.00000000000003</v>
      </c>
      <c r="BM3" s="485"/>
      <c r="BN3" s="474" t="s">
        <v>12</v>
      </c>
      <c r="BO3" s="475"/>
      <c r="BP3" s="476" t="s">
        <v>13</v>
      </c>
      <c r="BQ3" s="475"/>
      <c r="BR3" s="476" t="s">
        <v>14</v>
      </c>
      <c r="BS3" s="477"/>
      <c r="BT3" s="17"/>
      <c r="BU3" s="406" t="s">
        <v>11</v>
      </c>
      <c r="BV3" s="405"/>
      <c r="BW3" s="405">
        <f ca="1">BX14*BX22</f>
        <v>216.00000000000003</v>
      </c>
      <c r="BX3" s="485"/>
      <c r="BY3" s="474" t="s">
        <v>12</v>
      </c>
      <c r="BZ3" s="475"/>
      <c r="CA3" s="476" t="s">
        <v>13</v>
      </c>
      <c r="CB3" s="475"/>
      <c r="CC3" s="476" t="s">
        <v>14</v>
      </c>
      <c r="CD3" s="477"/>
    </row>
    <row r="4" spans="1:82" ht="12" customHeight="1">
      <c r="A4" s="535" cm="1">
        <f t="array" aca="1" ref="A4" ca="1">INDIRECT("'期'!"&amp;$A$32&amp;ROW())</f>
        <v>44440</v>
      </c>
      <c r="B4" s="536"/>
      <c r="C4" s="529">
        <f ca="1">IF(A4="","",1)</f>
        <v>1</v>
      </c>
      <c r="D4" s="537"/>
      <c r="E4" s="312">
        <f ca="1">IF(C4="","",$D$1)</f>
        <v>8.3076923076923084</v>
      </c>
      <c r="F4" s="253">
        <f ca="1">IF(A4="","",HLOOKUP(A4,$D$34:$BE$50,$A$50,FALSE))</f>
        <v>6</v>
      </c>
      <c r="G4" s="538">
        <f ca="1">IFERROR(O4/M4,"")</f>
        <v>0.72222222222222221</v>
      </c>
      <c r="H4" s="539"/>
      <c r="I4" s="540">
        <f t="shared" ref="I4:I30" ca="1" si="0">IFERROR(M4/C4,"")</f>
        <v>8.3076923076923084</v>
      </c>
      <c r="J4" s="540"/>
      <c r="K4" s="489">
        <f t="shared" ref="K4:K30" ca="1" si="1">IFERROR(O4/C4,"")</f>
        <v>6</v>
      </c>
      <c r="L4" s="489"/>
      <c r="M4" s="527">
        <f ca="1">IF(C4="","",SUM(E$4:E4))</f>
        <v>8.3076923076923084</v>
      </c>
      <c r="N4" s="528"/>
      <c r="O4" s="529">
        <f ca="1">IF(C4="","",SUM(F$4:F4))</f>
        <v>6</v>
      </c>
      <c r="P4" s="529"/>
      <c r="Q4" s="530">
        <f ca="1">IFERROR($J$1-O4,"")</f>
        <v>210</v>
      </c>
      <c r="R4" s="531"/>
      <c r="S4" s="139"/>
      <c r="T4" s="273"/>
      <c r="U4" s="243"/>
      <c r="V4" s="146"/>
      <c r="W4" s="146"/>
      <c r="X4" s="146"/>
      <c r="Y4" s="146"/>
      <c r="Z4" s="27"/>
      <c r="AA4" s="27"/>
      <c r="AB4" s="244"/>
      <c r="AC4" s="244"/>
      <c r="AD4" s="244"/>
      <c r="AE4" s="244"/>
      <c r="AF4" s="244"/>
      <c r="AG4" s="244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BI4" s="6"/>
      <c r="BJ4" s="399"/>
      <c r="BK4" s="397"/>
      <c r="BL4" s="397"/>
      <c r="BM4" s="486"/>
      <c r="BN4" s="470"/>
      <c r="BO4" s="471"/>
      <c r="BP4" s="460"/>
      <c r="BQ4" s="471"/>
      <c r="BR4" s="460"/>
      <c r="BS4" s="478"/>
      <c r="BT4" s="18"/>
      <c r="BU4" s="399"/>
      <c r="BV4" s="397"/>
      <c r="BW4" s="397"/>
      <c r="BX4" s="486"/>
      <c r="BY4" s="470"/>
      <c r="BZ4" s="471"/>
      <c r="CA4" s="460"/>
      <c r="CB4" s="471"/>
      <c r="CC4" s="460"/>
      <c r="CD4" s="478"/>
    </row>
    <row r="5" spans="1:82" ht="12" customHeight="1">
      <c r="A5" s="490" cm="1">
        <f t="array" aca="1" ref="A5" ca="1">INDIRECT("'期'!"&amp;$A$32&amp;ROW())</f>
        <v>44441</v>
      </c>
      <c r="B5" s="491"/>
      <c r="C5" s="483">
        <f ca="1">IF(A5="","",C4+1)</f>
        <v>2</v>
      </c>
      <c r="D5" s="484"/>
      <c r="E5" s="313">
        <f t="shared" ref="E5:E30" ca="1" si="2">IF(C5="","",$D$1)</f>
        <v>8.3076923076923084</v>
      </c>
      <c r="F5" s="254">
        <f t="shared" ref="F5:F30" ca="1" si="3">IF(A5="","",HLOOKUP(A5,$D$34:$BE$50,$A$50,FALSE))</f>
        <v>5</v>
      </c>
      <c r="G5" s="492">
        <f t="shared" ref="G5:G30" ca="1" si="4">IFERROR(O5/M5,"")</f>
        <v>0.66203703703703698</v>
      </c>
      <c r="H5" s="493"/>
      <c r="I5" s="489">
        <f t="shared" ca="1" si="0"/>
        <v>8.3076923076923084</v>
      </c>
      <c r="J5" s="489"/>
      <c r="K5" s="489">
        <f t="shared" ca="1" si="1"/>
        <v>5.5</v>
      </c>
      <c r="L5" s="489"/>
      <c r="M5" s="501">
        <f ca="1">IF(C5="","",SUM(E$4:E5))</f>
        <v>16.615384615384617</v>
      </c>
      <c r="N5" s="502"/>
      <c r="O5" s="499">
        <f ca="1">IF(C5="","",SUM(F$4:F5))</f>
        <v>11</v>
      </c>
      <c r="P5" s="500"/>
      <c r="Q5" s="483">
        <f t="shared" ref="Q5:Q30" ca="1" si="5">IFERROR($J$1-O5,"")</f>
        <v>205</v>
      </c>
      <c r="R5" s="484"/>
      <c r="S5" s="139"/>
      <c r="T5" s="273"/>
      <c r="U5" s="243"/>
      <c r="V5" s="146"/>
      <c r="W5" s="146"/>
      <c r="X5" s="146"/>
      <c r="Y5" s="146"/>
      <c r="Z5" s="27"/>
      <c r="AA5" s="27"/>
      <c r="AB5" s="146"/>
      <c r="AC5" s="146"/>
      <c r="AD5" s="146"/>
      <c r="AE5" s="146"/>
      <c r="AF5" s="146"/>
      <c r="AG5" s="146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BI5" s="6"/>
      <c r="BJ5" s="399" t="s">
        <v>15</v>
      </c>
      <c r="BK5" s="397"/>
      <c r="BL5" s="436">
        <f ca="1">SUM(F4:F9)</f>
        <v>42</v>
      </c>
      <c r="BM5" s="437"/>
      <c r="BN5" s="399" t="s">
        <v>34</v>
      </c>
      <c r="BO5" s="426">
        <f ca="1">AVERAGE(F4:F9)*2</f>
        <v>14</v>
      </c>
      <c r="BP5" s="397" t="s">
        <v>34</v>
      </c>
      <c r="BQ5" s="448">
        <f ca="1">AVERAGE(G4:H9)</f>
        <v>0.76401748971193406</v>
      </c>
      <c r="BR5" s="397" t="s">
        <v>34</v>
      </c>
      <c r="BS5" s="424">
        <f ca="1">SUM(S4:S9)/BL5</f>
        <v>0</v>
      </c>
      <c r="BT5" s="18"/>
      <c r="BU5" s="399" t="s">
        <v>15</v>
      </c>
      <c r="BV5" s="397"/>
      <c r="BW5" s="436">
        <f ca="1">SUM(F10:F15)</f>
        <v>42</v>
      </c>
      <c r="BX5" s="437"/>
      <c r="BY5" s="399" t="s">
        <v>34</v>
      </c>
      <c r="BZ5" s="462">
        <f ca="1">BO5</f>
        <v>14</v>
      </c>
      <c r="CA5" s="397" t="s">
        <v>34</v>
      </c>
      <c r="CB5" s="430">
        <f ca="1">BQ5</f>
        <v>0.76401748971193406</v>
      </c>
      <c r="CC5" s="397" t="s">
        <v>34</v>
      </c>
      <c r="CD5" s="432">
        <f ca="1">BS5</f>
        <v>0</v>
      </c>
    </row>
    <row r="6" spans="1:82" ht="12" customHeight="1">
      <c r="A6" s="490" cm="1">
        <f t="array" aca="1" ref="A6" ca="1">INDIRECT("'期'!"&amp;$A$32&amp;ROW())</f>
        <v>44442</v>
      </c>
      <c r="B6" s="491"/>
      <c r="C6" s="483">
        <f t="shared" ref="C6:C30" ca="1" si="6">IF(A6="","",C5+1)</f>
        <v>3</v>
      </c>
      <c r="D6" s="484"/>
      <c r="E6" s="313">
        <f t="shared" ca="1" si="2"/>
        <v>8.3076923076923084</v>
      </c>
      <c r="F6" s="254">
        <f t="shared" ca="1" si="3"/>
        <v>8</v>
      </c>
      <c r="G6" s="492">
        <f t="shared" ca="1" si="4"/>
        <v>0.76234567901234551</v>
      </c>
      <c r="H6" s="493"/>
      <c r="I6" s="489">
        <f t="shared" ca="1" si="0"/>
        <v>8.3076923076923084</v>
      </c>
      <c r="J6" s="489"/>
      <c r="K6" s="489">
        <f t="shared" ca="1" si="1"/>
        <v>6.333333333333333</v>
      </c>
      <c r="L6" s="489"/>
      <c r="M6" s="501">
        <f ca="1">IF(C6="","",SUM(E$4:E6))</f>
        <v>24.923076923076927</v>
      </c>
      <c r="N6" s="502"/>
      <c r="O6" s="499">
        <f ca="1">IF(C6="","",SUM(F$4:F6))</f>
        <v>19</v>
      </c>
      <c r="P6" s="500"/>
      <c r="Q6" s="483">
        <f t="shared" ca="1" si="5"/>
        <v>197</v>
      </c>
      <c r="R6" s="484"/>
      <c r="S6" s="139"/>
      <c r="T6" s="273"/>
      <c r="U6" s="243"/>
      <c r="V6" s="146"/>
      <c r="W6" s="146"/>
      <c r="X6" s="146"/>
      <c r="Y6" s="146"/>
      <c r="Z6" s="27"/>
      <c r="AA6" s="27"/>
      <c r="AB6" s="146"/>
      <c r="AC6" s="146"/>
      <c r="AD6" s="146"/>
      <c r="AE6" s="146"/>
      <c r="AF6" s="146"/>
      <c r="AG6" s="146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BI6" s="6"/>
      <c r="BJ6" s="399"/>
      <c r="BK6" s="397"/>
      <c r="BL6" s="438"/>
      <c r="BM6" s="439"/>
      <c r="BN6" s="399"/>
      <c r="BO6" s="426"/>
      <c r="BP6" s="397"/>
      <c r="BQ6" s="449"/>
      <c r="BR6" s="397"/>
      <c r="BS6" s="424"/>
      <c r="BT6" s="18"/>
      <c r="BU6" s="399"/>
      <c r="BV6" s="397"/>
      <c r="BW6" s="438"/>
      <c r="BX6" s="439"/>
      <c r="BY6" s="399"/>
      <c r="BZ6" s="462"/>
      <c r="CA6" s="397"/>
      <c r="CB6" s="430"/>
      <c r="CC6" s="397"/>
      <c r="CD6" s="432"/>
    </row>
    <row r="7" spans="1:82" ht="12" customHeight="1">
      <c r="A7" s="490" cm="1">
        <f t="array" aca="1" ref="A7" ca="1">INDIRECT("'期'!"&amp;$A$32&amp;ROW())</f>
        <v>44443</v>
      </c>
      <c r="B7" s="491"/>
      <c r="C7" s="483">
        <f t="shared" ca="1" si="6"/>
        <v>4</v>
      </c>
      <c r="D7" s="484"/>
      <c r="E7" s="313">
        <f t="shared" ca="1" si="2"/>
        <v>8.3076923076923084</v>
      </c>
      <c r="F7" s="254">
        <f t="shared" ca="1" si="3"/>
        <v>6</v>
      </c>
      <c r="G7" s="492">
        <f t="shared" ca="1" si="4"/>
        <v>0.75231481481481477</v>
      </c>
      <c r="H7" s="493"/>
      <c r="I7" s="489">
        <f t="shared" ca="1" si="0"/>
        <v>8.3076923076923084</v>
      </c>
      <c r="J7" s="489"/>
      <c r="K7" s="489">
        <f t="shared" ca="1" si="1"/>
        <v>6.25</v>
      </c>
      <c r="L7" s="489"/>
      <c r="M7" s="501">
        <f ca="1">IF(C7="","",SUM(E$4:E7))</f>
        <v>33.230769230769234</v>
      </c>
      <c r="N7" s="502"/>
      <c r="O7" s="499">
        <f ca="1">IF(C7="","",SUM(F$4:F7))</f>
        <v>25</v>
      </c>
      <c r="P7" s="500"/>
      <c r="Q7" s="483">
        <f t="shared" ca="1" si="5"/>
        <v>191</v>
      </c>
      <c r="R7" s="484"/>
      <c r="S7" s="139"/>
      <c r="T7" s="273"/>
      <c r="U7" s="243"/>
      <c r="V7" s="146"/>
      <c r="W7" s="146"/>
      <c r="X7" s="146"/>
      <c r="Y7" s="146"/>
      <c r="Z7" s="27"/>
      <c r="AA7" s="27"/>
      <c r="AB7" s="146"/>
      <c r="AC7" s="146"/>
      <c r="AD7" s="146"/>
      <c r="AE7" s="146"/>
      <c r="AF7" s="146"/>
      <c r="AG7" s="146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BI7" s="6"/>
      <c r="BJ7" s="399" t="s">
        <v>16</v>
      </c>
      <c r="BK7" s="397"/>
      <c r="BL7" s="458">
        <f ca="1">BL3-BL5</f>
        <v>174.00000000000003</v>
      </c>
      <c r="BM7" s="459"/>
      <c r="BN7" s="399" t="s">
        <v>35</v>
      </c>
      <c r="BO7" s="462">
        <f ca="1">BZ7</f>
        <v>14</v>
      </c>
      <c r="BP7" s="397" t="s">
        <v>35</v>
      </c>
      <c r="BQ7" s="463">
        <f ca="1">CB7</f>
        <v>0.83365745194448893</v>
      </c>
      <c r="BR7" s="397" t="s">
        <v>35</v>
      </c>
      <c r="BS7" s="432">
        <f ca="1">CD7</f>
        <v>0</v>
      </c>
      <c r="BT7" s="18"/>
      <c r="BU7" s="399" t="s">
        <v>16</v>
      </c>
      <c r="BV7" s="397"/>
      <c r="BW7" s="458">
        <f ca="1">BW3-BW5</f>
        <v>174.00000000000003</v>
      </c>
      <c r="BX7" s="459"/>
      <c r="BY7" s="399" t="s">
        <v>35</v>
      </c>
      <c r="BZ7" s="426">
        <f ca="1">AVERAGE(F10:F15)*2</f>
        <v>14</v>
      </c>
      <c r="CA7" s="397" t="s">
        <v>35</v>
      </c>
      <c r="CB7" s="518">
        <f ca="1">AVERAGE(G10:H15)</f>
        <v>0.83365745194448893</v>
      </c>
      <c r="CC7" s="397" t="s">
        <v>35</v>
      </c>
      <c r="CD7" s="424">
        <f ca="1">SUM(S10:S15)/BW5</f>
        <v>0</v>
      </c>
    </row>
    <row r="8" spans="1:82" ht="12" customHeight="1">
      <c r="A8" s="490" cm="1">
        <f t="array" aca="1" ref="A8" ca="1">INDIRECT("'期'!"&amp;$A$32&amp;ROW())</f>
        <v>44445</v>
      </c>
      <c r="B8" s="491"/>
      <c r="C8" s="483">
        <f t="shared" ca="1" si="6"/>
        <v>5</v>
      </c>
      <c r="D8" s="484"/>
      <c r="E8" s="313">
        <f t="shared" ca="1" si="2"/>
        <v>8.3076923076923084</v>
      </c>
      <c r="F8" s="254">
        <f t="shared" ca="1" si="3"/>
        <v>10</v>
      </c>
      <c r="G8" s="492">
        <f t="shared" ca="1" si="4"/>
        <v>0.84259259259259256</v>
      </c>
      <c r="H8" s="493"/>
      <c r="I8" s="489">
        <f t="shared" ca="1" si="0"/>
        <v>8.3076923076923084</v>
      </c>
      <c r="J8" s="489"/>
      <c r="K8" s="489">
        <f t="shared" ca="1" si="1"/>
        <v>7</v>
      </c>
      <c r="L8" s="489"/>
      <c r="M8" s="501">
        <f ca="1">IF(C8="","",SUM(E$4:E8))</f>
        <v>41.53846153846154</v>
      </c>
      <c r="N8" s="502"/>
      <c r="O8" s="499">
        <f ca="1">IF(C8="","",SUM(F$4:F8))</f>
        <v>35</v>
      </c>
      <c r="P8" s="500"/>
      <c r="Q8" s="483">
        <f t="shared" ca="1" si="5"/>
        <v>181</v>
      </c>
      <c r="R8" s="484"/>
      <c r="S8" s="139"/>
      <c r="T8" s="273"/>
      <c r="U8" s="243"/>
      <c r="V8" s="146"/>
      <c r="W8" s="146"/>
      <c r="X8" s="146"/>
      <c r="Y8" s="146"/>
      <c r="Z8" s="27"/>
      <c r="AA8" s="27"/>
      <c r="AB8" s="146"/>
      <c r="AC8" s="146"/>
      <c r="AD8" s="146"/>
      <c r="AE8" s="146"/>
      <c r="AF8" s="146"/>
      <c r="AG8" s="146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BI8" s="6"/>
      <c r="BJ8" s="399"/>
      <c r="BK8" s="397"/>
      <c r="BL8" s="516"/>
      <c r="BM8" s="517"/>
      <c r="BN8" s="399"/>
      <c r="BO8" s="462"/>
      <c r="BP8" s="397"/>
      <c r="BQ8" s="463"/>
      <c r="BR8" s="397"/>
      <c r="BS8" s="432"/>
      <c r="BT8" s="18"/>
      <c r="BU8" s="399"/>
      <c r="BV8" s="397"/>
      <c r="BW8" s="516"/>
      <c r="BX8" s="517"/>
      <c r="BY8" s="399"/>
      <c r="BZ8" s="426"/>
      <c r="CA8" s="397"/>
      <c r="CB8" s="518"/>
      <c r="CC8" s="397"/>
      <c r="CD8" s="424"/>
    </row>
    <row r="9" spans="1:82" ht="12" customHeight="1">
      <c r="A9" s="490" cm="1">
        <f t="array" aca="1" ref="A9" ca="1">INDIRECT("'期'!"&amp;$A$32&amp;ROW())</f>
        <v>44446</v>
      </c>
      <c r="B9" s="491"/>
      <c r="C9" s="483">
        <f t="shared" ca="1" si="6"/>
        <v>6</v>
      </c>
      <c r="D9" s="484"/>
      <c r="E9" s="313">
        <f t="shared" ca="1" si="2"/>
        <v>8.3076923076923084</v>
      </c>
      <c r="F9" s="254">
        <f t="shared" ca="1" si="3"/>
        <v>7</v>
      </c>
      <c r="G9" s="492">
        <f t="shared" ca="1" si="4"/>
        <v>0.84259259259259256</v>
      </c>
      <c r="H9" s="493"/>
      <c r="I9" s="489">
        <f t="shared" ca="1" si="0"/>
        <v>8.3076923076923084</v>
      </c>
      <c r="J9" s="489"/>
      <c r="K9" s="489">
        <f t="shared" ca="1" si="1"/>
        <v>7</v>
      </c>
      <c r="L9" s="489"/>
      <c r="M9" s="501">
        <f ca="1">IF(C9="","",SUM(E$4:E9))</f>
        <v>49.846153846153847</v>
      </c>
      <c r="N9" s="502"/>
      <c r="O9" s="499">
        <f ca="1">IF(C9="","",SUM(F$4:F9))</f>
        <v>42</v>
      </c>
      <c r="P9" s="500"/>
      <c r="Q9" s="483">
        <f t="shared" ca="1" si="5"/>
        <v>174</v>
      </c>
      <c r="R9" s="484"/>
      <c r="S9" s="139"/>
      <c r="T9" s="273"/>
      <c r="U9" s="243"/>
      <c r="V9" s="146"/>
      <c r="W9" s="146"/>
      <c r="X9" s="146"/>
      <c r="Y9" s="146"/>
      <c r="Z9" s="27"/>
      <c r="AA9" s="27"/>
      <c r="AB9" s="146"/>
      <c r="AC9" s="146"/>
      <c r="AD9" s="146"/>
      <c r="AE9" s="146"/>
      <c r="AF9" s="146"/>
      <c r="AG9" s="146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BI9" s="6"/>
      <c r="BJ9" s="399"/>
      <c r="BK9" s="397"/>
      <c r="BL9" s="460"/>
      <c r="BM9" s="461"/>
      <c r="BN9" s="399"/>
      <c r="BO9" s="462"/>
      <c r="BP9" s="397"/>
      <c r="BQ9" s="463"/>
      <c r="BR9" s="397"/>
      <c r="BS9" s="432"/>
      <c r="BT9" s="17"/>
      <c r="BU9" s="399"/>
      <c r="BV9" s="397"/>
      <c r="BW9" s="460"/>
      <c r="BX9" s="461"/>
      <c r="BY9" s="399"/>
      <c r="BZ9" s="426"/>
      <c r="CA9" s="397"/>
      <c r="CB9" s="518"/>
      <c r="CC9" s="397"/>
      <c r="CD9" s="424"/>
    </row>
    <row r="10" spans="1:82" ht="12" customHeight="1">
      <c r="A10" s="490" cm="1">
        <f t="array" aca="1" ref="A10" ca="1">INDIRECT("'期'!"&amp;$A$32&amp;ROW())</f>
        <v>44447</v>
      </c>
      <c r="B10" s="491"/>
      <c r="C10" s="483">
        <f t="shared" ca="1" si="6"/>
        <v>7</v>
      </c>
      <c r="D10" s="484"/>
      <c r="E10" s="313">
        <f t="shared" ca="1" si="2"/>
        <v>8.3076923076923084</v>
      </c>
      <c r="F10" s="254">
        <f t="shared" ca="1" si="3"/>
        <v>6</v>
      </c>
      <c r="G10" s="492">
        <f t="shared" ca="1" si="4"/>
        <v>0.82539682539682535</v>
      </c>
      <c r="H10" s="493"/>
      <c r="I10" s="489">
        <f t="shared" ca="1" si="0"/>
        <v>8.3076923076923084</v>
      </c>
      <c r="J10" s="489"/>
      <c r="K10" s="489">
        <f t="shared" ca="1" si="1"/>
        <v>6.8571428571428568</v>
      </c>
      <c r="L10" s="489"/>
      <c r="M10" s="501">
        <f ca="1">IF(C10="","",SUM(E$4:E10))</f>
        <v>58.153846153846153</v>
      </c>
      <c r="N10" s="502"/>
      <c r="O10" s="499">
        <f ca="1">IF(C10="","",SUM(F$4:F10))</f>
        <v>48</v>
      </c>
      <c r="P10" s="500"/>
      <c r="Q10" s="483">
        <f t="shared" ca="1" si="5"/>
        <v>168</v>
      </c>
      <c r="R10" s="484"/>
      <c r="S10" s="139"/>
      <c r="T10" s="273"/>
      <c r="U10" s="243"/>
      <c r="V10" s="146"/>
      <c r="W10" s="146"/>
      <c r="X10" s="146"/>
      <c r="Y10" s="146"/>
      <c r="Z10" s="27"/>
      <c r="AA10" s="27"/>
      <c r="AB10" s="146"/>
      <c r="AC10" s="146"/>
      <c r="AD10" s="146"/>
      <c r="AE10" s="146"/>
      <c r="AF10" s="146"/>
      <c r="AG10" s="146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BI10" s="6"/>
      <c r="BJ10" s="399" t="s">
        <v>17</v>
      </c>
      <c r="BK10" s="397"/>
      <c r="BL10" s="436">
        <f ca="1">C31</f>
        <v>26</v>
      </c>
      <c r="BM10" s="437"/>
      <c r="BN10" s="399" t="s">
        <v>36</v>
      </c>
      <c r="BO10" s="462">
        <f ca="1">BO36</f>
        <v>13.333333333333334</v>
      </c>
      <c r="BP10" s="397" t="s">
        <v>36</v>
      </c>
      <c r="BQ10" s="463">
        <f ca="1">BQ36</f>
        <v>0.83997722288503862</v>
      </c>
      <c r="BR10" s="397" t="s">
        <v>36</v>
      </c>
      <c r="BS10" s="432">
        <f ca="1">BS36</f>
        <v>0</v>
      </c>
      <c r="BT10" s="18"/>
      <c r="BU10" s="399" t="s">
        <v>17</v>
      </c>
      <c r="BV10" s="397"/>
      <c r="BW10" s="436">
        <f ca="1">C31-6</f>
        <v>20</v>
      </c>
      <c r="BX10" s="437"/>
      <c r="BY10" s="399" t="s">
        <v>36</v>
      </c>
      <c r="BZ10" s="462">
        <f ca="1">BO36</f>
        <v>13.333333333333334</v>
      </c>
      <c r="CA10" s="397" t="s">
        <v>36</v>
      </c>
      <c r="CB10" s="463">
        <f ca="1">BQ36</f>
        <v>0.83997722288503862</v>
      </c>
      <c r="CC10" s="397" t="s">
        <v>36</v>
      </c>
      <c r="CD10" s="432">
        <f ca="1">BS36</f>
        <v>0</v>
      </c>
    </row>
    <row r="11" spans="1:82" ht="12" customHeight="1">
      <c r="A11" s="490" cm="1">
        <f t="array" aca="1" ref="A11" ca="1">INDIRECT("'期'!"&amp;$A$32&amp;ROW())</f>
        <v>44448</v>
      </c>
      <c r="B11" s="491"/>
      <c r="C11" s="483">
        <f t="shared" ca="1" si="6"/>
        <v>8</v>
      </c>
      <c r="D11" s="484"/>
      <c r="E11" s="313">
        <f t="shared" ca="1" si="2"/>
        <v>8.3076923076923084</v>
      </c>
      <c r="F11" s="254">
        <f t="shared" ca="1" si="3"/>
        <v>10</v>
      </c>
      <c r="G11" s="492">
        <f t="shared" ca="1" si="4"/>
        <v>0.87268518518518512</v>
      </c>
      <c r="H11" s="493"/>
      <c r="I11" s="489">
        <f t="shared" ca="1" si="0"/>
        <v>8.3076923076923084</v>
      </c>
      <c r="J11" s="489"/>
      <c r="K11" s="489">
        <f t="shared" ca="1" si="1"/>
        <v>7.25</v>
      </c>
      <c r="L11" s="489"/>
      <c r="M11" s="501">
        <f ca="1">IF(C11="","",SUM(E$4:E11))</f>
        <v>66.461538461538467</v>
      </c>
      <c r="N11" s="502"/>
      <c r="O11" s="499">
        <f ca="1">IF(C11="","",SUM(F$4:F11))</f>
        <v>58</v>
      </c>
      <c r="P11" s="500"/>
      <c r="Q11" s="483">
        <f t="shared" ca="1" si="5"/>
        <v>158</v>
      </c>
      <c r="R11" s="484"/>
      <c r="S11" s="139"/>
      <c r="T11" s="273"/>
      <c r="U11" s="243"/>
      <c r="V11" s="146"/>
      <c r="W11" s="146"/>
      <c r="X11" s="146"/>
      <c r="Y11" s="146"/>
      <c r="Z11" s="27"/>
      <c r="AA11" s="27"/>
      <c r="AB11" s="146"/>
      <c r="AC11" s="146"/>
      <c r="AD11" s="146"/>
      <c r="AE11" s="146"/>
      <c r="AF11" s="146"/>
      <c r="AG11" s="146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BI11" s="6"/>
      <c r="BJ11" s="399"/>
      <c r="BK11" s="397"/>
      <c r="BL11" s="438"/>
      <c r="BM11" s="439"/>
      <c r="BN11" s="399"/>
      <c r="BO11" s="462"/>
      <c r="BP11" s="397"/>
      <c r="BQ11" s="463"/>
      <c r="BR11" s="397"/>
      <c r="BS11" s="432"/>
      <c r="BT11" s="18"/>
      <c r="BU11" s="399"/>
      <c r="BV11" s="397"/>
      <c r="BW11" s="438"/>
      <c r="BX11" s="439"/>
      <c r="BY11" s="399"/>
      <c r="BZ11" s="462"/>
      <c r="CA11" s="397"/>
      <c r="CB11" s="463"/>
      <c r="CC11" s="397"/>
      <c r="CD11" s="432"/>
    </row>
    <row r="12" spans="1:82" ht="12" customHeight="1">
      <c r="A12" s="490" cm="1">
        <f t="array" aca="1" ref="A12" ca="1">INDIRECT("'期'!"&amp;$A$32&amp;ROW())</f>
        <v>44449</v>
      </c>
      <c r="B12" s="491"/>
      <c r="C12" s="483">
        <f t="shared" ca="1" si="6"/>
        <v>9</v>
      </c>
      <c r="D12" s="484"/>
      <c r="E12" s="313">
        <f t="shared" ca="1" si="2"/>
        <v>8.3076923076923084</v>
      </c>
      <c r="F12" s="254">
        <f t="shared" ca="1" si="3"/>
        <v>6</v>
      </c>
      <c r="G12" s="492">
        <f t="shared" ca="1" si="4"/>
        <v>0.8559670781893004</v>
      </c>
      <c r="H12" s="493"/>
      <c r="I12" s="489">
        <f t="shared" ca="1" si="0"/>
        <v>8.3076923076923084</v>
      </c>
      <c r="J12" s="489"/>
      <c r="K12" s="489">
        <f t="shared" ca="1" si="1"/>
        <v>7.1111111111111107</v>
      </c>
      <c r="L12" s="489"/>
      <c r="M12" s="501">
        <f ca="1">IF(C12="","",SUM(E$4:E12))</f>
        <v>74.769230769230774</v>
      </c>
      <c r="N12" s="502"/>
      <c r="O12" s="499">
        <f ca="1">IF(C12="","",SUM(F$4:F12))</f>
        <v>64</v>
      </c>
      <c r="P12" s="500"/>
      <c r="Q12" s="483">
        <f t="shared" ca="1" si="5"/>
        <v>152</v>
      </c>
      <c r="R12" s="484"/>
      <c r="S12" s="139"/>
      <c r="T12" s="273"/>
      <c r="U12" s="243"/>
      <c r="V12" s="146"/>
      <c r="W12" s="146"/>
      <c r="X12" s="146"/>
      <c r="Y12" s="146"/>
      <c r="Z12" s="27"/>
      <c r="AA12" s="27"/>
      <c r="AB12" s="146"/>
      <c r="AC12" s="146"/>
      <c r="AD12" s="146"/>
      <c r="AE12" s="146"/>
      <c r="AF12" s="146"/>
      <c r="AG12" s="146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BI12" s="6"/>
      <c r="BJ12" s="411" t="s">
        <v>33</v>
      </c>
      <c r="BK12" s="397"/>
      <c r="BL12" s="407">
        <f ca="1">BL7/BL10</f>
        <v>6.6923076923076934</v>
      </c>
      <c r="BM12" s="419"/>
      <c r="BN12" s="399" t="s">
        <v>37</v>
      </c>
      <c r="BO12" s="430">
        <f ca="1">BZ38</f>
        <v>17.428571428571427</v>
      </c>
      <c r="BP12" s="397" t="s">
        <v>37</v>
      </c>
      <c r="BQ12" s="463">
        <f ca="1">CB38</f>
        <v>0.85244451840016777</v>
      </c>
      <c r="BR12" s="397" t="s">
        <v>37</v>
      </c>
      <c r="BS12" s="432">
        <f ca="1">CD38</f>
        <v>0</v>
      </c>
      <c r="BT12" s="18"/>
      <c r="BU12" s="411" t="s">
        <v>33</v>
      </c>
      <c r="BV12" s="397"/>
      <c r="BW12" s="407">
        <f ca="1">BW7/BW10</f>
        <v>8.7000000000000011</v>
      </c>
      <c r="BX12" s="419"/>
      <c r="BY12" s="399" t="s">
        <v>37</v>
      </c>
      <c r="BZ12" s="430">
        <f ca="1">BZ38</f>
        <v>17.428571428571427</v>
      </c>
      <c r="CA12" s="397" t="s">
        <v>37</v>
      </c>
      <c r="CB12" s="463">
        <f ca="1">CB38</f>
        <v>0.85244451840016777</v>
      </c>
      <c r="CC12" s="397" t="s">
        <v>37</v>
      </c>
      <c r="CD12" s="432">
        <f ca="1">CD38</f>
        <v>0</v>
      </c>
    </row>
    <row r="13" spans="1:82" ht="12" customHeight="1" thickBot="1">
      <c r="A13" s="490" cm="1">
        <f t="array" aca="1" ref="A13" ca="1">INDIRECT("'期'!"&amp;$A$32&amp;ROW())</f>
        <v>44450</v>
      </c>
      <c r="B13" s="491"/>
      <c r="C13" s="483">
        <f t="shared" ca="1" si="6"/>
        <v>10</v>
      </c>
      <c r="D13" s="484"/>
      <c r="E13" s="313">
        <f t="shared" ca="1" si="2"/>
        <v>8.3076923076923084</v>
      </c>
      <c r="F13" s="254">
        <f t="shared" ca="1" si="3"/>
        <v>3</v>
      </c>
      <c r="G13" s="492">
        <f t="shared" ca="1" si="4"/>
        <v>0.80648148148148147</v>
      </c>
      <c r="H13" s="493"/>
      <c r="I13" s="489">
        <f t="shared" ca="1" si="0"/>
        <v>8.3076923076923084</v>
      </c>
      <c r="J13" s="489"/>
      <c r="K13" s="513">
        <f t="shared" ca="1" si="1"/>
        <v>6.7</v>
      </c>
      <c r="L13" s="513"/>
      <c r="M13" s="501">
        <f ca="1">IF(C13="","",SUM(E$4:E13))</f>
        <v>83.07692307692308</v>
      </c>
      <c r="N13" s="502"/>
      <c r="O13" s="499">
        <f ca="1">IF(C13="","",SUM(F$4:F13))</f>
        <v>67</v>
      </c>
      <c r="P13" s="500"/>
      <c r="Q13" s="483">
        <f t="shared" ca="1" si="5"/>
        <v>149</v>
      </c>
      <c r="R13" s="484"/>
      <c r="S13" s="139"/>
      <c r="T13" s="273"/>
      <c r="U13" s="243"/>
      <c r="V13" s="146"/>
      <c r="W13" s="146"/>
      <c r="X13" s="146"/>
      <c r="Y13" s="146"/>
      <c r="Z13" s="27"/>
      <c r="AA13" s="27"/>
      <c r="AB13" s="146"/>
      <c r="AC13" s="146"/>
      <c r="AD13" s="146"/>
      <c r="AE13" s="146"/>
      <c r="AF13" s="146"/>
      <c r="AG13" s="146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BI13" s="6"/>
      <c r="BJ13" s="412"/>
      <c r="BK13" s="413"/>
      <c r="BL13" s="409"/>
      <c r="BM13" s="420"/>
      <c r="BN13" s="400"/>
      <c r="BO13" s="431"/>
      <c r="BP13" s="398"/>
      <c r="BQ13" s="515"/>
      <c r="BR13" s="398"/>
      <c r="BS13" s="433"/>
      <c r="BT13" s="18"/>
      <c r="BU13" s="412"/>
      <c r="BV13" s="413"/>
      <c r="BW13" s="409"/>
      <c r="BX13" s="420"/>
      <c r="BY13" s="400"/>
      <c r="BZ13" s="431"/>
      <c r="CA13" s="398"/>
      <c r="CB13" s="515"/>
      <c r="CC13" s="398"/>
      <c r="CD13" s="433"/>
    </row>
    <row r="14" spans="1:82" ht="12" customHeight="1">
      <c r="A14" s="490" cm="1">
        <f t="array" aca="1" ref="A14" ca="1">INDIRECT("'期'!"&amp;$A$32&amp;ROW())</f>
        <v>44452</v>
      </c>
      <c r="B14" s="491"/>
      <c r="C14" s="483">
        <f t="shared" ca="1" si="6"/>
        <v>11</v>
      </c>
      <c r="D14" s="484"/>
      <c r="E14" s="313">
        <f t="shared" ca="1" si="2"/>
        <v>8.3076923076923084</v>
      </c>
      <c r="F14" s="254">
        <f t="shared" ca="1" si="3"/>
        <v>6</v>
      </c>
      <c r="G14" s="492">
        <f t="shared" ca="1" si="4"/>
        <v>0.79882154882154877</v>
      </c>
      <c r="H14" s="493"/>
      <c r="I14" s="489">
        <f t="shared" ca="1" si="0"/>
        <v>8.3076923076923084</v>
      </c>
      <c r="J14" s="489"/>
      <c r="K14" s="489">
        <f t="shared" ca="1" si="1"/>
        <v>6.6363636363636367</v>
      </c>
      <c r="L14" s="489"/>
      <c r="M14" s="501">
        <f ca="1">IF(C14="","",SUM(E$4:E14))</f>
        <v>91.384615384615387</v>
      </c>
      <c r="N14" s="502"/>
      <c r="O14" s="499">
        <f ca="1">IF(C14="","",SUM(F$4:F14))</f>
        <v>73</v>
      </c>
      <c r="P14" s="500"/>
      <c r="Q14" s="483">
        <f t="shared" ca="1" si="5"/>
        <v>143</v>
      </c>
      <c r="R14" s="484"/>
      <c r="S14" s="139"/>
      <c r="T14" s="273"/>
      <c r="U14" s="243"/>
      <c r="V14" s="146"/>
      <c r="W14" s="146"/>
      <c r="X14" s="146"/>
      <c r="Y14" s="146"/>
      <c r="Z14" s="27"/>
      <c r="AA14" s="27"/>
      <c r="AB14" s="146"/>
      <c r="AC14" s="146"/>
      <c r="AD14" s="146"/>
      <c r="AE14" s="146"/>
      <c r="AF14" s="146"/>
      <c r="AG14" s="146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BI14" s="6"/>
      <c r="BJ14" s="406" t="s">
        <v>18</v>
      </c>
      <c r="BK14" s="405"/>
      <c r="BL14" s="405"/>
      <c r="BM14" s="512">
        <f ca="1">D1</f>
        <v>8.3076923076923084</v>
      </c>
      <c r="BN14" s="414"/>
      <c r="BO14" s="514" t="s">
        <v>45</v>
      </c>
      <c r="BP14" s="414"/>
      <c r="BQ14" s="414"/>
      <c r="BR14" s="415">
        <v>1.66</v>
      </c>
      <c r="BS14" s="416"/>
      <c r="BT14" s="17"/>
      <c r="BU14" s="406" t="s">
        <v>18</v>
      </c>
      <c r="BV14" s="405"/>
      <c r="BW14" s="405"/>
      <c r="BX14" s="405">
        <f ca="1">BM14</f>
        <v>8.3076923076923084</v>
      </c>
      <c r="BY14" s="414"/>
      <c r="BZ14" s="414" t="s">
        <v>19</v>
      </c>
      <c r="CA14" s="414"/>
      <c r="CB14" s="414"/>
      <c r="CC14" s="415">
        <v>1.66</v>
      </c>
      <c r="CD14" s="416"/>
    </row>
    <row r="15" spans="1:82" ht="12" customHeight="1">
      <c r="A15" s="490" cm="1">
        <f t="array" aca="1" ref="A15" ca="1">INDIRECT("'期'!"&amp;$A$32&amp;ROW())</f>
        <v>44453</v>
      </c>
      <c r="B15" s="491"/>
      <c r="C15" s="483">
        <f t="shared" ca="1" si="6"/>
        <v>12</v>
      </c>
      <c r="D15" s="484"/>
      <c r="E15" s="313">
        <f t="shared" ca="1" si="2"/>
        <v>8.3076923076923084</v>
      </c>
      <c r="F15" s="254">
        <f t="shared" ca="1" si="3"/>
        <v>11</v>
      </c>
      <c r="G15" s="492">
        <f t="shared" ca="1" si="4"/>
        <v>0.84259259259259256</v>
      </c>
      <c r="H15" s="493"/>
      <c r="I15" s="489">
        <f t="shared" ca="1" si="0"/>
        <v>8.3076923076923084</v>
      </c>
      <c r="J15" s="489"/>
      <c r="K15" s="489">
        <f t="shared" ca="1" si="1"/>
        <v>7</v>
      </c>
      <c r="L15" s="489"/>
      <c r="M15" s="501">
        <f ca="1">IF(C15="","",SUM(E$4:E15))</f>
        <v>99.692307692307693</v>
      </c>
      <c r="N15" s="502"/>
      <c r="O15" s="499">
        <f ca="1">IF(C15="","",SUM(F$4:F15))</f>
        <v>84</v>
      </c>
      <c r="P15" s="500"/>
      <c r="Q15" s="483">
        <f t="shared" ca="1" si="5"/>
        <v>132</v>
      </c>
      <c r="R15" s="484"/>
      <c r="S15" s="139"/>
      <c r="T15" s="273"/>
      <c r="U15" s="243"/>
      <c r="V15" s="146"/>
      <c r="W15" s="146"/>
      <c r="X15" s="146"/>
      <c r="Y15" s="146"/>
      <c r="Z15" s="27"/>
      <c r="AA15" s="27"/>
      <c r="AB15" s="13"/>
      <c r="AC15" s="13"/>
      <c r="AD15" s="13"/>
      <c r="AE15" s="13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BI15" s="6"/>
      <c r="BJ15" s="399"/>
      <c r="BK15" s="397"/>
      <c r="BL15" s="397"/>
      <c r="BM15" s="397"/>
      <c r="BN15" s="397"/>
      <c r="BO15" s="397"/>
      <c r="BP15" s="397"/>
      <c r="BQ15" s="397"/>
      <c r="BR15" s="417"/>
      <c r="BS15" s="418"/>
      <c r="BT15" s="17"/>
      <c r="BU15" s="399"/>
      <c r="BV15" s="397"/>
      <c r="BW15" s="397"/>
      <c r="BX15" s="397"/>
      <c r="BY15" s="397"/>
      <c r="BZ15" s="397"/>
      <c r="CA15" s="397"/>
      <c r="CB15" s="397"/>
      <c r="CC15" s="417"/>
      <c r="CD15" s="418"/>
    </row>
    <row r="16" spans="1:82" ht="12" customHeight="1">
      <c r="A16" s="490" cm="1">
        <f t="array" aca="1" ref="A16" ca="1">INDIRECT("'期'!"&amp;$A$32&amp;ROW())</f>
        <v>44454</v>
      </c>
      <c r="B16" s="491"/>
      <c r="C16" s="483">
        <f t="shared" ca="1" si="6"/>
        <v>13</v>
      </c>
      <c r="D16" s="484"/>
      <c r="E16" s="313">
        <f t="shared" ca="1" si="2"/>
        <v>8.3076923076923084</v>
      </c>
      <c r="F16" s="254">
        <f t="shared" ca="1" si="3"/>
        <v>6</v>
      </c>
      <c r="G16" s="492">
        <f t="shared" ca="1" si="4"/>
        <v>0.83333333333333337</v>
      </c>
      <c r="H16" s="493"/>
      <c r="I16" s="489">
        <f t="shared" ca="1" si="0"/>
        <v>8.3076923076923084</v>
      </c>
      <c r="J16" s="489"/>
      <c r="K16" s="489">
        <f t="shared" ca="1" si="1"/>
        <v>6.9230769230769234</v>
      </c>
      <c r="L16" s="489"/>
      <c r="M16" s="501">
        <f ca="1">IF(C16="","",SUM(E$4:E16))</f>
        <v>108</v>
      </c>
      <c r="N16" s="502"/>
      <c r="O16" s="499">
        <f ca="1">IF(C16="","",SUM(F$4:F16))</f>
        <v>90</v>
      </c>
      <c r="P16" s="500"/>
      <c r="Q16" s="483">
        <f t="shared" ca="1" si="5"/>
        <v>126</v>
      </c>
      <c r="R16" s="484"/>
      <c r="S16" s="139"/>
      <c r="T16" s="273"/>
      <c r="U16" s="243"/>
      <c r="V16" s="146"/>
      <c r="W16" s="146"/>
      <c r="X16" s="146"/>
      <c r="Y16" s="146"/>
      <c r="Z16" s="27"/>
      <c r="AA16" s="27"/>
      <c r="AB16" s="13"/>
      <c r="AC16" s="13"/>
      <c r="AD16" s="13"/>
      <c r="AE16" s="13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BI16" s="6"/>
      <c r="BJ16" s="399" t="s">
        <v>20</v>
      </c>
      <c r="BK16" s="397"/>
      <c r="BL16" s="397"/>
      <c r="BM16" s="423">
        <v>10</v>
      </c>
      <c r="BN16" s="423"/>
      <c r="BO16" s="511" t="s">
        <v>44</v>
      </c>
      <c r="BP16" s="397"/>
      <c r="BQ16" s="397"/>
      <c r="BR16" s="421" t="e">
        <f ca="1">BL5/12/AVERAGE(T4:U9)</f>
        <v>#DIV/0!</v>
      </c>
      <c r="BS16" s="422"/>
      <c r="BT16" s="19"/>
      <c r="BU16" s="399" t="s">
        <v>20</v>
      </c>
      <c r="BV16" s="397"/>
      <c r="BW16" s="397"/>
      <c r="BX16" s="423">
        <v>10.199999999999999</v>
      </c>
      <c r="BY16" s="423"/>
      <c r="BZ16" s="397" t="s">
        <v>21</v>
      </c>
      <c r="CA16" s="397"/>
      <c r="CB16" s="397"/>
      <c r="CC16" s="421" t="e">
        <f ca="1">BL5/12/AVERAGE(T9:U15)</f>
        <v>#DIV/0!</v>
      </c>
      <c r="CD16" s="422"/>
    </row>
    <row r="17" spans="1:82" ht="12" customHeight="1">
      <c r="A17" s="490" cm="1">
        <f t="array" aca="1" ref="A17" ca="1">INDIRECT("'期'!"&amp;$A$32&amp;ROW())</f>
        <v>44455</v>
      </c>
      <c r="B17" s="491"/>
      <c r="C17" s="483">
        <f t="shared" ca="1" si="6"/>
        <v>14</v>
      </c>
      <c r="D17" s="484"/>
      <c r="E17" s="313">
        <f t="shared" ca="1" si="2"/>
        <v>8.3076923076923084</v>
      </c>
      <c r="F17" s="254">
        <f t="shared" ca="1" si="3"/>
        <v>11</v>
      </c>
      <c r="G17" s="492">
        <f t="shared" ca="1" si="4"/>
        <v>0.86838624338624337</v>
      </c>
      <c r="H17" s="493"/>
      <c r="I17" s="489">
        <f t="shared" ca="1" si="0"/>
        <v>8.3076923076923084</v>
      </c>
      <c r="J17" s="489"/>
      <c r="K17" s="489">
        <f t="shared" ca="1" si="1"/>
        <v>7.2142857142857144</v>
      </c>
      <c r="L17" s="489"/>
      <c r="M17" s="501">
        <f ca="1">IF(C17="","",SUM(E$4:E17))</f>
        <v>116.30769230769231</v>
      </c>
      <c r="N17" s="502"/>
      <c r="O17" s="499">
        <f ca="1">IF(C17="","",SUM(F$4:F17))</f>
        <v>101</v>
      </c>
      <c r="P17" s="500"/>
      <c r="Q17" s="483">
        <f t="shared" ca="1" si="5"/>
        <v>115</v>
      </c>
      <c r="R17" s="484"/>
      <c r="S17" s="139"/>
      <c r="T17" s="273"/>
      <c r="U17" s="243"/>
      <c r="V17" s="146"/>
      <c r="W17" s="146"/>
      <c r="X17" s="146"/>
      <c r="Y17" s="146"/>
      <c r="Z17" s="27"/>
      <c r="AA17" s="27"/>
      <c r="AB17" s="13"/>
      <c r="AC17" s="13"/>
      <c r="AD17" s="13"/>
      <c r="AE17" s="13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BI17" s="6"/>
      <c r="BJ17" s="399"/>
      <c r="BK17" s="397"/>
      <c r="BL17" s="397"/>
      <c r="BM17" s="423"/>
      <c r="BN17" s="423"/>
      <c r="BO17" s="397"/>
      <c r="BP17" s="397"/>
      <c r="BQ17" s="397"/>
      <c r="BR17" s="421"/>
      <c r="BS17" s="422"/>
      <c r="BT17" s="19"/>
      <c r="BU17" s="399"/>
      <c r="BV17" s="397"/>
      <c r="BW17" s="397"/>
      <c r="BX17" s="423"/>
      <c r="BY17" s="423"/>
      <c r="BZ17" s="397"/>
      <c r="CA17" s="397"/>
      <c r="CB17" s="397"/>
      <c r="CC17" s="421"/>
      <c r="CD17" s="422"/>
    </row>
    <row r="18" spans="1:82" ht="12" customHeight="1">
      <c r="A18" s="490" cm="1">
        <f t="array" aca="1" ref="A18" ca="1">INDIRECT("'期'!"&amp;$A$32&amp;ROW())</f>
        <v>44456</v>
      </c>
      <c r="B18" s="491"/>
      <c r="C18" s="483">
        <f t="shared" ca="1" si="6"/>
        <v>15</v>
      </c>
      <c r="D18" s="484"/>
      <c r="E18" s="313">
        <f t="shared" ca="1" si="2"/>
        <v>8.3076923076923084</v>
      </c>
      <c r="F18" s="254">
        <f t="shared" ca="1" si="3"/>
        <v>7</v>
      </c>
      <c r="G18" s="492">
        <f t="shared" ca="1" si="4"/>
        <v>0.8666666666666667</v>
      </c>
      <c r="H18" s="493"/>
      <c r="I18" s="489">
        <f t="shared" ca="1" si="0"/>
        <v>8.3076923076923084</v>
      </c>
      <c r="J18" s="489"/>
      <c r="K18" s="489">
        <f t="shared" ca="1" si="1"/>
        <v>7.2</v>
      </c>
      <c r="L18" s="489"/>
      <c r="M18" s="501">
        <f ca="1">IF(C18="","",SUM(E$4:E18))</f>
        <v>124.61538461538461</v>
      </c>
      <c r="N18" s="502"/>
      <c r="O18" s="499">
        <f ca="1">IF(C18="","",SUM(F$4:F18))</f>
        <v>108</v>
      </c>
      <c r="P18" s="500"/>
      <c r="Q18" s="483">
        <f t="shared" ca="1" si="5"/>
        <v>108</v>
      </c>
      <c r="R18" s="484"/>
      <c r="S18" s="139"/>
      <c r="T18" s="273"/>
      <c r="U18" s="243"/>
      <c r="V18" s="146"/>
      <c r="W18" s="146"/>
      <c r="X18" s="146"/>
      <c r="Y18" s="146"/>
      <c r="Z18" s="27"/>
      <c r="AA18" s="241"/>
      <c r="AB18" s="13"/>
      <c r="AC18" s="13"/>
      <c r="AD18" s="13"/>
      <c r="AE18" s="13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BI18" s="6"/>
      <c r="BJ18" s="399" t="s">
        <v>41</v>
      </c>
      <c r="BK18" s="397"/>
      <c r="BL18" s="397"/>
      <c r="BM18" s="397">
        <f ca="1">BM16-BM14</f>
        <v>1.6923076923076916</v>
      </c>
      <c r="BN18" s="397"/>
      <c r="BO18" s="397" t="s">
        <v>22</v>
      </c>
      <c r="BP18" s="397"/>
      <c r="BQ18" s="397"/>
      <c r="BR18" s="407" t="e">
        <f ca="1">BR16-BR14</f>
        <v>#DIV/0!</v>
      </c>
      <c r="BS18" s="408"/>
      <c r="BT18" s="17"/>
      <c r="BU18" s="399" t="s">
        <v>41</v>
      </c>
      <c r="BV18" s="397"/>
      <c r="BW18" s="397"/>
      <c r="BX18" s="397">
        <f ca="1">BX16-BX14</f>
        <v>1.8923076923076909</v>
      </c>
      <c r="BY18" s="397"/>
      <c r="BZ18" s="397" t="s">
        <v>22</v>
      </c>
      <c r="CA18" s="397"/>
      <c r="CB18" s="397"/>
      <c r="CC18" s="509" t="e">
        <f ca="1">CC16-CC14</f>
        <v>#DIV/0!</v>
      </c>
      <c r="CD18" s="510"/>
    </row>
    <row r="19" spans="1:82" ht="12" customHeight="1">
      <c r="A19" s="490" cm="1">
        <f t="array" aca="1" ref="A19" ca="1">INDIRECT("'期'!"&amp;$A$32&amp;ROW())</f>
        <v>44457</v>
      </c>
      <c r="B19" s="491"/>
      <c r="C19" s="483">
        <f t="shared" ca="1" si="6"/>
        <v>16</v>
      </c>
      <c r="D19" s="484"/>
      <c r="E19" s="313">
        <f t="shared" ca="1" si="2"/>
        <v>8.3076923076923084</v>
      </c>
      <c r="F19" s="254">
        <f t="shared" ca="1" si="3"/>
        <v>3</v>
      </c>
      <c r="G19" s="492">
        <f t="shared" ca="1" si="4"/>
        <v>0.83506944444444442</v>
      </c>
      <c r="H19" s="493"/>
      <c r="I19" s="489">
        <f t="shared" ca="1" si="0"/>
        <v>8.3076923076923084</v>
      </c>
      <c r="J19" s="489"/>
      <c r="K19" s="489">
        <f t="shared" ca="1" si="1"/>
        <v>6.9375</v>
      </c>
      <c r="L19" s="489"/>
      <c r="M19" s="501">
        <f ca="1">IF(C19="","",SUM(E$4:E19))</f>
        <v>132.92307692307693</v>
      </c>
      <c r="N19" s="502"/>
      <c r="O19" s="499">
        <f ca="1">IF(C19="","",SUM(F$4:F19))</f>
        <v>111</v>
      </c>
      <c r="P19" s="500"/>
      <c r="Q19" s="483">
        <f t="shared" ca="1" si="5"/>
        <v>105</v>
      </c>
      <c r="R19" s="484"/>
      <c r="S19" s="139"/>
      <c r="T19" s="273"/>
      <c r="U19" s="243"/>
      <c r="V19" s="146"/>
      <c r="W19" s="146"/>
      <c r="X19" s="146"/>
      <c r="Y19" s="146"/>
      <c r="Z19" s="27"/>
      <c r="AA19" s="27"/>
      <c r="AB19" s="13"/>
      <c r="AC19" s="13"/>
      <c r="AD19" s="13"/>
      <c r="AE19" s="13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BI19" s="7"/>
      <c r="BJ19" s="399"/>
      <c r="BK19" s="397"/>
      <c r="BL19" s="397"/>
      <c r="BM19" s="397"/>
      <c r="BN19" s="397"/>
      <c r="BO19" s="397"/>
      <c r="BP19" s="397"/>
      <c r="BQ19" s="397"/>
      <c r="BR19" s="407"/>
      <c r="BS19" s="408"/>
      <c r="BT19" s="17"/>
      <c r="BU19" s="399"/>
      <c r="BV19" s="397"/>
      <c r="BW19" s="397"/>
      <c r="BX19" s="397"/>
      <c r="BY19" s="397"/>
      <c r="BZ19" s="397"/>
      <c r="CA19" s="397"/>
      <c r="CB19" s="397"/>
      <c r="CC19" s="397"/>
      <c r="CD19" s="510"/>
    </row>
    <row r="20" spans="1:82" ht="12" customHeight="1">
      <c r="A20" s="490" cm="1">
        <f t="array" aca="1" ref="A20" ca="1">INDIRECT("'期'!"&amp;$A$32&amp;ROW())</f>
        <v>44459</v>
      </c>
      <c r="B20" s="491"/>
      <c r="C20" s="483">
        <f t="shared" ca="1" si="6"/>
        <v>17</v>
      </c>
      <c r="D20" s="484"/>
      <c r="E20" s="313">
        <f t="shared" ca="1" si="2"/>
        <v>8.3076923076923084</v>
      </c>
      <c r="F20" s="254">
        <f t="shared" ca="1" si="3"/>
        <v>3</v>
      </c>
      <c r="G20" s="492">
        <f t="shared" ca="1" si="4"/>
        <v>0.80718954248366004</v>
      </c>
      <c r="H20" s="493"/>
      <c r="I20" s="489">
        <f t="shared" ca="1" si="0"/>
        <v>8.3076923076923084</v>
      </c>
      <c r="J20" s="489"/>
      <c r="K20" s="489">
        <f t="shared" ca="1" si="1"/>
        <v>6.7058823529411766</v>
      </c>
      <c r="L20" s="489"/>
      <c r="M20" s="501">
        <f ca="1">IF(C20="","",SUM(E$4:E20))</f>
        <v>141.23076923076925</v>
      </c>
      <c r="N20" s="502"/>
      <c r="O20" s="499">
        <f ca="1">IF(C20="","",SUM(F$4:F20))</f>
        <v>114</v>
      </c>
      <c r="P20" s="500"/>
      <c r="Q20" s="483">
        <f t="shared" ca="1" si="5"/>
        <v>102</v>
      </c>
      <c r="R20" s="484"/>
      <c r="S20" s="139"/>
      <c r="T20" s="273"/>
      <c r="U20" s="243"/>
      <c r="V20" s="146"/>
      <c r="W20" s="146"/>
      <c r="X20" s="146"/>
      <c r="Y20" s="146"/>
      <c r="Z20" s="27"/>
      <c r="AA20" s="27"/>
      <c r="AB20" s="13"/>
      <c r="AC20" s="13"/>
      <c r="AD20" s="13"/>
      <c r="AE20" s="13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BI20" s="8"/>
      <c r="BJ20" s="411" t="s">
        <v>23</v>
      </c>
      <c r="BK20" s="397"/>
      <c r="BL20" s="397"/>
      <c r="BM20" s="397">
        <f ca="1">(BM16*BM22)-BL3</f>
        <v>43.999999999999972</v>
      </c>
      <c r="BN20" s="397"/>
      <c r="BO20" s="397" t="s">
        <v>24</v>
      </c>
      <c r="BP20" s="397"/>
      <c r="BQ20" s="397"/>
      <c r="BR20" s="407" t="e">
        <f ca="1">BL5/AVERAGE(T4:U8)</f>
        <v>#DIV/0!</v>
      </c>
      <c r="BS20" s="408"/>
      <c r="BT20" s="20"/>
      <c r="BU20" s="411" t="s">
        <v>23</v>
      </c>
      <c r="BV20" s="397"/>
      <c r="BW20" s="397"/>
      <c r="BX20" s="397">
        <f ca="1">(BX16*BX22)-BW3</f>
        <v>49.19999999999996</v>
      </c>
      <c r="BY20" s="397"/>
      <c r="BZ20" s="397" t="s">
        <v>24</v>
      </c>
      <c r="CA20" s="397"/>
      <c r="CB20" s="397"/>
      <c r="CC20" s="407" t="e">
        <f ca="1">BW5/CC16</f>
        <v>#DIV/0!</v>
      </c>
      <c r="CD20" s="408"/>
    </row>
    <row r="21" spans="1:82" ht="12" customHeight="1" thickBot="1">
      <c r="A21" s="490" cm="1">
        <f t="array" aca="1" ref="A21" ca="1">INDIRECT("'期'!"&amp;$A$32&amp;ROW())</f>
        <v>44460</v>
      </c>
      <c r="B21" s="491"/>
      <c r="C21" s="483">
        <f t="shared" ca="1" si="6"/>
        <v>18</v>
      </c>
      <c r="D21" s="484"/>
      <c r="E21" s="313">
        <f t="shared" ca="1" si="2"/>
        <v>8.3076923076923084</v>
      </c>
      <c r="F21" s="254">
        <f t="shared" ca="1" si="3"/>
        <v>10</v>
      </c>
      <c r="G21" s="507">
        <f t="shared" ca="1" si="4"/>
        <v>0.82921810699588461</v>
      </c>
      <c r="H21" s="508"/>
      <c r="I21" s="489">
        <f t="shared" ca="1" si="0"/>
        <v>8.3076923076923102</v>
      </c>
      <c r="J21" s="489"/>
      <c r="K21" s="489">
        <f t="shared" ca="1" si="1"/>
        <v>6.8888888888888893</v>
      </c>
      <c r="L21" s="489"/>
      <c r="M21" s="501">
        <f ca="1">IF(C21="","",SUM(E$4:E21))</f>
        <v>149.53846153846158</v>
      </c>
      <c r="N21" s="502"/>
      <c r="O21" s="499">
        <f ca="1">IF(C21="","",SUM(F$4:F21))</f>
        <v>124</v>
      </c>
      <c r="P21" s="500"/>
      <c r="Q21" s="483">
        <f t="shared" ca="1" si="5"/>
        <v>92</v>
      </c>
      <c r="R21" s="484"/>
      <c r="S21" s="139"/>
      <c r="T21" s="273"/>
      <c r="U21" s="243"/>
      <c r="V21" s="146"/>
      <c r="W21" s="146"/>
      <c r="X21" s="146"/>
      <c r="Y21" s="146"/>
      <c r="Z21" s="27"/>
      <c r="AA21" s="27"/>
      <c r="AB21" s="13"/>
      <c r="AC21" s="13"/>
      <c r="AD21" s="13"/>
      <c r="AE21" s="13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BI21" s="9"/>
      <c r="BJ21" s="412"/>
      <c r="BK21" s="413"/>
      <c r="BL21" s="413"/>
      <c r="BM21" s="413"/>
      <c r="BN21" s="413"/>
      <c r="BO21" s="413"/>
      <c r="BP21" s="413"/>
      <c r="BQ21" s="413"/>
      <c r="BR21" s="409"/>
      <c r="BS21" s="410"/>
      <c r="BT21" s="20"/>
      <c r="BU21" s="412"/>
      <c r="BV21" s="413"/>
      <c r="BW21" s="413"/>
      <c r="BX21" s="413"/>
      <c r="BY21" s="413"/>
      <c r="BZ21" s="413"/>
      <c r="CA21" s="413"/>
      <c r="CB21" s="413"/>
      <c r="CC21" s="409"/>
      <c r="CD21" s="410"/>
    </row>
    <row r="22" spans="1:82" ht="12" customHeight="1">
      <c r="A22" s="490" cm="1">
        <f t="array" aca="1" ref="A22" ca="1">INDIRECT("'期'!"&amp;$A$32&amp;ROW())</f>
        <v>44461</v>
      </c>
      <c r="B22" s="491"/>
      <c r="C22" s="483">
        <f t="shared" ca="1" si="6"/>
        <v>19</v>
      </c>
      <c r="D22" s="484"/>
      <c r="E22" s="313">
        <f t="shared" ca="1" si="2"/>
        <v>8.3076923076923084</v>
      </c>
      <c r="F22" s="254">
        <f t="shared" ca="1" si="3"/>
        <v>11</v>
      </c>
      <c r="G22" s="492">
        <f t="shared" ca="1" si="4"/>
        <v>0.85526315789473661</v>
      </c>
      <c r="H22" s="493"/>
      <c r="I22" s="489">
        <f t="shared" ca="1" si="0"/>
        <v>8.3076923076923102</v>
      </c>
      <c r="J22" s="489"/>
      <c r="K22" s="489">
        <f t="shared" ca="1" si="1"/>
        <v>7.1052631578947372</v>
      </c>
      <c r="L22" s="489"/>
      <c r="M22" s="501">
        <f ca="1">IF(C22="","",SUM(E$4:E22))</f>
        <v>157.8461538461539</v>
      </c>
      <c r="N22" s="502"/>
      <c r="O22" s="499">
        <f ca="1">IF(C22="","",SUM(F$4:F22))</f>
        <v>135</v>
      </c>
      <c r="P22" s="500"/>
      <c r="Q22" s="483">
        <f t="shared" ca="1" si="5"/>
        <v>81</v>
      </c>
      <c r="R22" s="484"/>
      <c r="S22" s="139"/>
      <c r="T22" s="273"/>
      <c r="U22" s="243"/>
      <c r="V22" s="146"/>
      <c r="W22" s="146"/>
      <c r="X22" s="146"/>
      <c r="Y22" s="146"/>
      <c r="Z22" s="27"/>
      <c r="AA22" s="27"/>
      <c r="AB22" s="13"/>
      <c r="AC22" s="13"/>
      <c r="AD22" s="13"/>
      <c r="AE22" s="13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BI22" s="10"/>
      <c r="BJ22" s="406" t="s">
        <v>25</v>
      </c>
      <c r="BK22" s="405"/>
      <c r="BL22" s="405"/>
      <c r="BM22" s="405">
        <f ca="1">C31</f>
        <v>26</v>
      </c>
      <c r="BN22" s="405"/>
      <c r="BO22" s="405" t="s">
        <v>26</v>
      </c>
      <c r="BP22" s="405"/>
      <c r="BQ22" s="405"/>
      <c r="BR22" s="403">
        <f ca="1">BM14*BM22*BM24*1.015</f>
        <v>3147190.2</v>
      </c>
      <c r="BS22" s="404"/>
      <c r="BT22" s="21"/>
      <c r="BU22" s="406" t="s">
        <v>25</v>
      </c>
      <c r="BV22" s="405"/>
      <c r="BW22" s="405"/>
      <c r="BX22" s="405">
        <f ca="1">C31</f>
        <v>26</v>
      </c>
      <c r="BY22" s="405"/>
      <c r="BZ22" s="405" t="s">
        <v>26</v>
      </c>
      <c r="CA22" s="405"/>
      <c r="CB22" s="405"/>
      <c r="CC22" s="403">
        <f ca="1">BX14*BX22*BX24*1.015</f>
        <v>2302677.7200000002</v>
      </c>
      <c r="CD22" s="404"/>
    </row>
    <row r="23" spans="1:82" ht="12" customHeight="1">
      <c r="A23" s="490" cm="1">
        <f t="array" aca="1" ref="A23" ca="1">INDIRECT("'期'!"&amp;$A$32&amp;ROW())</f>
        <v>44462</v>
      </c>
      <c r="B23" s="491"/>
      <c r="C23" s="483">
        <f t="shared" ca="1" si="6"/>
        <v>20</v>
      </c>
      <c r="D23" s="484"/>
      <c r="E23" s="313">
        <f t="shared" ca="1" si="2"/>
        <v>8.3076923076923084</v>
      </c>
      <c r="F23" s="254">
        <f t="shared" ca="1" si="3"/>
        <v>5</v>
      </c>
      <c r="G23" s="492">
        <f t="shared" ca="1" si="4"/>
        <v>0.84259259259259223</v>
      </c>
      <c r="H23" s="493"/>
      <c r="I23" s="489">
        <f t="shared" ca="1" si="0"/>
        <v>8.3076923076923102</v>
      </c>
      <c r="J23" s="489"/>
      <c r="K23" s="489">
        <f t="shared" ca="1" si="1"/>
        <v>7</v>
      </c>
      <c r="L23" s="489"/>
      <c r="M23" s="501">
        <f ca="1">IF(C23="","",SUM(E$4:E23))</f>
        <v>166.15384615384622</v>
      </c>
      <c r="N23" s="502"/>
      <c r="O23" s="499">
        <f ca="1">IF(C23="","",SUM(F$4:F23))</f>
        <v>140</v>
      </c>
      <c r="P23" s="500"/>
      <c r="Q23" s="483">
        <f t="shared" ca="1" si="5"/>
        <v>76</v>
      </c>
      <c r="R23" s="484"/>
      <c r="S23" s="139"/>
      <c r="T23" s="273"/>
      <c r="U23" s="243"/>
      <c r="V23" s="146"/>
      <c r="W23" s="146"/>
      <c r="X23" s="146"/>
      <c r="Y23" s="146"/>
      <c r="Z23" s="27"/>
      <c r="AA23" s="27"/>
      <c r="AB23" s="13"/>
      <c r="AC23" s="13"/>
      <c r="AD23" s="13"/>
      <c r="AE23" s="13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BI23" s="10"/>
      <c r="BJ23" s="399"/>
      <c r="BK23" s="397"/>
      <c r="BL23" s="397"/>
      <c r="BM23" s="397"/>
      <c r="BN23" s="397"/>
      <c r="BO23" s="397"/>
      <c r="BP23" s="397"/>
      <c r="BQ23" s="397"/>
      <c r="BR23" s="401"/>
      <c r="BS23" s="402"/>
      <c r="BT23" s="21"/>
      <c r="BU23" s="399"/>
      <c r="BV23" s="397"/>
      <c r="BW23" s="397"/>
      <c r="BX23" s="397"/>
      <c r="BY23" s="397"/>
      <c r="BZ23" s="397"/>
      <c r="CA23" s="397"/>
      <c r="CB23" s="397"/>
      <c r="CC23" s="401"/>
      <c r="CD23" s="402"/>
    </row>
    <row r="24" spans="1:82" ht="12" customHeight="1">
      <c r="A24" s="490" cm="1">
        <f t="array" aca="1" ref="A24" ca="1">INDIRECT("'期'!"&amp;$A$32&amp;ROW())</f>
        <v>44463</v>
      </c>
      <c r="B24" s="491"/>
      <c r="C24" s="483">
        <f t="shared" ca="1" si="6"/>
        <v>21</v>
      </c>
      <c r="D24" s="484"/>
      <c r="E24" s="313">
        <f t="shared" ca="1" si="2"/>
        <v>8.3076923076923084</v>
      </c>
      <c r="F24" s="254">
        <f t="shared" ca="1" si="3"/>
        <v>6</v>
      </c>
      <c r="G24" s="492">
        <f t="shared" ca="1" si="4"/>
        <v>0.83686067019400312</v>
      </c>
      <c r="H24" s="493"/>
      <c r="I24" s="489">
        <f t="shared" ca="1" si="0"/>
        <v>8.3076923076923119</v>
      </c>
      <c r="J24" s="489"/>
      <c r="K24" s="489">
        <f t="shared" ca="1" si="1"/>
        <v>6.9523809523809526</v>
      </c>
      <c r="L24" s="489"/>
      <c r="M24" s="501">
        <f ca="1">IF(C24="","",SUM(E$4:E24))</f>
        <v>174.46153846153854</v>
      </c>
      <c r="N24" s="502"/>
      <c r="O24" s="499">
        <f ca="1">IF(C24="","",SUM(F$4:F24))</f>
        <v>146</v>
      </c>
      <c r="P24" s="500"/>
      <c r="Q24" s="483">
        <f t="shared" ca="1" si="5"/>
        <v>70</v>
      </c>
      <c r="R24" s="484"/>
      <c r="S24" s="139"/>
      <c r="T24" s="273"/>
      <c r="U24" s="243"/>
      <c r="V24" s="146"/>
      <c r="W24" s="146"/>
      <c r="X24" s="146"/>
      <c r="Y24" s="146"/>
      <c r="Z24" s="27"/>
      <c r="AA24" s="27"/>
      <c r="AB24" s="13"/>
      <c r="AC24" s="13"/>
      <c r="AD24" s="13"/>
      <c r="AE24" s="13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BI24" s="10"/>
      <c r="BJ24" s="399" t="s">
        <v>27</v>
      </c>
      <c r="BK24" s="397"/>
      <c r="BL24" s="397"/>
      <c r="BM24" s="395">
        <v>14355</v>
      </c>
      <c r="BN24" s="395"/>
      <c r="BO24" s="397" t="s">
        <v>43</v>
      </c>
      <c r="BP24" s="397"/>
      <c r="BQ24" s="397"/>
      <c r="BR24" s="401">
        <f ca="1">BM16*BM22*BM26</f>
        <v>3732300</v>
      </c>
      <c r="BS24" s="402"/>
      <c r="BT24" s="21"/>
      <c r="BU24" s="399" t="s">
        <v>27</v>
      </c>
      <c r="BV24" s="397"/>
      <c r="BW24" s="397"/>
      <c r="BX24" s="395">
        <v>10503</v>
      </c>
      <c r="BY24" s="395"/>
      <c r="BZ24" s="397" t="s">
        <v>43</v>
      </c>
      <c r="CA24" s="397"/>
      <c r="CB24" s="397"/>
      <c r="CC24" s="401">
        <f ca="1">BX16*BX22*BX26</f>
        <v>3806946</v>
      </c>
      <c r="CD24" s="402"/>
    </row>
    <row r="25" spans="1:82" ht="12" customHeight="1">
      <c r="A25" s="490" cm="1">
        <f t="array" aca="1" ref="A25" ca="1">INDIRECT("'期'!"&amp;$A$32&amp;ROW())</f>
        <v>44464</v>
      </c>
      <c r="B25" s="491"/>
      <c r="C25" s="483">
        <f t="shared" ca="1" si="6"/>
        <v>22</v>
      </c>
      <c r="D25" s="484"/>
      <c r="E25" s="313">
        <f t="shared" ca="1" si="2"/>
        <v>8.3076923076923084</v>
      </c>
      <c r="F25" s="254">
        <f t="shared" ca="1" si="3"/>
        <v>4</v>
      </c>
      <c r="G25" s="492">
        <f t="shared" ca="1" si="4"/>
        <v>0.82070707070707027</v>
      </c>
      <c r="H25" s="493"/>
      <c r="I25" s="489">
        <f t="shared" ca="1" si="0"/>
        <v>8.3076923076923119</v>
      </c>
      <c r="J25" s="489"/>
      <c r="K25" s="489">
        <f t="shared" ca="1" si="1"/>
        <v>6.8181818181818183</v>
      </c>
      <c r="L25" s="489"/>
      <c r="M25" s="501">
        <f ca="1">IF(C25="","",SUM(E$4:E25))</f>
        <v>182.76923076923086</v>
      </c>
      <c r="N25" s="502"/>
      <c r="O25" s="499">
        <f ca="1">IF(C25="","",SUM(F$4:F25))</f>
        <v>150</v>
      </c>
      <c r="P25" s="500"/>
      <c r="Q25" s="483">
        <f t="shared" ca="1" si="5"/>
        <v>66</v>
      </c>
      <c r="R25" s="484"/>
      <c r="S25" s="139"/>
      <c r="T25" s="273"/>
      <c r="U25" s="243"/>
      <c r="V25" s="146"/>
      <c r="W25" s="146"/>
      <c r="X25" s="146"/>
      <c r="Y25" s="146"/>
      <c r="Z25" s="27"/>
      <c r="AA25" s="27"/>
      <c r="AB25" s="13"/>
      <c r="AC25" s="13"/>
      <c r="AD25" s="13"/>
      <c r="AE25" s="13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BI25" s="10"/>
      <c r="BJ25" s="399"/>
      <c r="BK25" s="397"/>
      <c r="BL25" s="397"/>
      <c r="BM25" s="395"/>
      <c r="BN25" s="395"/>
      <c r="BO25" s="397"/>
      <c r="BP25" s="397"/>
      <c r="BQ25" s="397"/>
      <c r="BR25" s="401"/>
      <c r="BS25" s="402"/>
      <c r="BT25" s="21"/>
      <c r="BU25" s="399"/>
      <c r="BV25" s="397"/>
      <c r="BW25" s="397"/>
      <c r="BX25" s="395"/>
      <c r="BY25" s="395"/>
      <c r="BZ25" s="397"/>
      <c r="CA25" s="397"/>
      <c r="CB25" s="397"/>
      <c r="CC25" s="401"/>
      <c r="CD25" s="402"/>
    </row>
    <row r="26" spans="1:82" ht="12" customHeight="1">
      <c r="A26" s="490" cm="1">
        <f t="array" aca="1" ref="A26" ca="1">INDIRECT("'期'!"&amp;$A$32&amp;ROW())</f>
        <v>44466</v>
      </c>
      <c r="B26" s="491"/>
      <c r="C26" s="483">
        <f t="shared" ca="1" si="6"/>
        <v>23</v>
      </c>
      <c r="D26" s="484"/>
      <c r="E26" s="313">
        <f t="shared" ca="1" si="2"/>
        <v>8.3076923076923084</v>
      </c>
      <c r="F26" s="254">
        <f t="shared" ca="1" si="3"/>
        <v>14</v>
      </c>
      <c r="G26" s="492">
        <f t="shared" ca="1" si="4"/>
        <v>0.85829307568437962</v>
      </c>
      <c r="H26" s="493"/>
      <c r="I26" s="489">
        <f t="shared" ca="1" si="0"/>
        <v>8.3076923076923119</v>
      </c>
      <c r="J26" s="489"/>
      <c r="K26" s="489">
        <f t="shared" ca="1" si="1"/>
        <v>7.1304347826086953</v>
      </c>
      <c r="L26" s="489"/>
      <c r="M26" s="501">
        <f ca="1">IF(C26="","",SUM(E$4:E26))</f>
        <v>191.07692307692318</v>
      </c>
      <c r="N26" s="502"/>
      <c r="O26" s="499">
        <f ca="1">IF(C26="","",SUM(F$4:F26))</f>
        <v>164</v>
      </c>
      <c r="P26" s="500"/>
      <c r="Q26" s="483">
        <f t="shared" ca="1" si="5"/>
        <v>52</v>
      </c>
      <c r="R26" s="484"/>
      <c r="S26" s="139"/>
      <c r="T26" s="273"/>
      <c r="U26" s="243"/>
      <c r="V26" s="146"/>
      <c r="W26" s="146"/>
      <c r="X26" s="146"/>
      <c r="Y26" s="146"/>
      <c r="Z26" s="27"/>
      <c r="AA26" s="27"/>
      <c r="AB26" s="13"/>
      <c r="AC26" s="13"/>
      <c r="AD26" s="13"/>
      <c r="AE26" s="13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BI26" s="10"/>
      <c r="BJ26" s="399" t="s">
        <v>28</v>
      </c>
      <c r="BK26" s="397"/>
      <c r="BL26" s="397"/>
      <c r="BM26" s="505">
        <v>14355</v>
      </c>
      <c r="BN26" s="505"/>
      <c r="BO26" s="397" t="s">
        <v>42</v>
      </c>
      <c r="BP26" s="397"/>
      <c r="BQ26" s="397"/>
      <c r="BR26" s="391">
        <f ca="1">BR24-BR22</f>
        <v>585109.79999999981</v>
      </c>
      <c r="BS26" s="392"/>
      <c r="BT26" s="21"/>
      <c r="BU26" s="399" t="s">
        <v>28</v>
      </c>
      <c r="BV26" s="397"/>
      <c r="BW26" s="397"/>
      <c r="BX26" s="395">
        <f>BM26</f>
        <v>14355</v>
      </c>
      <c r="BY26" s="395"/>
      <c r="BZ26" s="397" t="s">
        <v>42</v>
      </c>
      <c r="CA26" s="397"/>
      <c r="CB26" s="397"/>
      <c r="CC26" s="391">
        <f ca="1">CC24-CC22</f>
        <v>1504268.2799999998</v>
      </c>
      <c r="CD26" s="392"/>
    </row>
    <row r="27" spans="1:82" ht="12" customHeight="1" thickBot="1">
      <c r="A27" s="490" cm="1">
        <f t="array" aca="1" ref="A27" ca="1">INDIRECT("'期'!"&amp;$A$32&amp;ROW())</f>
        <v>44467</v>
      </c>
      <c r="B27" s="491"/>
      <c r="C27" s="483">
        <f t="shared" ca="1" si="6"/>
        <v>24</v>
      </c>
      <c r="D27" s="484"/>
      <c r="E27" s="313">
        <f t="shared" ca="1" si="2"/>
        <v>8.3076923076923084</v>
      </c>
      <c r="F27" s="254">
        <f t="shared" ca="1" si="3"/>
        <v>8</v>
      </c>
      <c r="G27" s="492">
        <f t="shared" ca="1" si="4"/>
        <v>0.86265432098765382</v>
      </c>
      <c r="H27" s="493"/>
      <c r="I27" s="489">
        <f t="shared" ca="1" si="0"/>
        <v>8.3076923076923119</v>
      </c>
      <c r="J27" s="489"/>
      <c r="K27" s="489">
        <f t="shared" ca="1" si="1"/>
        <v>7.166666666666667</v>
      </c>
      <c r="L27" s="489"/>
      <c r="M27" s="501">
        <f ca="1">IF(C27="","",SUM(E$4:E27))</f>
        <v>199.3846153846155</v>
      </c>
      <c r="N27" s="502"/>
      <c r="O27" s="499">
        <f ca="1">IF(C27="","",SUM(F$4:F27))</f>
        <v>172</v>
      </c>
      <c r="P27" s="500"/>
      <c r="Q27" s="483">
        <f t="shared" ca="1" si="5"/>
        <v>44</v>
      </c>
      <c r="R27" s="484"/>
      <c r="S27" s="139"/>
      <c r="T27" s="139"/>
      <c r="U27" s="243"/>
      <c r="V27" s="146"/>
      <c r="W27" s="146"/>
      <c r="X27" s="146"/>
      <c r="Y27" s="146"/>
      <c r="Z27" s="27"/>
      <c r="AA27" s="27"/>
      <c r="AB27" s="13"/>
      <c r="AC27" s="13"/>
      <c r="AD27" s="13"/>
      <c r="AE27" s="13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BI27" s="10"/>
      <c r="BJ27" s="400"/>
      <c r="BK27" s="398"/>
      <c r="BL27" s="398"/>
      <c r="BM27" s="506"/>
      <c r="BN27" s="506"/>
      <c r="BO27" s="398"/>
      <c r="BP27" s="398"/>
      <c r="BQ27" s="398"/>
      <c r="BR27" s="393"/>
      <c r="BS27" s="394"/>
      <c r="BT27" s="21"/>
      <c r="BU27" s="400"/>
      <c r="BV27" s="398"/>
      <c r="BW27" s="398"/>
      <c r="BX27" s="396"/>
      <c r="BY27" s="396"/>
      <c r="BZ27" s="398"/>
      <c r="CA27" s="398"/>
      <c r="CB27" s="398"/>
      <c r="CC27" s="393"/>
      <c r="CD27" s="394"/>
    </row>
    <row r="28" spans="1:82" ht="12" customHeight="1">
      <c r="A28" s="490" cm="1">
        <f t="array" aca="1" ref="A28" ca="1">INDIRECT("'期'!"&amp;$A$32&amp;ROW())</f>
        <v>44468</v>
      </c>
      <c r="B28" s="491"/>
      <c r="C28" s="483">
        <f t="shared" ca="1" si="6"/>
        <v>25</v>
      </c>
      <c r="D28" s="484"/>
      <c r="E28" s="313">
        <f t="shared" ca="1" si="2"/>
        <v>8.3076923076923084</v>
      </c>
      <c r="F28" s="254">
        <f t="shared" ca="1" si="3"/>
        <v>13</v>
      </c>
      <c r="G28" s="492">
        <f t="shared" ca="1" si="4"/>
        <v>0.89074074074074017</v>
      </c>
      <c r="H28" s="493"/>
      <c r="I28" s="489">
        <f t="shared" ca="1" si="0"/>
        <v>8.3076923076923137</v>
      </c>
      <c r="J28" s="489"/>
      <c r="K28" s="489">
        <f t="shared" ca="1" si="1"/>
        <v>7.4</v>
      </c>
      <c r="L28" s="489"/>
      <c r="M28" s="501">
        <f ca="1">IF(C28="","",SUM(E$4:E28))</f>
        <v>207.69230769230782</v>
      </c>
      <c r="N28" s="502"/>
      <c r="O28" s="499">
        <f ca="1">IF(C28="","",SUM(F$4:F28))</f>
        <v>185</v>
      </c>
      <c r="P28" s="500"/>
      <c r="Q28" s="483">
        <f t="shared" ca="1" si="5"/>
        <v>31</v>
      </c>
      <c r="R28" s="484"/>
      <c r="S28" s="139"/>
      <c r="T28" s="274"/>
      <c r="U28" s="245"/>
      <c r="V28" s="146"/>
      <c r="W28" s="146"/>
      <c r="X28" s="146"/>
      <c r="Y28" s="146"/>
      <c r="Z28" s="27"/>
      <c r="AA28" s="27"/>
      <c r="AB28" s="13"/>
      <c r="AC28" s="13"/>
      <c r="AD28" s="13"/>
      <c r="AE28" s="13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BI28" s="10"/>
      <c r="BJ28" s="487" t="s">
        <v>32</v>
      </c>
      <c r="BK28" s="487"/>
      <c r="BL28" s="22"/>
      <c r="BM28" s="23"/>
      <c r="BN28" s="23"/>
      <c r="BO28" s="17"/>
      <c r="BP28" s="17"/>
      <c r="BQ28" s="17"/>
      <c r="BR28" s="21"/>
      <c r="BS28" s="21"/>
      <c r="BT28" s="21"/>
      <c r="BU28" s="487" t="s">
        <v>31</v>
      </c>
      <c r="BV28" s="487"/>
      <c r="BW28" s="22"/>
      <c r="BX28" s="23"/>
      <c r="BY28" s="23"/>
      <c r="BZ28" s="17"/>
      <c r="CA28" s="17"/>
      <c r="CB28" s="17"/>
      <c r="CC28" s="21"/>
      <c r="CD28" s="21"/>
    </row>
    <row r="29" spans="1:82" ht="12" customHeight="1" thickBot="1">
      <c r="A29" s="490" cm="1">
        <f t="array" aca="1" ref="A29" ca="1">INDIRECT("'期'!"&amp;$A$32&amp;ROW())</f>
        <v>44469</v>
      </c>
      <c r="B29" s="491"/>
      <c r="C29" s="483">
        <f t="shared" ca="1" si="6"/>
        <v>26</v>
      </c>
      <c r="D29" s="484"/>
      <c r="E29" s="313">
        <f t="shared" ca="1" si="2"/>
        <v>8.3076923076923084</v>
      </c>
      <c r="F29" s="254">
        <f t="shared" ca="1" si="3"/>
        <v>9</v>
      </c>
      <c r="G29" s="492">
        <f t="shared" ca="1" si="4"/>
        <v>0.89814814814814758</v>
      </c>
      <c r="H29" s="493"/>
      <c r="I29" s="489">
        <f t="shared" ca="1" si="0"/>
        <v>8.3076923076923137</v>
      </c>
      <c r="J29" s="489"/>
      <c r="K29" s="489">
        <f t="shared" ca="1" si="1"/>
        <v>7.4615384615384617</v>
      </c>
      <c r="L29" s="489"/>
      <c r="M29" s="501">
        <f ca="1">IF(C29="","",SUM(E$4:E29))</f>
        <v>216.00000000000014</v>
      </c>
      <c r="N29" s="502"/>
      <c r="O29" s="499">
        <f ca="1">IF(C29="","",SUM(F$4:F29))</f>
        <v>194</v>
      </c>
      <c r="P29" s="500"/>
      <c r="Q29" s="483">
        <f t="shared" ca="1" si="5"/>
        <v>22</v>
      </c>
      <c r="R29" s="484"/>
      <c r="S29" s="139"/>
      <c r="T29" s="274"/>
      <c r="U29" s="245"/>
      <c r="V29" s="146"/>
      <c r="W29" s="146"/>
      <c r="X29" s="146"/>
      <c r="Y29" s="146"/>
      <c r="Z29" s="27"/>
      <c r="AA29" s="27"/>
      <c r="AB29" s="13"/>
      <c r="AC29" s="13"/>
      <c r="AD29" s="13"/>
      <c r="AE29" s="13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BI29" s="10"/>
      <c r="BJ29" s="488"/>
      <c r="BK29" s="488"/>
      <c r="BL29" s="25"/>
      <c r="BM29" s="23"/>
      <c r="BN29" s="23"/>
      <c r="BO29" s="17"/>
      <c r="BP29" s="17"/>
      <c r="BQ29" s="17"/>
      <c r="BR29" s="21"/>
      <c r="BS29" s="21"/>
      <c r="BT29" s="21"/>
      <c r="BU29" s="488"/>
      <c r="BV29" s="488"/>
      <c r="BW29" s="25"/>
      <c r="BX29" s="23"/>
      <c r="BY29" s="23"/>
      <c r="BZ29" s="17"/>
      <c r="CA29" s="17"/>
      <c r="CB29" s="17"/>
      <c r="CC29" s="21"/>
      <c r="CD29" s="21"/>
    </row>
    <row r="30" spans="1:82" ht="12" customHeight="1">
      <c r="A30" s="494" t="str" cm="1">
        <f t="array" aca="1" ref="A30" ca="1">INDIRECT("'期'!"&amp;$A$32&amp;ROW())</f>
        <v/>
      </c>
      <c r="B30" s="495"/>
      <c r="C30" s="496" t="str">
        <f t="shared" ca="1" si="6"/>
        <v/>
      </c>
      <c r="D30" s="497"/>
      <c r="E30" s="314" t="str">
        <f t="shared" ca="1" si="2"/>
        <v/>
      </c>
      <c r="F30" s="255" t="str">
        <f t="shared" ca="1" si="3"/>
        <v/>
      </c>
      <c r="G30" s="452" t="str">
        <f t="shared" ca="1" si="4"/>
        <v/>
      </c>
      <c r="H30" s="453"/>
      <c r="I30" s="498" t="str">
        <f t="shared" ca="1" si="0"/>
        <v/>
      </c>
      <c r="J30" s="498"/>
      <c r="K30" s="498" t="str">
        <f t="shared" ca="1" si="1"/>
        <v/>
      </c>
      <c r="L30" s="498"/>
      <c r="M30" s="501" t="str">
        <f ca="1">IF(C30="","",SUM(E$4:E30))</f>
        <v/>
      </c>
      <c r="N30" s="502"/>
      <c r="O30" s="503" t="str">
        <f ca="1">IF(C30="","",SUM(F$4:F30))</f>
        <v/>
      </c>
      <c r="P30" s="504"/>
      <c r="Q30" s="496" t="str">
        <f t="shared" ca="1" si="5"/>
        <v/>
      </c>
      <c r="R30" s="497"/>
      <c r="S30" s="139"/>
      <c r="T30" s="274"/>
      <c r="U30" s="245"/>
      <c r="V30" s="146"/>
      <c r="W30" s="146"/>
      <c r="X30" s="146"/>
      <c r="Y30" s="146"/>
      <c r="Z30" s="27"/>
      <c r="AA30" s="27"/>
      <c r="AB30" s="13"/>
      <c r="AC30" s="13"/>
      <c r="AD30" s="13"/>
      <c r="AE30" s="13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BI30" s="10"/>
      <c r="BJ30" s="406" t="s">
        <v>11</v>
      </c>
      <c r="BK30" s="405"/>
      <c r="BL30" s="405">
        <f ca="1">BM40*BM48</f>
        <v>216.00000000000003</v>
      </c>
      <c r="BM30" s="485"/>
      <c r="BN30" s="474" t="s">
        <v>12</v>
      </c>
      <c r="BO30" s="475"/>
      <c r="BP30" s="476" t="s">
        <v>13</v>
      </c>
      <c r="BQ30" s="475"/>
      <c r="BR30" s="476" t="s">
        <v>14</v>
      </c>
      <c r="BS30" s="477"/>
      <c r="BT30" s="17"/>
      <c r="BU30" s="406" t="s">
        <v>11</v>
      </c>
      <c r="BV30" s="405"/>
      <c r="BW30" s="405">
        <f ca="1">BX40*BX48</f>
        <v>216.00000000000003</v>
      </c>
      <c r="BX30" s="485"/>
      <c r="BY30" s="474" t="s">
        <v>12</v>
      </c>
      <c r="BZ30" s="475"/>
      <c r="CA30" s="476" t="s">
        <v>13</v>
      </c>
      <c r="CB30" s="475"/>
      <c r="CC30" s="476" t="s">
        <v>14</v>
      </c>
      <c r="CD30" s="477"/>
    </row>
    <row r="31" spans="1:82" ht="12" customHeight="1">
      <c r="A31" s="450" t="s">
        <v>8</v>
      </c>
      <c r="B31" s="450"/>
      <c r="C31" s="451">
        <f ca="1">MAX(C4:D30)</f>
        <v>26</v>
      </c>
      <c r="D31" s="451"/>
      <c r="E31" s="315">
        <f ca="1">SUM(E4:E30)</f>
        <v>216.00000000000014</v>
      </c>
      <c r="F31" s="315">
        <f ca="1">SUM(F4:F30)</f>
        <v>194</v>
      </c>
      <c r="G31" s="452">
        <f ca="1">IFERROR(F31/E31,0)</f>
        <v>0.89814814814814758</v>
      </c>
      <c r="H31" s="453"/>
      <c r="I31" s="454">
        <f ca="1">E31-F31</f>
        <v>22.000000000000142</v>
      </c>
      <c r="J31" s="455"/>
      <c r="K31" s="456">
        <f ca="1">F31/C31</f>
        <v>7.4615384615384617</v>
      </c>
      <c r="L31" s="457"/>
      <c r="M31" s="3" t="s">
        <v>10</v>
      </c>
      <c r="N31" s="3"/>
      <c r="O31" s="3"/>
      <c r="P31" s="3"/>
      <c r="Q31" s="3"/>
      <c r="R31" s="3"/>
      <c r="S31" s="139"/>
      <c r="T31" s="274"/>
      <c r="U31" s="246"/>
      <c r="V31" s="139"/>
      <c r="W31" s="139"/>
      <c r="X31" s="240"/>
      <c r="Y31" s="240"/>
      <c r="Z31" s="13"/>
      <c r="AA31" s="13"/>
      <c r="AB31" s="13"/>
      <c r="AC31" s="13"/>
      <c r="AD31" s="13"/>
      <c r="AE31" s="13"/>
      <c r="AF31" s="138"/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BI31" s="10"/>
      <c r="BJ31" s="399"/>
      <c r="BK31" s="397"/>
      <c r="BL31" s="397"/>
      <c r="BM31" s="486"/>
      <c r="BN31" s="470"/>
      <c r="BO31" s="471"/>
      <c r="BP31" s="460"/>
      <c r="BQ31" s="471"/>
      <c r="BR31" s="460"/>
      <c r="BS31" s="478"/>
      <c r="BT31" s="18"/>
      <c r="BU31" s="399"/>
      <c r="BV31" s="397"/>
      <c r="BW31" s="397"/>
      <c r="BX31" s="486"/>
      <c r="BY31" s="470"/>
      <c r="BZ31" s="471"/>
      <c r="CA31" s="460"/>
      <c r="CB31" s="471"/>
      <c r="CC31" s="460"/>
      <c r="CD31" s="478"/>
    </row>
    <row r="32" spans="1:82" ht="12" customHeight="1">
      <c r="A32" s="84" t="str">
        <f ca="1">VLOOKUP(B32,支援効果集計!$D$4:$N$15,11,FALSE)</f>
        <v>Z</v>
      </c>
      <c r="B32" s="84" t="str">
        <f ca="1">RIGHT(CELL("filename",A1),LEN(CELL("filename",A1))-FIND("]",CELL("filename",A1)))</f>
        <v>R3.9</v>
      </c>
      <c r="S32" s="145"/>
      <c r="T32" s="145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BI32" s="10"/>
      <c r="BJ32" s="468" t="s">
        <v>15</v>
      </c>
      <c r="BK32" s="469"/>
      <c r="BL32" s="436">
        <f ca="1">SUM(F16:F21)</f>
        <v>40</v>
      </c>
      <c r="BM32" s="472"/>
      <c r="BN32" s="412" t="s">
        <v>34</v>
      </c>
      <c r="BO32" s="482">
        <f ca="1">BO5</f>
        <v>14</v>
      </c>
      <c r="BP32" s="413" t="s">
        <v>34</v>
      </c>
      <c r="BQ32" s="464">
        <f ca="1">BQ5</f>
        <v>0.76401748971193406</v>
      </c>
      <c r="BR32" s="413" t="s">
        <v>34</v>
      </c>
      <c r="BS32" s="466">
        <f>AQ31</f>
        <v>0</v>
      </c>
      <c r="BT32" s="18"/>
      <c r="BU32" s="468" t="s">
        <v>15</v>
      </c>
      <c r="BV32" s="469"/>
      <c r="BW32" s="436">
        <f ca="1">SUM(F22:F28)</f>
        <v>61</v>
      </c>
      <c r="BX32" s="472"/>
      <c r="BY32" s="412" t="s">
        <v>34</v>
      </c>
      <c r="BZ32" s="480">
        <f ca="1">BO32</f>
        <v>14</v>
      </c>
      <c r="CA32" s="413" t="s">
        <v>34</v>
      </c>
      <c r="CB32" s="480">
        <f ca="1">BQ32</f>
        <v>0.76401748971193406</v>
      </c>
      <c r="CC32" s="413" t="s">
        <v>34</v>
      </c>
      <c r="CD32" s="466">
        <f>BS32</f>
        <v>0</v>
      </c>
    </row>
    <row r="33" spans="1:83" ht="12" customHeight="1" thickBot="1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30"/>
      <c r="R33" s="30"/>
      <c r="T33" s="250"/>
      <c r="U33" s="139"/>
      <c r="V33" s="149"/>
      <c r="W33" s="27"/>
      <c r="X33" s="27"/>
      <c r="Y33" s="27"/>
      <c r="Z33" s="27"/>
      <c r="AA33" s="27"/>
      <c r="AB33" s="27"/>
      <c r="AC33" s="27"/>
      <c r="AD33" s="27"/>
      <c r="AE33" s="148"/>
      <c r="AF33" s="139"/>
      <c r="AG33" s="149"/>
      <c r="AH33" s="27"/>
      <c r="AI33" s="27"/>
      <c r="AJ33" s="27"/>
      <c r="AK33" s="4"/>
      <c r="AL33" s="4"/>
      <c r="AM33" s="4"/>
      <c r="AN33" s="4"/>
      <c r="AO33" s="4"/>
      <c r="AP33" s="27"/>
      <c r="AQ33" s="27"/>
      <c r="BI33" s="10"/>
      <c r="BJ33" s="470"/>
      <c r="BK33" s="471"/>
      <c r="BL33" s="438"/>
      <c r="BM33" s="473"/>
      <c r="BN33" s="479"/>
      <c r="BO33" s="465"/>
      <c r="BP33" s="414"/>
      <c r="BQ33" s="465"/>
      <c r="BR33" s="414"/>
      <c r="BS33" s="467"/>
      <c r="BT33" s="18"/>
      <c r="BU33" s="470"/>
      <c r="BV33" s="471"/>
      <c r="BW33" s="438"/>
      <c r="BX33" s="473"/>
      <c r="BY33" s="479"/>
      <c r="BZ33" s="465"/>
      <c r="CA33" s="414"/>
      <c r="CB33" s="465"/>
      <c r="CC33" s="414"/>
      <c r="CD33" s="467"/>
    </row>
    <row r="34" spans="1:83" ht="15" customHeight="1">
      <c r="A34" s="261">
        <f ca="1">HLOOKUP(B32,年間予定!$B$1:$M$2,2,FALSE)</f>
        <v>7</v>
      </c>
      <c r="B34" s="262"/>
      <c r="C34" s="271"/>
      <c r="D34" s="269">
        <f ca="1">$A$4</f>
        <v>44440</v>
      </c>
      <c r="E34" s="264"/>
      <c r="F34" s="263">
        <f ca="1">$A$5</f>
        <v>44441</v>
      </c>
      <c r="G34" s="264"/>
      <c r="H34" s="263">
        <f ca="1">$A$6</f>
        <v>44442</v>
      </c>
      <c r="I34" s="264"/>
      <c r="J34" s="263">
        <f ca="1">$A$7</f>
        <v>44443</v>
      </c>
      <c r="K34" s="264"/>
      <c r="L34" s="263">
        <f ca="1">$A$8</f>
        <v>44445</v>
      </c>
      <c r="M34" s="264"/>
      <c r="N34" s="263">
        <f ca="1">$A$9</f>
        <v>44446</v>
      </c>
      <c r="O34" s="264"/>
      <c r="P34" s="263">
        <f ca="1">$A$10</f>
        <v>44447</v>
      </c>
      <c r="Q34" s="264"/>
      <c r="R34" s="263">
        <f ca="1">$A$11</f>
        <v>44448</v>
      </c>
      <c r="S34" s="264"/>
      <c r="T34" s="263">
        <f ca="1">$A$12</f>
        <v>44449</v>
      </c>
      <c r="U34" s="264"/>
      <c r="V34" s="263">
        <f ca="1">$A$13</f>
        <v>44450</v>
      </c>
      <c r="W34" s="264"/>
      <c r="X34" s="263">
        <f ca="1">$A$14</f>
        <v>44452</v>
      </c>
      <c r="Y34" s="264"/>
      <c r="Z34" s="263">
        <f ca="1">$A$15</f>
        <v>44453</v>
      </c>
      <c r="AA34" s="264"/>
      <c r="AB34" s="263">
        <f ca="1">$A$16</f>
        <v>44454</v>
      </c>
      <c r="AC34" s="264"/>
      <c r="AD34" s="263">
        <f ca="1">$A$17</f>
        <v>44455</v>
      </c>
      <c r="AE34" s="264"/>
      <c r="AF34" s="263">
        <f ca="1">$A$18</f>
        <v>44456</v>
      </c>
      <c r="AG34" s="264"/>
      <c r="AH34" s="263">
        <f ca="1">$A$19</f>
        <v>44457</v>
      </c>
      <c r="AI34" s="264"/>
      <c r="AJ34" s="263">
        <f ca="1">$A$20</f>
        <v>44459</v>
      </c>
      <c r="AK34" s="264"/>
      <c r="AL34" s="263">
        <f ca="1">$A$21</f>
        <v>44460</v>
      </c>
      <c r="AM34" s="264"/>
      <c r="AN34" s="263">
        <f ca="1">$A$22</f>
        <v>44461</v>
      </c>
      <c r="AO34" s="264"/>
      <c r="AP34" s="263">
        <f ca="1">$A$23</f>
        <v>44462</v>
      </c>
      <c r="AQ34" s="264"/>
      <c r="AR34" s="263">
        <f ca="1">$A$24</f>
        <v>44463</v>
      </c>
      <c r="AS34" s="264"/>
      <c r="AT34" s="263">
        <f ca="1">$A$25</f>
        <v>44464</v>
      </c>
      <c r="AU34" s="264"/>
      <c r="AV34" s="263">
        <f ca="1">$A$26</f>
        <v>44466</v>
      </c>
      <c r="AW34" s="264"/>
      <c r="AX34" s="263">
        <f ca="1">$A$27</f>
        <v>44467</v>
      </c>
      <c r="AY34" s="264"/>
      <c r="AZ34" s="263">
        <f ca="1">$A$28</f>
        <v>44468</v>
      </c>
      <c r="BA34" s="264"/>
      <c r="BB34" s="263">
        <f ca="1">$A$29</f>
        <v>44469</v>
      </c>
      <c r="BC34" s="264"/>
      <c r="BD34" s="263" t="str">
        <f ca="1">$A$30</f>
        <v/>
      </c>
      <c r="BE34" s="284"/>
      <c r="BF34" s="289" t="s">
        <v>143</v>
      </c>
      <c r="BG34" s="290"/>
      <c r="BH34" s="27"/>
      <c r="BI34" s="10"/>
      <c r="BJ34" s="399" t="s">
        <v>16</v>
      </c>
      <c r="BK34" s="397"/>
      <c r="BL34" s="458">
        <f ca="1">BL30-BL32</f>
        <v>176.00000000000003</v>
      </c>
      <c r="BM34" s="459"/>
      <c r="BN34" s="399" t="s">
        <v>35</v>
      </c>
      <c r="BO34" s="462">
        <f ca="1">BZ7</f>
        <v>14</v>
      </c>
      <c r="BP34" s="397" t="s">
        <v>35</v>
      </c>
      <c r="BQ34" s="463">
        <f ca="1">CB7</f>
        <v>0.83365745194448893</v>
      </c>
      <c r="BR34" s="397" t="s">
        <v>35</v>
      </c>
      <c r="BS34" s="432">
        <f ca="1">CD7</f>
        <v>0</v>
      </c>
      <c r="BT34" s="18"/>
      <c r="BU34" s="399" t="s">
        <v>16</v>
      </c>
      <c r="BV34" s="397"/>
      <c r="BW34" s="458">
        <f ca="1">BW30-BW32</f>
        <v>155.00000000000003</v>
      </c>
      <c r="BX34" s="459"/>
      <c r="BY34" s="399" t="s">
        <v>35</v>
      </c>
      <c r="BZ34" s="462">
        <f ca="1">BZ7</f>
        <v>14</v>
      </c>
      <c r="CA34" s="397" t="s">
        <v>35</v>
      </c>
      <c r="CB34" s="481">
        <f ca="1">CB7</f>
        <v>0.83365745194448893</v>
      </c>
      <c r="CC34" s="397" t="s">
        <v>35</v>
      </c>
      <c r="CD34" s="432">
        <f ca="1">CD7</f>
        <v>0</v>
      </c>
    </row>
    <row r="35" spans="1:83" s="260" customFormat="1" ht="15" customHeight="1">
      <c r="A35" s="267"/>
      <c r="B35" s="268"/>
      <c r="C35" s="272" t="s">
        <v>51</v>
      </c>
      <c r="D35" s="270" t="s">
        <v>117</v>
      </c>
      <c r="E35" s="266" t="s">
        <v>118</v>
      </c>
      <c r="F35" s="265" t="s">
        <v>117</v>
      </c>
      <c r="G35" s="266" t="s">
        <v>118</v>
      </c>
      <c r="H35" s="265" t="s">
        <v>117</v>
      </c>
      <c r="I35" s="266" t="s">
        <v>118</v>
      </c>
      <c r="J35" s="265" t="s">
        <v>117</v>
      </c>
      <c r="K35" s="266" t="s">
        <v>118</v>
      </c>
      <c r="L35" s="265" t="s">
        <v>150</v>
      </c>
      <c r="M35" s="266" t="s">
        <v>118</v>
      </c>
      <c r="N35" s="265" t="s">
        <v>117</v>
      </c>
      <c r="O35" s="266" t="s">
        <v>118</v>
      </c>
      <c r="P35" s="265" t="s">
        <v>117</v>
      </c>
      <c r="Q35" s="266" t="s">
        <v>118</v>
      </c>
      <c r="R35" s="265" t="s">
        <v>117</v>
      </c>
      <c r="S35" s="266" t="s">
        <v>118</v>
      </c>
      <c r="T35" s="265" t="s">
        <v>117</v>
      </c>
      <c r="U35" s="266" t="s">
        <v>118</v>
      </c>
      <c r="V35" s="265" t="s">
        <v>117</v>
      </c>
      <c r="W35" s="266" t="s">
        <v>118</v>
      </c>
      <c r="X35" s="265" t="s">
        <v>117</v>
      </c>
      <c r="Y35" s="266" t="s">
        <v>118</v>
      </c>
      <c r="Z35" s="265" t="s">
        <v>117</v>
      </c>
      <c r="AA35" s="266" t="s">
        <v>118</v>
      </c>
      <c r="AB35" s="265" t="s">
        <v>117</v>
      </c>
      <c r="AC35" s="266" t="s">
        <v>118</v>
      </c>
      <c r="AD35" s="265" t="s">
        <v>117</v>
      </c>
      <c r="AE35" s="266" t="s">
        <v>118</v>
      </c>
      <c r="AF35" s="265" t="s">
        <v>117</v>
      </c>
      <c r="AG35" s="266" t="s">
        <v>118</v>
      </c>
      <c r="AH35" s="265" t="s">
        <v>117</v>
      </c>
      <c r="AI35" s="266" t="s">
        <v>118</v>
      </c>
      <c r="AJ35" s="265" t="s">
        <v>117</v>
      </c>
      <c r="AK35" s="266" t="s">
        <v>118</v>
      </c>
      <c r="AL35" s="265" t="s">
        <v>117</v>
      </c>
      <c r="AM35" s="266" t="s">
        <v>118</v>
      </c>
      <c r="AN35" s="265" t="s">
        <v>117</v>
      </c>
      <c r="AO35" s="266" t="s">
        <v>118</v>
      </c>
      <c r="AP35" s="265" t="s">
        <v>117</v>
      </c>
      <c r="AQ35" s="266" t="s">
        <v>118</v>
      </c>
      <c r="AR35" s="265" t="s">
        <v>117</v>
      </c>
      <c r="AS35" s="266" t="s">
        <v>118</v>
      </c>
      <c r="AT35" s="265" t="s">
        <v>117</v>
      </c>
      <c r="AU35" s="266" t="s">
        <v>118</v>
      </c>
      <c r="AV35" s="265" t="s">
        <v>117</v>
      </c>
      <c r="AW35" s="266" t="s">
        <v>118</v>
      </c>
      <c r="AX35" s="265" t="s">
        <v>117</v>
      </c>
      <c r="AY35" s="266" t="s">
        <v>118</v>
      </c>
      <c r="AZ35" s="265" t="s">
        <v>117</v>
      </c>
      <c r="BA35" s="266" t="s">
        <v>118</v>
      </c>
      <c r="BB35" s="265" t="s">
        <v>117</v>
      </c>
      <c r="BC35" s="266" t="s">
        <v>118</v>
      </c>
      <c r="BD35" s="265" t="s">
        <v>117</v>
      </c>
      <c r="BE35" s="285" t="s">
        <v>118</v>
      </c>
      <c r="BF35" s="291" t="s">
        <v>117</v>
      </c>
      <c r="BG35" s="292" t="s">
        <v>118</v>
      </c>
      <c r="BH35" s="27"/>
      <c r="BI35" s="10"/>
      <c r="BJ35" s="399"/>
      <c r="BK35" s="397"/>
      <c r="BL35" s="460"/>
      <c r="BM35" s="461"/>
      <c r="BN35" s="399"/>
      <c r="BO35" s="462"/>
      <c r="BP35" s="397"/>
      <c r="BQ35" s="463"/>
      <c r="BR35" s="397"/>
      <c r="BS35" s="432"/>
      <c r="BT35" s="17"/>
      <c r="BU35" s="399"/>
      <c r="BV35" s="397"/>
      <c r="BW35" s="460"/>
      <c r="BX35" s="461"/>
      <c r="BY35" s="399"/>
      <c r="BZ35" s="462"/>
      <c r="CA35" s="397"/>
      <c r="CB35" s="481"/>
      <c r="CC35" s="397"/>
      <c r="CD35" s="432"/>
    </row>
    <row r="36" spans="1:83" ht="15" customHeight="1">
      <c r="A36" s="543" t="s">
        <v>131</v>
      </c>
      <c r="B36" s="544"/>
      <c r="C36" s="275">
        <f ca="1">IFERROR(VLOOKUP(A36,年間予定!$A$3:$M$17,$A$34,FALSE),"")</f>
        <v>44</v>
      </c>
      <c r="D36" s="276">
        <v>1</v>
      </c>
      <c r="E36" s="277">
        <v>1</v>
      </c>
      <c r="F36" s="278">
        <v>2</v>
      </c>
      <c r="G36" s="277"/>
      <c r="H36" s="278">
        <v>3</v>
      </c>
      <c r="I36" s="277"/>
      <c r="J36" s="278">
        <v>2</v>
      </c>
      <c r="K36" s="277"/>
      <c r="L36" s="278">
        <v>2</v>
      </c>
      <c r="M36" s="277"/>
      <c r="N36" s="278">
        <v>2</v>
      </c>
      <c r="O36" s="277"/>
      <c r="P36" s="278">
        <v>2</v>
      </c>
      <c r="Q36" s="277">
        <v>1</v>
      </c>
      <c r="R36" s="278">
        <v>4</v>
      </c>
      <c r="S36" s="277"/>
      <c r="T36" s="278">
        <v>2</v>
      </c>
      <c r="U36" s="277"/>
      <c r="V36" s="278">
        <v>2</v>
      </c>
      <c r="W36" s="277"/>
      <c r="X36" s="278">
        <v>2</v>
      </c>
      <c r="Y36" s="277"/>
      <c r="Z36" s="278">
        <v>3</v>
      </c>
      <c r="AA36" s="277"/>
      <c r="AB36" s="278">
        <v>2</v>
      </c>
      <c r="AC36" s="277"/>
      <c r="AD36" s="278">
        <v>2</v>
      </c>
      <c r="AE36" s="277">
        <v>1</v>
      </c>
      <c r="AF36" s="278">
        <v>2</v>
      </c>
      <c r="AG36" s="277">
        <v>1</v>
      </c>
      <c r="AH36" s="278">
        <v>1</v>
      </c>
      <c r="AI36" s="277"/>
      <c r="AJ36" s="278">
        <v>1</v>
      </c>
      <c r="AK36" s="277"/>
      <c r="AL36" s="278">
        <v>5</v>
      </c>
      <c r="AM36" s="277"/>
      <c r="AN36" s="278">
        <v>6</v>
      </c>
      <c r="AO36" s="277"/>
      <c r="AP36" s="278">
        <v>2</v>
      </c>
      <c r="AQ36" s="277"/>
      <c r="AR36" s="278"/>
      <c r="AS36" s="277">
        <v>2</v>
      </c>
      <c r="AT36" s="278">
        <v>2</v>
      </c>
      <c r="AU36" s="277"/>
      <c r="AV36" s="278">
        <v>2</v>
      </c>
      <c r="AW36" s="277">
        <v>1</v>
      </c>
      <c r="AX36" s="278">
        <v>4</v>
      </c>
      <c r="AY36" s="277">
        <v>1</v>
      </c>
      <c r="AZ36" s="278">
        <v>3</v>
      </c>
      <c r="BA36" s="277"/>
      <c r="BB36" s="278">
        <v>1</v>
      </c>
      <c r="BC36" s="277">
        <v>1</v>
      </c>
      <c r="BD36" s="278"/>
      <c r="BE36" s="286"/>
      <c r="BF36" s="293">
        <f>SUMIF($D$35:$BE$35,$BF$35,$D36:$BE36)</f>
        <v>60</v>
      </c>
      <c r="BG36" s="294">
        <f>SUMIF($D$35:$BE$35,$BG$35,$D36:$BE36)</f>
        <v>9</v>
      </c>
      <c r="BI36" s="10"/>
      <c r="BJ36" s="399" t="s">
        <v>17</v>
      </c>
      <c r="BK36" s="397"/>
      <c r="BL36" s="436">
        <f ca="1">C31-12</f>
        <v>14</v>
      </c>
      <c r="BM36" s="437"/>
      <c r="BN36" s="399" t="s">
        <v>36</v>
      </c>
      <c r="BO36" s="426">
        <f ca="1">AVERAGE(F16:F21)*2</f>
        <v>13.333333333333334</v>
      </c>
      <c r="BP36" s="397" t="s">
        <v>36</v>
      </c>
      <c r="BQ36" s="448">
        <f ca="1">AVERAGE(G16:H21)</f>
        <v>0.83997722288503862</v>
      </c>
      <c r="BR36" s="397" t="s">
        <v>36</v>
      </c>
      <c r="BS36" s="424">
        <f ca="1">SUM(S16:S21)/BL32</f>
        <v>0</v>
      </c>
      <c r="BT36" s="18"/>
      <c r="BU36" s="399" t="s">
        <v>17</v>
      </c>
      <c r="BV36" s="397"/>
      <c r="BW36" s="436">
        <f ca="1">C31-18</f>
        <v>8</v>
      </c>
      <c r="BX36" s="437"/>
      <c r="BY36" s="440" t="s">
        <v>38</v>
      </c>
      <c r="BZ36" s="442">
        <f ca="1">BO36</f>
        <v>13.333333333333334</v>
      </c>
      <c r="CA36" s="444" t="s">
        <v>38</v>
      </c>
      <c r="CB36" s="446">
        <f ca="1">BQ36</f>
        <v>0.83997722288503862</v>
      </c>
      <c r="CC36" s="444" t="s">
        <v>38</v>
      </c>
      <c r="CD36" s="434">
        <f ca="1">BS36</f>
        <v>0</v>
      </c>
    </row>
    <row r="37" spans="1:83" ht="15" customHeight="1">
      <c r="A37" s="545" t="s">
        <v>132</v>
      </c>
      <c r="B37" s="546"/>
      <c r="C37" s="279">
        <f ca="1">IFERROR(VLOOKUP(A37,年間予定!$A$3:$M$17,$A$34,FALSE),"")</f>
        <v>25</v>
      </c>
      <c r="D37" s="280"/>
      <c r="E37" s="281"/>
      <c r="F37" s="282">
        <v>1</v>
      </c>
      <c r="G37" s="281"/>
      <c r="H37" s="282"/>
      <c r="I37" s="281"/>
      <c r="J37" s="282">
        <v>1</v>
      </c>
      <c r="K37" s="281"/>
      <c r="L37" s="282">
        <v>2</v>
      </c>
      <c r="M37" s="281"/>
      <c r="N37" s="282">
        <v>3</v>
      </c>
      <c r="O37" s="281"/>
      <c r="P37" s="282"/>
      <c r="Q37" s="281"/>
      <c r="R37" s="282">
        <v>2</v>
      </c>
      <c r="S37" s="281"/>
      <c r="T37" s="282">
        <v>2</v>
      </c>
      <c r="U37" s="281"/>
      <c r="V37" s="282"/>
      <c r="W37" s="281"/>
      <c r="X37" s="282">
        <v>1</v>
      </c>
      <c r="Y37" s="281"/>
      <c r="Z37" s="282">
        <v>2</v>
      </c>
      <c r="AA37" s="281"/>
      <c r="AB37" s="282">
        <v>1</v>
      </c>
      <c r="AC37" s="281"/>
      <c r="AD37" s="282"/>
      <c r="AE37" s="281"/>
      <c r="AF37" s="282">
        <v>3</v>
      </c>
      <c r="AG37" s="281"/>
      <c r="AH37" s="282">
        <v>1</v>
      </c>
      <c r="AI37" s="281"/>
      <c r="AJ37" s="282"/>
      <c r="AK37" s="281"/>
      <c r="AL37" s="282">
        <v>1</v>
      </c>
      <c r="AM37" s="281"/>
      <c r="AN37" s="282"/>
      <c r="AO37" s="281"/>
      <c r="AP37" s="282"/>
      <c r="AQ37" s="281"/>
      <c r="AR37" s="282">
        <v>1</v>
      </c>
      <c r="AS37" s="281"/>
      <c r="AT37" s="282"/>
      <c r="AU37" s="281"/>
      <c r="AV37" s="282">
        <v>2</v>
      </c>
      <c r="AW37" s="281"/>
      <c r="AX37" s="282">
        <v>1</v>
      </c>
      <c r="AY37" s="281"/>
      <c r="AZ37" s="282"/>
      <c r="BA37" s="281"/>
      <c r="BB37" s="282">
        <v>1</v>
      </c>
      <c r="BC37" s="281"/>
      <c r="BD37" s="282"/>
      <c r="BE37" s="287"/>
      <c r="BF37" s="295">
        <f>SUMIF($D$35:$BE$35,$BF$35,$D37:$BE37)</f>
        <v>25</v>
      </c>
      <c r="BG37" s="296">
        <f t="shared" ref="BG37:BG49" si="7">SUMIF($D$35:$BE$35,$BG$35,$D37:$BE37)</f>
        <v>0</v>
      </c>
      <c r="BI37" s="11"/>
      <c r="BJ37" s="399"/>
      <c r="BK37" s="397"/>
      <c r="BL37" s="438"/>
      <c r="BM37" s="439"/>
      <c r="BN37" s="399"/>
      <c r="BO37" s="426"/>
      <c r="BP37" s="397"/>
      <c r="BQ37" s="449"/>
      <c r="BR37" s="397"/>
      <c r="BS37" s="424"/>
      <c r="BT37" s="18"/>
      <c r="BU37" s="399"/>
      <c r="BV37" s="397"/>
      <c r="BW37" s="438"/>
      <c r="BX37" s="439"/>
      <c r="BY37" s="441"/>
      <c r="BZ37" s="443"/>
      <c r="CA37" s="445"/>
      <c r="CB37" s="447"/>
      <c r="CC37" s="445"/>
      <c r="CD37" s="435"/>
    </row>
    <row r="38" spans="1:83" ht="15" customHeight="1">
      <c r="A38" s="543" t="s">
        <v>133</v>
      </c>
      <c r="B38" s="544"/>
      <c r="C38" s="275">
        <f ca="1">IFERROR(VLOOKUP(A38,年間予定!$A$3:$M$17,$A$34,FALSE),"")</f>
        <v>15</v>
      </c>
      <c r="D38" s="276"/>
      <c r="E38" s="277"/>
      <c r="F38" s="278"/>
      <c r="G38" s="277"/>
      <c r="H38" s="278"/>
      <c r="I38" s="277"/>
      <c r="J38" s="278"/>
      <c r="K38" s="277"/>
      <c r="L38" s="278"/>
      <c r="M38" s="277"/>
      <c r="N38" s="278"/>
      <c r="O38" s="277"/>
      <c r="P38" s="278"/>
      <c r="Q38" s="277"/>
      <c r="R38" s="278"/>
      <c r="S38" s="277"/>
      <c r="T38" s="278"/>
      <c r="U38" s="277"/>
      <c r="V38" s="278"/>
      <c r="W38" s="277"/>
      <c r="X38" s="278"/>
      <c r="Y38" s="277"/>
      <c r="Z38" s="278"/>
      <c r="AA38" s="277"/>
      <c r="AB38" s="278"/>
      <c r="AC38" s="277"/>
      <c r="AD38" s="278"/>
      <c r="AE38" s="277"/>
      <c r="AF38" s="278"/>
      <c r="AG38" s="277"/>
      <c r="AH38" s="278"/>
      <c r="AI38" s="277"/>
      <c r="AJ38" s="278"/>
      <c r="AK38" s="277"/>
      <c r="AL38" s="278"/>
      <c r="AM38" s="277"/>
      <c r="AN38" s="278"/>
      <c r="AO38" s="277"/>
      <c r="AP38" s="278"/>
      <c r="AQ38" s="277"/>
      <c r="AR38" s="278"/>
      <c r="AS38" s="277"/>
      <c r="AT38" s="278"/>
      <c r="AU38" s="277"/>
      <c r="AV38" s="278"/>
      <c r="AW38" s="277"/>
      <c r="AX38" s="278"/>
      <c r="AY38" s="277"/>
      <c r="AZ38" s="278"/>
      <c r="BA38" s="277"/>
      <c r="BB38" s="278"/>
      <c r="BC38" s="277"/>
      <c r="BD38" s="278"/>
      <c r="BE38" s="286"/>
      <c r="BF38" s="293">
        <f t="shared" ref="BF38:BF49" si="8">SUMIF($D$35:$BE$35,$BF$35,$D38:$BE38)</f>
        <v>0</v>
      </c>
      <c r="BG38" s="294">
        <f t="shared" si="7"/>
        <v>0</v>
      </c>
      <c r="BH38" s="146"/>
      <c r="BI38" s="26"/>
      <c r="BJ38" s="411" t="s">
        <v>33</v>
      </c>
      <c r="BK38" s="397"/>
      <c r="BL38" s="407">
        <f ca="1">BL34/BL36</f>
        <v>12.571428571428573</v>
      </c>
      <c r="BM38" s="419"/>
      <c r="BN38" s="399" t="s">
        <v>37</v>
      </c>
      <c r="BO38" s="430">
        <f ca="1">BZ38</f>
        <v>17.428571428571427</v>
      </c>
      <c r="BP38" s="397" t="s">
        <v>37</v>
      </c>
      <c r="BQ38" s="430">
        <f ca="1">CB38</f>
        <v>0.85244451840016777</v>
      </c>
      <c r="BR38" s="397" t="s">
        <v>37</v>
      </c>
      <c r="BS38" s="432">
        <f ca="1">CD38</f>
        <v>0</v>
      </c>
      <c r="BT38" s="18"/>
      <c r="BU38" s="411" t="s">
        <v>33</v>
      </c>
      <c r="BV38" s="397"/>
      <c r="BW38" s="407">
        <f ca="1">BW34/BW36</f>
        <v>19.375000000000004</v>
      </c>
      <c r="BX38" s="419"/>
      <c r="BY38" s="399" t="s">
        <v>37</v>
      </c>
      <c r="BZ38" s="426">
        <f ca="1">AVERAGE(F22:F28)*2</f>
        <v>17.428571428571427</v>
      </c>
      <c r="CA38" s="397" t="s">
        <v>37</v>
      </c>
      <c r="CB38" s="428">
        <f ca="1">AVERAGE(G22:H28)</f>
        <v>0.85244451840016777</v>
      </c>
      <c r="CC38" s="397" t="s">
        <v>37</v>
      </c>
      <c r="CD38" s="424">
        <f ca="1">SUM(S22:S28)/BW32</f>
        <v>0</v>
      </c>
    </row>
    <row r="39" spans="1:83" ht="15" customHeight="1" thickBot="1">
      <c r="A39" s="545" t="s">
        <v>134</v>
      </c>
      <c r="B39" s="546"/>
      <c r="C39" s="279">
        <f ca="1">IFERROR(VLOOKUP(A39,年間予定!$A$3:$M$17,$A$34,FALSE),"")</f>
        <v>9</v>
      </c>
      <c r="D39" s="280"/>
      <c r="E39" s="281"/>
      <c r="F39" s="282"/>
      <c r="G39" s="281"/>
      <c r="H39" s="282"/>
      <c r="I39" s="281"/>
      <c r="J39" s="282"/>
      <c r="K39" s="281"/>
      <c r="L39" s="282"/>
      <c r="M39" s="281"/>
      <c r="N39" s="282"/>
      <c r="O39" s="281"/>
      <c r="P39" s="282"/>
      <c r="Q39" s="281"/>
      <c r="R39" s="282"/>
      <c r="S39" s="281"/>
      <c r="T39" s="282"/>
      <c r="U39" s="281"/>
      <c r="V39" s="282"/>
      <c r="W39" s="281"/>
      <c r="X39" s="282"/>
      <c r="Y39" s="281"/>
      <c r="Z39" s="282"/>
      <c r="AA39" s="281"/>
      <c r="AB39" s="282"/>
      <c r="AC39" s="281"/>
      <c r="AD39" s="282"/>
      <c r="AE39" s="281"/>
      <c r="AF39" s="282"/>
      <c r="AG39" s="281"/>
      <c r="AH39" s="282"/>
      <c r="AI39" s="281"/>
      <c r="AJ39" s="282">
        <v>1</v>
      </c>
      <c r="AK39" s="281"/>
      <c r="AL39" s="282"/>
      <c r="AM39" s="281"/>
      <c r="AN39" s="282"/>
      <c r="AO39" s="281"/>
      <c r="AP39" s="282"/>
      <c r="AQ39" s="281"/>
      <c r="AR39" s="282"/>
      <c r="AS39" s="281"/>
      <c r="AT39" s="282">
        <v>2</v>
      </c>
      <c r="AU39" s="281"/>
      <c r="AV39" s="282">
        <v>1</v>
      </c>
      <c r="AW39" s="281"/>
      <c r="AX39" s="282"/>
      <c r="AY39" s="281"/>
      <c r="AZ39" s="282"/>
      <c r="BA39" s="281"/>
      <c r="BB39" s="282"/>
      <c r="BC39" s="281"/>
      <c r="BD39" s="282"/>
      <c r="BE39" s="287"/>
      <c r="BF39" s="295">
        <f t="shared" si="8"/>
        <v>4</v>
      </c>
      <c r="BG39" s="296">
        <f t="shared" si="7"/>
        <v>0</v>
      </c>
      <c r="BH39" s="146"/>
      <c r="BI39" s="26"/>
      <c r="BJ39" s="412"/>
      <c r="BK39" s="413"/>
      <c r="BL39" s="409"/>
      <c r="BM39" s="420"/>
      <c r="BN39" s="400"/>
      <c r="BO39" s="431"/>
      <c r="BP39" s="398"/>
      <c r="BQ39" s="431"/>
      <c r="BR39" s="398"/>
      <c r="BS39" s="433"/>
      <c r="BT39" s="18"/>
      <c r="BU39" s="412"/>
      <c r="BV39" s="413"/>
      <c r="BW39" s="409"/>
      <c r="BX39" s="420"/>
      <c r="BY39" s="400"/>
      <c r="BZ39" s="427"/>
      <c r="CA39" s="398"/>
      <c r="CB39" s="429"/>
      <c r="CC39" s="398"/>
      <c r="CD39" s="425"/>
    </row>
    <row r="40" spans="1:83" ht="15" customHeight="1">
      <c r="A40" s="543" t="s">
        <v>135</v>
      </c>
      <c r="B40" s="544"/>
      <c r="C40" s="275">
        <f ca="1">IFERROR(VLOOKUP(A40,年間予定!$A$3:$M$17,$A$34,FALSE),"")</f>
        <v>44</v>
      </c>
      <c r="D40" s="276">
        <v>3</v>
      </c>
      <c r="E40" s="277"/>
      <c r="F40" s="278">
        <v>2</v>
      </c>
      <c r="G40" s="277"/>
      <c r="H40" s="278">
        <v>2</v>
      </c>
      <c r="I40" s="277"/>
      <c r="J40" s="278">
        <v>1</v>
      </c>
      <c r="K40" s="277"/>
      <c r="L40" s="278">
        <v>1</v>
      </c>
      <c r="M40" s="277"/>
      <c r="N40" s="278">
        <v>1</v>
      </c>
      <c r="O40" s="277"/>
      <c r="P40" s="278">
        <v>2</v>
      </c>
      <c r="Q40" s="277"/>
      <c r="R40" s="278">
        <v>2</v>
      </c>
      <c r="S40" s="277"/>
      <c r="T40" s="278"/>
      <c r="U40" s="277"/>
      <c r="V40" s="278">
        <v>1</v>
      </c>
      <c r="W40" s="277"/>
      <c r="X40" s="278"/>
      <c r="Y40" s="277"/>
      <c r="Z40" s="278">
        <v>2</v>
      </c>
      <c r="AA40" s="277"/>
      <c r="AB40" s="278">
        <v>1</v>
      </c>
      <c r="AC40" s="277"/>
      <c r="AD40" s="278">
        <v>3</v>
      </c>
      <c r="AE40" s="277"/>
      <c r="AF40" s="278"/>
      <c r="AG40" s="277"/>
      <c r="AH40" s="278"/>
      <c r="AI40" s="277"/>
      <c r="AJ40" s="278">
        <v>1</v>
      </c>
      <c r="AK40" s="277"/>
      <c r="AL40" s="278">
        <v>1</v>
      </c>
      <c r="AM40" s="277"/>
      <c r="AN40" s="278">
        <v>4</v>
      </c>
      <c r="AO40" s="277"/>
      <c r="AP40" s="278">
        <v>2</v>
      </c>
      <c r="AQ40" s="277"/>
      <c r="AR40" s="278">
        <v>2</v>
      </c>
      <c r="AS40" s="277"/>
      <c r="AT40" s="278"/>
      <c r="AU40" s="277"/>
      <c r="AV40" s="278">
        <v>3</v>
      </c>
      <c r="AW40" s="277"/>
      <c r="AX40" s="278">
        <v>1</v>
      </c>
      <c r="AY40" s="277"/>
      <c r="AZ40" s="278">
        <v>2</v>
      </c>
      <c r="BA40" s="277"/>
      <c r="BB40" s="278">
        <v>1</v>
      </c>
      <c r="BC40" s="277"/>
      <c r="BD40" s="278"/>
      <c r="BE40" s="286"/>
      <c r="BF40" s="293">
        <f t="shared" si="8"/>
        <v>38</v>
      </c>
      <c r="BG40" s="294">
        <f t="shared" si="7"/>
        <v>0</v>
      </c>
      <c r="BH40" s="146"/>
      <c r="BI40" s="26"/>
      <c r="BJ40" s="406" t="s">
        <v>18</v>
      </c>
      <c r="BK40" s="405"/>
      <c r="BL40" s="405"/>
      <c r="BM40" s="405">
        <f ca="1">BM14</f>
        <v>8.3076923076923084</v>
      </c>
      <c r="BN40" s="414"/>
      <c r="BO40" s="414" t="s">
        <v>19</v>
      </c>
      <c r="BP40" s="414"/>
      <c r="BQ40" s="414"/>
      <c r="BR40" s="415">
        <v>1.66</v>
      </c>
      <c r="BS40" s="416"/>
      <c r="BT40" s="17"/>
      <c r="BU40" s="406" t="s">
        <v>18</v>
      </c>
      <c r="BV40" s="405"/>
      <c r="BW40" s="405"/>
      <c r="BX40" s="405">
        <f ca="1">BM14</f>
        <v>8.3076923076923084</v>
      </c>
      <c r="BY40" s="414"/>
      <c r="BZ40" s="414" t="s">
        <v>19</v>
      </c>
      <c r="CA40" s="414"/>
      <c r="CB40" s="414"/>
      <c r="CC40" s="415">
        <v>1.66</v>
      </c>
      <c r="CD40" s="416"/>
    </row>
    <row r="41" spans="1:83" ht="15" customHeight="1">
      <c r="A41" s="545" t="s">
        <v>136</v>
      </c>
      <c r="B41" s="546"/>
      <c r="C41" s="279">
        <f ca="1">IFERROR(VLOOKUP(A41,年間予定!$A$3:$M$17,$A$34,FALSE),"")</f>
        <v>15</v>
      </c>
      <c r="D41" s="280">
        <v>1</v>
      </c>
      <c r="E41" s="281"/>
      <c r="F41" s="282"/>
      <c r="G41" s="281"/>
      <c r="H41" s="282">
        <v>2</v>
      </c>
      <c r="I41" s="281"/>
      <c r="J41" s="282"/>
      <c r="K41" s="281"/>
      <c r="L41" s="282">
        <v>2</v>
      </c>
      <c r="M41" s="281"/>
      <c r="N41" s="282"/>
      <c r="O41" s="281"/>
      <c r="P41" s="282"/>
      <c r="Q41" s="281"/>
      <c r="R41" s="282"/>
      <c r="S41" s="281"/>
      <c r="T41" s="282"/>
      <c r="U41" s="281"/>
      <c r="V41" s="282"/>
      <c r="W41" s="281"/>
      <c r="X41" s="282"/>
      <c r="Y41" s="281"/>
      <c r="Z41" s="282">
        <v>2</v>
      </c>
      <c r="AA41" s="281"/>
      <c r="AB41" s="282">
        <v>1</v>
      </c>
      <c r="AC41" s="281"/>
      <c r="AD41" s="282"/>
      <c r="AE41" s="281"/>
      <c r="AF41" s="282"/>
      <c r="AG41" s="281"/>
      <c r="AH41" s="282"/>
      <c r="AI41" s="281"/>
      <c r="AJ41" s="282"/>
      <c r="AK41" s="281"/>
      <c r="AL41" s="282">
        <v>1</v>
      </c>
      <c r="AM41" s="281"/>
      <c r="AN41" s="282"/>
      <c r="AO41" s="281"/>
      <c r="AP41" s="282"/>
      <c r="AQ41" s="281"/>
      <c r="AR41" s="282"/>
      <c r="AS41" s="281"/>
      <c r="AT41" s="282"/>
      <c r="AU41" s="281"/>
      <c r="AV41" s="282">
        <v>2</v>
      </c>
      <c r="AW41" s="281"/>
      <c r="AX41" s="282"/>
      <c r="AY41" s="281"/>
      <c r="AZ41" s="282">
        <v>2</v>
      </c>
      <c r="BA41" s="281"/>
      <c r="BB41" s="282">
        <v>1</v>
      </c>
      <c r="BC41" s="281"/>
      <c r="BD41" s="282"/>
      <c r="BE41" s="287"/>
      <c r="BF41" s="295">
        <f t="shared" si="8"/>
        <v>14</v>
      </c>
      <c r="BG41" s="296">
        <f t="shared" si="7"/>
        <v>0</v>
      </c>
      <c r="BH41" s="146"/>
      <c r="BI41" s="26"/>
      <c r="BJ41" s="399"/>
      <c r="BK41" s="397"/>
      <c r="BL41" s="397"/>
      <c r="BM41" s="397"/>
      <c r="BN41" s="397"/>
      <c r="BO41" s="397"/>
      <c r="BP41" s="397"/>
      <c r="BQ41" s="397"/>
      <c r="BR41" s="417"/>
      <c r="BS41" s="418"/>
      <c r="BT41" s="17"/>
      <c r="BU41" s="399"/>
      <c r="BV41" s="397"/>
      <c r="BW41" s="397"/>
      <c r="BX41" s="397"/>
      <c r="BY41" s="397"/>
      <c r="BZ41" s="397"/>
      <c r="CA41" s="397"/>
      <c r="CB41" s="397"/>
      <c r="CC41" s="417"/>
      <c r="CD41" s="418"/>
    </row>
    <row r="42" spans="1:83" ht="15" customHeight="1">
      <c r="A42" s="543" t="s">
        <v>137</v>
      </c>
      <c r="B42" s="544"/>
      <c r="C42" s="275">
        <f ca="1">IFERROR(VLOOKUP(A42,年間予定!$A$3:$M$17,$A$34,FALSE),"")</f>
        <v>6</v>
      </c>
      <c r="D42" s="276"/>
      <c r="E42" s="277"/>
      <c r="F42" s="278"/>
      <c r="G42" s="277"/>
      <c r="H42" s="278"/>
      <c r="I42" s="277"/>
      <c r="J42" s="278"/>
      <c r="K42" s="277"/>
      <c r="L42" s="278"/>
      <c r="M42" s="277"/>
      <c r="N42" s="278"/>
      <c r="O42" s="277"/>
      <c r="P42" s="278"/>
      <c r="Q42" s="277"/>
      <c r="R42" s="278"/>
      <c r="S42" s="277"/>
      <c r="T42" s="278"/>
      <c r="U42" s="277"/>
      <c r="V42" s="278"/>
      <c r="W42" s="277"/>
      <c r="X42" s="278">
        <v>1</v>
      </c>
      <c r="Y42" s="277"/>
      <c r="Z42" s="278"/>
      <c r="AA42" s="277"/>
      <c r="AB42" s="278"/>
      <c r="AC42" s="277"/>
      <c r="AD42" s="278">
        <v>1</v>
      </c>
      <c r="AE42" s="277"/>
      <c r="AF42" s="278"/>
      <c r="AG42" s="277"/>
      <c r="AH42" s="278"/>
      <c r="AI42" s="277"/>
      <c r="AJ42" s="278"/>
      <c r="AK42" s="277"/>
      <c r="AL42" s="278"/>
      <c r="AM42" s="277"/>
      <c r="AN42" s="278"/>
      <c r="AO42" s="277"/>
      <c r="AP42" s="278"/>
      <c r="AQ42" s="277"/>
      <c r="AR42" s="278"/>
      <c r="AS42" s="277"/>
      <c r="AT42" s="278"/>
      <c r="AU42" s="277"/>
      <c r="AV42" s="278"/>
      <c r="AW42" s="277"/>
      <c r="AX42" s="278"/>
      <c r="AY42" s="277"/>
      <c r="AZ42" s="278">
        <v>1</v>
      </c>
      <c r="BA42" s="277"/>
      <c r="BB42" s="278">
        <v>1</v>
      </c>
      <c r="BC42" s="277"/>
      <c r="BD42" s="278"/>
      <c r="BE42" s="286"/>
      <c r="BF42" s="293">
        <f t="shared" si="8"/>
        <v>4</v>
      </c>
      <c r="BG42" s="294">
        <f t="shared" si="7"/>
        <v>0</v>
      </c>
      <c r="BH42" s="146"/>
      <c r="BI42" s="26"/>
      <c r="BJ42" s="399" t="s">
        <v>20</v>
      </c>
      <c r="BK42" s="397"/>
      <c r="BL42" s="397"/>
      <c r="BM42" s="423">
        <v>10</v>
      </c>
      <c r="BN42" s="423"/>
      <c r="BO42" s="397" t="s">
        <v>21</v>
      </c>
      <c r="BP42" s="397"/>
      <c r="BQ42" s="397"/>
      <c r="BR42" s="421" t="e">
        <f ca="1">BL32/12/AVERAGE(T16:U21)</f>
        <v>#DIV/0!</v>
      </c>
      <c r="BS42" s="422"/>
      <c r="BT42" s="19"/>
      <c r="BU42" s="399" t="s">
        <v>20</v>
      </c>
      <c r="BV42" s="397"/>
      <c r="BW42" s="397"/>
      <c r="BX42" s="423">
        <v>10</v>
      </c>
      <c r="BY42" s="423"/>
      <c r="BZ42" s="397" t="s">
        <v>21</v>
      </c>
      <c r="CA42" s="397"/>
      <c r="CB42" s="397"/>
      <c r="CC42" s="421" t="e">
        <f ca="1">BW32/12/AVERAGE(T22:U28)</f>
        <v>#DIV/0!</v>
      </c>
      <c r="CD42" s="422"/>
    </row>
    <row r="43" spans="1:83" ht="15" customHeight="1">
      <c r="A43" s="545" t="s">
        <v>138</v>
      </c>
      <c r="B43" s="546"/>
      <c r="C43" s="279">
        <f ca="1">IFERROR(VLOOKUP(A43,年間予定!$A$3:$M$17,$A$34,FALSE),"")</f>
        <v>22</v>
      </c>
      <c r="D43" s="280"/>
      <c r="E43" s="281"/>
      <c r="F43" s="282"/>
      <c r="G43" s="281"/>
      <c r="H43" s="282"/>
      <c r="I43" s="281"/>
      <c r="J43" s="282"/>
      <c r="K43" s="281"/>
      <c r="L43" s="282"/>
      <c r="M43" s="281"/>
      <c r="N43" s="282"/>
      <c r="O43" s="281"/>
      <c r="P43" s="282"/>
      <c r="Q43" s="281"/>
      <c r="R43" s="282"/>
      <c r="S43" s="281"/>
      <c r="T43" s="282">
        <v>1</v>
      </c>
      <c r="U43" s="281"/>
      <c r="V43" s="282"/>
      <c r="W43" s="281"/>
      <c r="X43" s="282"/>
      <c r="Y43" s="281"/>
      <c r="Z43" s="282"/>
      <c r="AA43" s="281"/>
      <c r="AB43" s="282"/>
      <c r="AC43" s="281"/>
      <c r="AD43" s="282"/>
      <c r="AE43" s="281"/>
      <c r="AF43" s="282"/>
      <c r="AG43" s="281"/>
      <c r="AH43" s="282"/>
      <c r="AI43" s="281"/>
      <c r="AJ43" s="282"/>
      <c r="AK43" s="281"/>
      <c r="AL43" s="282">
        <v>2</v>
      </c>
      <c r="AM43" s="281"/>
      <c r="AN43" s="282">
        <v>1</v>
      </c>
      <c r="AO43" s="281"/>
      <c r="AP43" s="282">
        <v>1</v>
      </c>
      <c r="AQ43" s="281"/>
      <c r="AR43" s="282">
        <v>1</v>
      </c>
      <c r="AS43" s="281"/>
      <c r="AT43" s="282"/>
      <c r="AU43" s="281"/>
      <c r="AV43" s="282">
        <v>1</v>
      </c>
      <c r="AW43" s="281"/>
      <c r="AX43" s="282"/>
      <c r="AY43" s="281"/>
      <c r="AZ43" s="282">
        <v>1</v>
      </c>
      <c r="BA43" s="281"/>
      <c r="BB43" s="282"/>
      <c r="BC43" s="281"/>
      <c r="BD43" s="282"/>
      <c r="BE43" s="287"/>
      <c r="BF43" s="295">
        <f t="shared" si="8"/>
        <v>8</v>
      </c>
      <c r="BG43" s="296">
        <f t="shared" si="7"/>
        <v>0</v>
      </c>
      <c r="BH43" s="146"/>
      <c r="BI43" s="26"/>
      <c r="BJ43" s="399"/>
      <c r="BK43" s="397"/>
      <c r="BL43" s="397"/>
      <c r="BM43" s="423"/>
      <c r="BN43" s="423"/>
      <c r="BO43" s="397"/>
      <c r="BP43" s="397"/>
      <c r="BQ43" s="397"/>
      <c r="BR43" s="421"/>
      <c r="BS43" s="422"/>
      <c r="BT43" s="19"/>
      <c r="BU43" s="399"/>
      <c r="BV43" s="397"/>
      <c r="BW43" s="397"/>
      <c r="BX43" s="423"/>
      <c r="BY43" s="423"/>
      <c r="BZ43" s="397"/>
      <c r="CA43" s="397"/>
      <c r="CB43" s="397"/>
      <c r="CC43" s="421"/>
      <c r="CD43" s="422"/>
    </row>
    <row r="44" spans="1:83" ht="15" customHeight="1">
      <c r="A44" s="543" t="s">
        <v>139</v>
      </c>
      <c r="B44" s="544"/>
      <c r="C44" s="275">
        <f ca="1">IFERROR(VLOOKUP(A44,年間予定!$A$3:$M$17,$A$34,FALSE),"")</f>
        <v>15</v>
      </c>
      <c r="D44" s="276"/>
      <c r="E44" s="277"/>
      <c r="F44" s="278"/>
      <c r="G44" s="277"/>
      <c r="H44" s="278">
        <v>1</v>
      </c>
      <c r="I44" s="277"/>
      <c r="J44" s="278">
        <v>2</v>
      </c>
      <c r="K44" s="277"/>
      <c r="L44" s="278">
        <v>2</v>
      </c>
      <c r="M44" s="277"/>
      <c r="N44" s="278">
        <v>1</v>
      </c>
      <c r="O44" s="277"/>
      <c r="P44" s="278"/>
      <c r="Q44" s="277"/>
      <c r="R44" s="278">
        <v>2</v>
      </c>
      <c r="S44" s="277"/>
      <c r="T44" s="278">
        <v>1</v>
      </c>
      <c r="U44" s="277"/>
      <c r="V44" s="278"/>
      <c r="W44" s="277"/>
      <c r="X44" s="278">
        <v>2</v>
      </c>
      <c r="Y44" s="277"/>
      <c r="Z44" s="278">
        <v>2</v>
      </c>
      <c r="AA44" s="277"/>
      <c r="AB44" s="278">
        <v>1</v>
      </c>
      <c r="AC44" s="277"/>
      <c r="AD44" s="278">
        <v>4</v>
      </c>
      <c r="AE44" s="277"/>
      <c r="AF44" s="278">
        <v>1</v>
      </c>
      <c r="AG44" s="277"/>
      <c r="AH44" s="278">
        <v>1</v>
      </c>
      <c r="AI44" s="277"/>
      <c r="AJ44" s="278"/>
      <c r="AK44" s="277"/>
      <c r="AL44" s="278"/>
      <c r="AM44" s="277"/>
      <c r="AN44" s="278"/>
      <c r="AO44" s="277"/>
      <c r="AP44" s="278"/>
      <c r="AQ44" s="277"/>
      <c r="AR44" s="278"/>
      <c r="AS44" s="277"/>
      <c r="AT44" s="278"/>
      <c r="AU44" s="277"/>
      <c r="AV44" s="278">
        <v>3</v>
      </c>
      <c r="AW44" s="277"/>
      <c r="AX44" s="278">
        <v>1</v>
      </c>
      <c r="AY44" s="277"/>
      <c r="AZ44" s="278">
        <v>4</v>
      </c>
      <c r="BA44" s="277"/>
      <c r="BB44" s="278">
        <v>3</v>
      </c>
      <c r="BC44" s="277"/>
      <c r="BD44" s="278"/>
      <c r="BE44" s="286"/>
      <c r="BF44" s="293">
        <f t="shared" si="8"/>
        <v>31</v>
      </c>
      <c r="BG44" s="294">
        <f t="shared" si="7"/>
        <v>0</v>
      </c>
      <c r="BH44" s="146"/>
      <c r="BI44" s="26"/>
      <c r="BJ44" s="399" t="s">
        <v>41</v>
      </c>
      <c r="BK44" s="397"/>
      <c r="BL44" s="397"/>
      <c r="BM44" s="397">
        <f ca="1">BM42-BM40</f>
        <v>1.6923076923076916</v>
      </c>
      <c r="BN44" s="397"/>
      <c r="BO44" s="397" t="s">
        <v>22</v>
      </c>
      <c r="BP44" s="397"/>
      <c r="BQ44" s="397"/>
      <c r="BR44" s="407" t="e">
        <f ca="1">BR42-BR40</f>
        <v>#DIV/0!</v>
      </c>
      <c r="BS44" s="408"/>
      <c r="BT44" s="17"/>
      <c r="BU44" s="399" t="s">
        <v>41</v>
      </c>
      <c r="BV44" s="397"/>
      <c r="BW44" s="397"/>
      <c r="BX44" s="397">
        <f ca="1">BX42-BX40</f>
        <v>1.6923076923076916</v>
      </c>
      <c r="BY44" s="397"/>
      <c r="BZ44" s="397" t="s">
        <v>22</v>
      </c>
      <c r="CA44" s="397"/>
      <c r="CB44" s="397"/>
      <c r="CC44" s="407" t="e">
        <f ca="1">CC42-CC40</f>
        <v>#DIV/0!</v>
      </c>
      <c r="CD44" s="408"/>
    </row>
    <row r="45" spans="1:83" ht="15" customHeight="1">
      <c r="A45" s="545" t="s">
        <v>140</v>
      </c>
      <c r="B45" s="546"/>
      <c r="C45" s="279">
        <f ca="1">IFERROR(VLOOKUP(A45,年間予定!$A$3:$M$17,$A$34,FALSE),"")</f>
        <v>6</v>
      </c>
      <c r="D45" s="280"/>
      <c r="E45" s="281"/>
      <c r="F45" s="282"/>
      <c r="G45" s="281"/>
      <c r="H45" s="282"/>
      <c r="I45" s="281"/>
      <c r="J45" s="282"/>
      <c r="K45" s="281"/>
      <c r="L45" s="282">
        <v>1</v>
      </c>
      <c r="M45" s="281"/>
      <c r="N45" s="282"/>
      <c r="O45" s="281"/>
      <c r="P45" s="282">
        <v>1</v>
      </c>
      <c r="Q45" s="281"/>
      <c r="R45" s="282"/>
      <c r="S45" s="281"/>
      <c r="T45" s="282"/>
      <c r="U45" s="281"/>
      <c r="V45" s="282"/>
      <c r="W45" s="281"/>
      <c r="X45" s="282"/>
      <c r="Y45" s="281"/>
      <c r="Z45" s="282"/>
      <c r="AA45" s="281"/>
      <c r="AB45" s="282"/>
      <c r="AC45" s="281"/>
      <c r="AD45" s="282"/>
      <c r="AE45" s="281"/>
      <c r="AF45" s="282"/>
      <c r="AG45" s="281"/>
      <c r="AH45" s="282"/>
      <c r="AI45" s="281"/>
      <c r="AJ45" s="282"/>
      <c r="AK45" s="281"/>
      <c r="AL45" s="282"/>
      <c r="AM45" s="281"/>
      <c r="AN45" s="282"/>
      <c r="AO45" s="281"/>
      <c r="AP45" s="282"/>
      <c r="AQ45" s="281"/>
      <c r="AR45" s="282"/>
      <c r="AS45" s="281"/>
      <c r="AT45" s="282"/>
      <c r="AU45" s="281"/>
      <c r="AV45" s="282"/>
      <c r="AW45" s="281"/>
      <c r="AX45" s="282"/>
      <c r="AY45" s="281"/>
      <c r="AZ45" s="282"/>
      <c r="BA45" s="281"/>
      <c r="BB45" s="282"/>
      <c r="BC45" s="281"/>
      <c r="BD45" s="282"/>
      <c r="BE45" s="287"/>
      <c r="BF45" s="295">
        <f t="shared" si="8"/>
        <v>2</v>
      </c>
      <c r="BG45" s="296">
        <f t="shared" si="7"/>
        <v>0</v>
      </c>
      <c r="BH45" s="146"/>
      <c r="BI45" s="26"/>
      <c r="BJ45" s="399"/>
      <c r="BK45" s="397"/>
      <c r="BL45" s="397"/>
      <c r="BM45" s="397"/>
      <c r="BN45" s="397"/>
      <c r="BO45" s="397"/>
      <c r="BP45" s="397"/>
      <c r="BQ45" s="397"/>
      <c r="BR45" s="407"/>
      <c r="BS45" s="408"/>
      <c r="BT45" s="17"/>
      <c r="BU45" s="399"/>
      <c r="BV45" s="397"/>
      <c r="BW45" s="397"/>
      <c r="BX45" s="397"/>
      <c r="BY45" s="397"/>
      <c r="BZ45" s="397"/>
      <c r="CA45" s="397"/>
      <c r="CB45" s="397"/>
      <c r="CC45" s="407"/>
      <c r="CD45" s="408"/>
    </row>
    <row r="46" spans="1:83" s="11" customFormat="1" ht="15" customHeight="1">
      <c r="A46" s="543" t="s">
        <v>141</v>
      </c>
      <c r="B46" s="544"/>
      <c r="C46" s="275">
        <v>0</v>
      </c>
      <c r="D46" s="276"/>
      <c r="E46" s="283"/>
      <c r="F46" s="278"/>
      <c r="G46" s="283"/>
      <c r="H46" s="278"/>
      <c r="I46" s="283"/>
      <c r="J46" s="278"/>
      <c r="K46" s="283"/>
      <c r="L46" s="278"/>
      <c r="M46" s="283"/>
      <c r="N46" s="278"/>
      <c r="O46" s="283"/>
      <c r="P46" s="278"/>
      <c r="Q46" s="283"/>
      <c r="R46" s="278"/>
      <c r="S46" s="283"/>
      <c r="T46" s="278"/>
      <c r="U46" s="283"/>
      <c r="V46" s="278"/>
      <c r="W46" s="283"/>
      <c r="X46" s="278"/>
      <c r="Y46" s="283"/>
      <c r="Z46" s="278"/>
      <c r="AA46" s="283"/>
      <c r="AB46" s="278"/>
      <c r="AC46" s="283"/>
      <c r="AD46" s="278">
        <v>1</v>
      </c>
      <c r="AE46" s="283"/>
      <c r="AF46" s="278"/>
      <c r="AG46" s="283"/>
      <c r="AH46" s="278"/>
      <c r="AI46" s="283"/>
      <c r="AJ46" s="278"/>
      <c r="AK46" s="283"/>
      <c r="AL46" s="278"/>
      <c r="AM46" s="283"/>
      <c r="AN46" s="278"/>
      <c r="AO46" s="283"/>
      <c r="AP46" s="278"/>
      <c r="AQ46" s="283"/>
      <c r="AR46" s="278">
        <v>1</v>
      </c>
      <c r="AS46" s="283"/>
      <c r="AT46" s="278"/>
      <c r="AU46" s="283"/>
      <c r="AV46" s="278"/>
      <c r="AW46" s="283"/>
      <c r="AX46" s="278">
        <v>1</v>
      </c>
      <c r="AY46" s="283"/>
      <c r="AZ46" s="278"/>
      <c r="BA46" s="283"/>
      <c r="BB46" s="278"/>
      <c r="BC46" s="283"/>
      <c r="BD46" s="278"/>
      <c r="BE46" s="288"/>
      <c r="BF46" s="293">
        <f>SUMIF($D$35:$BE$35,$BF$35,$D46:$BE46)</f>
        <v>3</v>
      </c>
      <c r="BG46" s="297">
        <f t="shared" si="7"/>
        <v>0</v>
      </c>
      <c r="BH46" s="146"/>
      <c r="BI46" s="26"/>
      <c r="BJ46" s="411" t="s">
        <v>23</v>
      </c>
      <c r="BK46" s="397"/>
      <c r="BL46" s="397"/>
      <c r="BM46" s="397">
        <f ca="1">(BM42*BM48)-BL30</f>
        <v>43.999999999999972</v>
      </c>
      <c r="BN46" s="397"/>
      <c r="BO46" s="397" t="s">
        <v>24</v>
      </c>
      <c r="BP46" s="397"/>
      <c r="BQ46" s="397"/>
      <c r="BR46" s="407" t="e">
        <f ca="1">BL32/BR42</f>
        <v>#DIV/0!</v>
      </c>
      <c r="BS46" s="408"/>
      <c r="BT46" s="20"/>
      <c r="BU46" s="411" t="s">
        <v>23</v>
      </c>
      <c r="BV46" s="397"/>
      <c r="BW46" s="397"/>
      <c r="BX46" s="397">
        <f ca="1">(BX42*BX48)-BW30</f>
        <v>43.999999999999972</v>
      </c>
      <c r="BY46" s="397"/>
      <c r="BZ46" s="397" t="s">
        <v>24</v>
      </c>
      <c r="CA46" s="397"/>
      <c r="CB46" s="397"/>
      <c r="CC46" s="407" t="e">
        <f ca="1">BW32/CC42</f>
        <v>#DIV/0!</v>
      </c>
      <c r="CD46" s="408"/>
      <c r="CE46" s="14"/>
    </row>
    <row r="47" spans="1:83" s="11" customFormat="1" ht="15" customHeight="1" thickBot="1">
      <c r="A47" s="545" t="s">
        <v>149</v>
      </c>
      <c r="B47" s="546"/>
      <c r="C47" s="279">
        <f ca="1">IFERROR(VLOOKUP(A47,年間予定!$A$3:$M$17,$A$34,FALSE),"")</f>
        <v>0</v>
      </c>
      <c r="D47" s="280">
        <v>1</v>
      </c>
      <c r="E47" s="281"/>
      <c r="F47" s="282"/>
      <c r="G47" s="281"/>
      <c r="H47" s="282"/>
      <c r="I47" s="281"/>
      <c r="J47" s="282"/>
      <c r="K47" s="281"/>
      <c r="L47" s="282"/>
      <c r="M47" s="281"/>
      <c r="N47" s="282"/>
      <c r="O47" s="281"/>
      <c r="P47" s="282">
        <v>1</v>
      </c>
      <c r="Q47" s="281"/>
      <c r="R47" s="282"/>
      <c r="S47" s="281"/>
      <c r="T47" s="282"/>
      <c r="U47" s="281"/>
      <c r="V47" s="282"/>
      <c r="W47" s="281"/>
      <c r="X47" s="282"/>
      <c r="Y47" s="281"/>
      <c r="Z47" s="282"/>
      <c r="AA47" s="281"/>
      <c r="AB47" s="282"/>
      <c r="AC47" s="281"/>
      <c r="AD47" s="282"/>
      <c r="AE47" s="281"/>
      <c r="AF47" s="282">
        <v>1</v>
      </c>
      <c r="AG47" s="281"/>
      <c r="AH47" s="282"/>
      <c r="AI47" s="281"/>
      <c r="AJ47" s="282"/>
      <c r="AK47" s="281"/>
      <c r="AL47" s="282"/>
      <c r="AM47" s="281"/>
      <c r="AN47" s="282"/>
      <c r="AO47" s="281"/>
      <c r="AP47" s="282"/>
      <c r="AQ47" s="281"/>
      <c r="AR47" s="282">
        <v>1</v>
      </c>
      <c r="AS47" s="281"/>
      <c r="AT47" s="282"/>
      <c r="AU47" s="281"/>
      <c r="AV47" s="282"/>
      <c r="AW47" s="281"/>
      <c r="AX47" s="282"/>
      <c r="AY47" s="281"/>
      <c r="AZ47" s="282"/>
      <c r="BA47" s="281"/>
      <c r="BB47" s="282">
        <v>1</v>
      </c>
      <c r="BC47" s="281"/>
      <c r="BD47" s="282"/>
      <c r="BE47" s="287"/>
      <c r="BF47" s="295">
        <f t="shared" si="8"/>
        <v>5</v>
      </c>
      <c r="BG47" s="296">
        <f t="shared" si="7"/>
        <v>0</v>
      </c>
      <c r="BH47" s="146"/>
      <c r="BI47" s="26"/>
      <c r="BJ47" s="412"/>
      <c r="BK47" s="413"/>
      <c r="BL47" s="413"/>
      <c r="BM47" s="413"/>
      <c r="BN47" s="413"/>
      <c r="BO47" s="413"/>
      <c r="BP47" s="413"/>
      <c r="BQ47" s="413"/>
      <c r="BR47" s="409"/>
      <c r="BS47" s="410"/>
      <c r="BT47" s="20"/>
      <c r="BU47" s="412"/>
      <c r="BV47" s="413"/>
      <c r="BW47" s="413"/>
      <c r="BX47" s="413"/>
      <c r="BY47" s="413"/>
      <c r="BZ47" s="413"/>
      <c r="CA47" s="413"/>
      <c r="CB47" s="413"/>
      <c r="CC47" s="409"/>
      <c r="CD47" s="410"/>
      <c r="CE47" s="14"/>
    </row>
    <row r="48" spans="1:83" ht="15" customHeight="1">
      <c r="A48" s="543"/>
      <c r="B48" s="544"/>
      <c r="C48" s="275" t="str">
        <f>IFERROR(VLOOKUP(A48,年間予定!$A$3:$M$17,$A$34,FALSE),"")</f>
        <v/>
      </c>
      <c r="D48" s="276"/>
      <c r="E48" s="283"/>
      <c r="F48" s="278"/>
      <c r="G48" s="283"/>
      <c r="H48" s="278"/>
      <c r="I48" s="283"/>
      <c r="J48" s="278"/>
      <c r="K48" s="283"/>
      <c r="L48" s="278"/>
      <c r="M48" s="283"/>
      <c r="N48" s="278"/>
      <c r="O48" s="283"/>
      <c r="P48" s="278"/>
      <c r="Q48" s="283"/>
      <c r="R48" s="278"/>
      <c r="S48" s="283"/>
      <c r="T48" s="278"/>
      <c r="U48" s="283"/>
      <c r="V48" s="278"/>
      <c r="W48" s="283"/>
      <c r="X48" s="278"/>
      <c r="Y48" s="283"/>
      <c r="Z48" s="278"/>
      <c r="AA48" s="283"/>
      <c r="AB48" s="278"/>
      <c r="AC48" s="283"/>
      <c r="AD48" s="278"/>
      <c r="AE48" s="283"/>
      <c r="AF48" s="278"/>
      <c r="AG48" s="283"/>
      <c r="AH48" s="278"/>
      <c r="AI48" s="283"/>
      <c r="AJ48" s="278"/>
      <c r="AK48" s="283"/>
      <c r="AL48" s="278"/>
      <c r="AM48" s="283"/>
      <c r="AN48" s="278"/>
      <c r="AO48" s="283"/>
      <c r="AP48" s="278"/>
      <c r="AQ48" s="283"/>
      <c r="AR48" s="278"/>
      <c r="AS48" s="283"/>
      <c r="AT48" s="278"/>
      <c r="AU48" s="283"/>
      <c r="AV48" s="278"/>
      <c r="AW48" s="283"/>
      <c r="AX48" s="278"/>
      <c r="AY48" s="283"/>
      <c r="AZ48" s="278"/>
      <c r="BA48" s="283"/>
      <c r="BB48" s="278"/>
      <c r="BC48" s="283"/>
      <c r="BD48" s="278"/>
      <c r="BE48" s="288"/>
      <c r="BF48" s="293">
        <f t="shared" si="8"/>
        <v>0</v>
      </c>
      <c r="BG48" s="297">
        <f t="shared" si="7"/>
        <v>0</v>
      </c>
      <c r="BH48" s="146"/>
      <c r="BI48" s="26"/>
      <c r="BJ48" s="406" t="s">
        <v>25</v>
      </c>
      <c r="BK48" s="405"/>
      <c r="BL48" s="405"/>
      <c r="BM48" s="405">
        <f ca="1">C31</f>
        <v>26</v>
      </c>
      <c r="BN48" s="405"/>
      <c r="BO48" s="405" t="s">
        <v>26</v>
      </c>
      <c r="BP48" s="405"/>
      <c r="BQ48" s="405"/>
      <c r="BR48" s="403">
        <f ca="1">BM40*BM48*BM50*1.015</f>
        <v>3147190.2</v>
      </c>
      <c r="BS48" s="404"/>
      <c r="BT48" s="21"/>
      <c r="BU48" s="406" t="s">
        <v>25</v>
      </c>
      <c r="BV48" s="405"/>
      <c r="BW48" s="405"/>
      <c r="BX48" s="405">
        <f ca="1">C31</f>
        <v>26</v>
      </c>
      <c r="BY48" s="405"/>
      <c r="BZ48" s="405" t="s">
        <v>26</v>
      </c>
      <c r="CA48" s="405"/>
      <c r="CB48" s="405"/>
      <c r="CC48" s="403">
        <f ca="1">BX40*BX48*BX50*1.015</f>
        <v>3147190.2</v>
      </c>
      <c r="CD48" s="404"/>
    </row>
    <row r="49" spans="1:82" ht="15" customHeight="1" thickBot="1">
      <c r="A49" s="545"/>
      <c r="B49" s="546"/>
      <c r="C49" s="298" t="str">
        <f>IFERROR(VLOOKUP(A49,年間予定!$A$3:$M$17,$A$34,FALSE),"")</f>
        <v/>
      </c>
      <c r="D49" s="299"/>
      <c r="E49" s="300"/>
      <c r="F49" s="301"/>
      <c r="G49" s="300"/>
      <c r="H49" s="301"/>
      <c r="I49" s="300"/>
      <c r="J49" s="301"/>
      <c r="K49" s="300"/>
      <c r="L49" s="301"/>
      <c r="M49" s="300"/>
      <c r="N49" s="301"/>
      <c r="O49" s="300"/>
      <c r="P49" s="301"/>
      <c r="Q49" s="300"/>
      <c r="R49" s="301"/>
      <c r="S49" s="300"/>
      <c r="T49" s="301"/>
      <c r="U49" s="300"/>
      <c r="V49" s="301"/>
      <c r="W49" s="300"/>
      <c r="X49" s="301"/>
      <c r="Y49" s="300"/>
      <c r="Z49" s="301"/>
      <c r="AA49" s="300"/>
      <c r="AB49" s="301"/>
      <c r="AC49" s="300"/>
      <c r="AD49" s="301"/>
      <c r="AE49" s="300"/>
      <c r="AF49" s="301"/>
      <c r="AG49" s="300"/>
      <c r="AH49" s="301"/>
      <c r="AI49" s="300"/>
      <c r="AJ49" s="301"/>
      <c r="AK49" s="300"/>
      <c r="AL49" s="301"/>
      <c r="AM49" s="300"/>
      <c r="AN49" s="301"/>
      <c r="AO49" s="300"/>
      <c r="AP49" s="301"/>
      <c r="AQ49" s="300"/>
      <c r="AR49" s="301"/>
      <c r="AS49" s="300"/>
      <c r="AT49" s="301"/>
      <c r="AU49" s="300"/>
      <c r="AV49" s="301"/>
      <c r="AW49" s="300"/>
      <c r="AX49" s="301"/>
      <c r="AY49" s="300"/>
      <c r="AZ49" s="301"/>
      <c r="BA49" s="300"/>
      <c r="BB49" s="301"/>
      <c r="BC49" s="300"/>
      <c r="BD49" s="301"/>
      <c r="BE49" s="302"/>
      <c r="BF49" s="303">
        <f t="shared" si="8"/>
        <v>0</v>
      </c>
      <c r="BG49" s="304">
        <f t="shared" si="7"/>
        <v>0</v>
      </c>
      <c r="BH49" s="146"/>
      <c r="BI49" s="26"/>
      <c r="BJ49" s="399"/>
      <c r="BK49" s="397"/>
      <c r="BL49" s="397"/>
      <c r="BM49" s="397"/>
      <c r="BN49" s="397"/>
      <c r="BO49" s="397"/>
      <c r="BP49" s="397"/>
      <c r="BQ49" s="397"/>
      <c r="BR49" s="401"/>
      <c r="BS49" s="402"/>
      <c r="BT49" s="21"/>
      <c r="BU49" s="399"/>
      <c r="BV49" s="397"/>
      <c r="BW49" s="397"/>
      <c r="BX49" s="397"/>
      <c r="BY49" s="397"/>
      <c r="BZ49" s="397"/>
      <c r="CA49" s="397"/>
      <c r="CB49" s="397"/>
      <c r="CC49" s="401"/>
      <c r="CD49" s="402"/>
    </row>
    <row r="50" spans="1:82" ht="15" customHeight="1" thickBot="1">
      <c r="A50" s="28">
        <f>ROW()-33</f>
        <v>17</v>
      </c>
      <c r="B50" s="29"/>
      <c r="C50" s="305">
        <f t="shared" ref="C50:AH50" ca="1" si="9">SUM(C36:C49)</f>
        <v>201</v>
      </c>
      <c r="D50" s="306">
        <f t="shared" si="9"/>
        <v>6</v>
      </c>
      <c r="E50" s="307">
        <f t="shared" si="9"/>
        <v>1</v>
      </c>
      <c r="F50" s="308">
        <f t="shared" si="9"/>
        <v>5</v>
      </c>
      <c r="G50" s="307">
        <f t="shared" si="9"/>
        <v>0</v>
      </c>
      <c r="H50" s="308">
        <f t="shared" si="9"/>
        <v>8</v>
      </c>
      <c r="I50" s="307">
        <f t="shared" si="9"/>
        <v>0</v>
      </c>
      <c r="J50" s="308">
        <f t="shared" si="9"/>
        <v>6</v>
      </c>
      <c r="K50" s="307">
        <f t="shared" si="9"/>
        <v>0</v>
      </c>
      <c r="L50" s="308">
        <f t="shared" si="9"/>
        <v>10</v>
      </c>
      <c r="M50" s="307">
        <f t="shared" si="9"/>
        <v>0</v>
      </c>
      <c r="N50" s="308">
        <f t="shared" si="9"/>
        <v>7</v>
      </c>
      <c r="O50" s="307">
        <f t="shared" si="9"/>
        <v>0</v>
      </c>
      <c r="P50" s="308">
        <f t="shared" si="9"/>
        <v>6</v>
      </c>
      <c r="Q50" s="307">
        <f t="shared" si="9"/>
        <v>1</v>
      </c>
      <c r="R50" s="308">
        <f t="shared" si="9"/>
        <v>10</v>
      </c>
      <c r="S50" s="307">
        <f t="shared" si="9"/>
        <v>0</v>
      </c>
      <c r="T50" s="308">
        <f t="shared" si="9"/>
        <v>6</v>
      </c>
      <c r="U50" s="307">
        <f t="shared" si="9"/>
        <v>0</v>
      </c>
      <c r="V50" s="308">
        <f t="shared" si="9"/>
        <v>3</v>
      </c>
      <c r="W50" s="307">
        <f t="shared" si="9"/>
        <v>0</v>
      </c>
      <c r="X50" s="308">
        <f t="shared" si="9"/>
        <v>6</v>
      </c>
      <c r="Y50" s="307">
        <f t="shared" si="9"/>
        <v>0</v>
      </c>
      <c r="Z50" s="308">
        <f t="shared" si="9"/>
        <v>11</v>
      </c>
      <c r="AA50" s="307">
        <f t="shared" si="9"/>
        <v>0</v>
      </c>
      <c r="AB50" s="308">
        <f t="shared" si="9"/>
        <v>6</v>
      </c>
      <c r="AC50" s="307">
        <f t="shared" si="9"/>
        <v>0</v>
      </c>
      <c r="AD50" s="308">
        <f t="shared" si="9"/>
        <v>11</v>
      </c>
      <c r="AE50" s="307">
        <f t="shared" si="9"/>
        <v>1</v>
      </c>
      <c r="AF50" s="308">
        <f t="shared" si="9"/>
        <v>7</v>
      </c>
      <c r="AG50" s="307">
        <f t="shared" si="9"/>
        <v>1</v>
      </c>
      <c r="AH50" s="308">
        <f t="shared" si="9"/>
        <v>3</v>
      </c>
      <c r="AI50" s="307">
        <f t="shared" ref="AI50:BG50" si="10">SUM(AI36:AI49)</f>
        <v>0</v>
      </c>
      <c r="AJ50" s="308">
        <f t="shared" si="10"/>
        <v>3</v>
      </c>
      <c r="AK50" s="307">
        <f t="shared" si="10"/>
        <v>0</v>
      </c>
      <c r="AL50" s="308">
        <f t="shared" si="10"/>
        <v>10</v>
      </c>
      <c r="AM50" s="307">
        <f t="shared" si="10"/>
        <v>0</v>
      </c>
      <c r="AN50" s="308">
        <f t="shared" si="10"/>
        <v>11</v>
      </c>
      <c r="AO50" s="307">
        <f t="shared" si="10"/>
        <v>0</v>
      </c>
      <c r="AP50" s="308">
        <f t="shared" si="10"/>
        <v>5</v>
      </c>
      <c r="AQ50" s="307">
        <f t="shared" si="10"/>
        <v>0</v>
      </c>
      <c r="AR50" s="308">
        <f t="shared" si="10"/>
        <v>6</v>
      </c>
      <c r="AS50" s="307">
        <f t="shared" si="10"/>
        <v>2</v>
      </c>
      <c r="AT50" s="308">
        <f t="shared" si="10"/>
        <v>4</v>
      </c>
      <c r="AU50" s="307">
        <f t="shared" si="10"/>
        <v>0</v>
      </c>
      <c r="AV50" s="308">
        <f t="shared" si="10"/>
        <v>14</v>
      </c>
      <c r="AW50" s="307">
        <f t="shared" si="10"/>
        <v>1</v>
      </c>
      <c r="AX50" s="308">
        <f t="shared" si="10"/>
        <v>8</v>
      </c>
      <c r="AY50" s="307">
        <f t="shared" si="10"/>
        <v>1</v>
      </c>
      <c r="AZ50" s="308">
        <f t="shared" si="10"/>
        <v>13</v>
      </c>
      <c r="BA50" s="307">
        <f t="shared" si="10"/>
        <v>0</v>
      </c>
      <c r="BB50" s="308">
        <f t="shared" si="10"/>
        <v>9</v>
      </c>
      <c r="BC50" s="307">
        <f t="shared" si="10"/>
        <v>1</v>
      </c>
      <c r="BD50" s="308">
        <f t="shared" si="10"/>
        <v>0</v>
      </c>
      <c r="BE50" s="309">
        <f t="shared" si="10"/>
        <v>0</v>
      </c>
      <c r="BF50" s="321">
        <f>SUM(BF36:BF49)</f>
        <v>194</v>
      </c>
      <c r="BG50" s="311">
        <f t="shared" si="10"/>
        <v>9</v>
      </c>
      <c r="BH50" s="146"/>
      <c r="BI50" s="9"/>
      <c r="BJ50" s="399" t="s">
        <v>27</v>
      </c>
      <c r="BK50" s="397"/>
      <c r="BL50" s="397"/>
      <c r="BM50" s="395">
        <v>14355</v>
      </c>
      <c r="BN50" s="395"/>
      <c r="BO50" s="397" t="s">
        <v>43</v>
      </c>
      <c r="BP50" s="397"/>
      <c r="BQ50" s="397"/>
      <c r="BR50" s="401">
        <f ca="1">BM42*BM48*BM52</f>
        <v>3732300</v>
      </c>
      <c r="BS50" s="402"/>
      <c r="BT50" s="21"/>
      <c r="BU50" s="399" t="s">
        <v>27</v>
      </c>
      <c r="BV50" s="397"/>
      <c r="BW50" s="397"/>
      <c r="BX50" s="395">
        <v>14355</v>
      </c>
      <c r="BY50" s="395"/>
      <c r="BZ50" s="397" t="s">
        <v>43</v>
      </c>
      <c r="CA50" s="397"/>
      <c r="CB50" s="397"/>
      <c r="CC50" s="401">
        <f ca="1">BX42*BX48*BX52</f>
        <v>3732300</v>
      </c>
      <c r="CD50" s="402"/>
    </row>
    <row r="51" spans="1:82" ht="12" customHeight="1">
      <c r="A51" s="28"/>
      <c r="B51" s="29"/>
      <c r="C51" s="29"/>
      <c r="D51" s="25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30"/>
      <c r="R51" s="30"/>
      <c r="S51" s="256"/>
      <c r="T51" s="257"/>
      <c r="U51" s="28"/>
      <c r="V51" s="148"/>
      <c r="W51" s="139"/>
      <c r="X51" s="149"/>
      <c r="Y51" s="27"/>
      <c r="Z51" s="27"/>
      <c r="AA51" s="27"/>
      <c r="AB51" s="27"/>
      <c r="AC51" s="27"/>
      <c r="AD51" s="27"/>
      <c r="AE51" s="27"/>
      <c r="AF51" s="27"/>
      <c r="AG51" s="148"/>
      <c r="AH51" s="139"/>
      <c r="AI51" s="149"/>
      <c r="AJ51" s="27"/>
      <c r="AK51" s="4"/>
      <c r="AL51" s="4"/>
      <c r="AM51" s="4"/>
      <c r="AN51" s="4"/>
      <c r="AO51" s="4"/>
      <c r="AP51" s="4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  <c r="BI51" s="9"/>
      <c r="BJ51" s="399"/>
      <c r="BK51" s="397"/>
      <c r="BL51" s="397"/>
      <c r="BM51" s="395"/>
      <c r="BN51" s="395"/>
      <c r="BO51" s="397"/>
      <c r="BP51" s="397"/>
      <c r="BQ51" s="397"/>
      <c r="BR51" s="401"/>
      <c r="BS51" s="402"/>
      <c r="BT51" s="21"/>
      <c r="BU51" s="399"/>
      <c r="BV51" s="397"/>
      <c r="BW51" s="397"/>
      <c r="BX51" s="395"/>
      <c r="BY51" s="395"/>
      <c r="BZ51" s="397"/>
      <c r="CA51" s="397"/>
      <c r="CB51" s="397"/>
      <c r="CC51" s="401"/>
      <c r="CD51" s="402"/>
    </row>
    <row r="52" spans="1:82" ht="12" customHeight="1">
      <c r="A52" s="28"/>
      <c r="B52" s="29"/>
      <c r="C52" s="29"/>
      <c r="D52" s="25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30"/>
      <c r="R52" s="30"/>
      <c r="S52" s="256"/>
      <c r="T52" s="257"/>
      <c r="U52" s="28"/>
      <c r="V52" s="148"/>
      <c r="W52" s="139"/>
      <c r="X52" s="149"/>
      <c r="Y52" s="27"/>
      <c r="Z52" s="27"/>
      <c r="AA52" s="27"/>
      <c r="AB52" s="27"/>
      <c r="AC52" s="27"/>
      <c r="AD52" s="27"/>
      <c r="AE52" s="27"/>
      <c r="AF52" s="27"/>
      <c r="AG52" s="148"/>
      <c r="AH52" s="139"/>
      <c r="AI52" s="149"/>
      <c r="AJ52" s="27"/>
      <c r="AK52" s="4"/>
      <c r="AL52" s="4"/>
      <c r="AM52" s="4"/>
      <c r="AN52" s="4"/>
      <c r="AO52" s="4"/>
      <c r="AP52" s="4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  <c r="BI52" s="9"/>
      <c r="BJ52" s="399" t="s">
        <v>28</v>
      </c>
      <c r="BK52" s="397"/>
      <c r="BL52" s="397"/>
      <c r="BM52" s="395">
        <f>BM26</f>
        <v>14355</v>
      </c>
      <c r="BN52" s="395"/>
      <c r="BO52" s="397" t="s">
        <v>42</v>
      </c>
      <c r="BP52" s="397"/>
      <c r="BQ52" s="397"/>
      <c r="BR52" s="391">
        <f ca="1">BR50-BR48</f>
        <v>585109.79999999981</v>
      </c>
      <c r="BS52" s="392"/>
      <c r="BT52" s="21"/>
      <c r="BU52" s="399" t="s">
        <v>28</v>
      </c>
      <c r="BV52" s="397"/>
      <c r="BW52" s="397"/>
      <c r="BX52" s="395">
        <f>BM26</f>
        <v>14355</v>
      </c>
      <c r="BY52" s="395"/>
      <c r="BZ52" s="397" t="s">
        <v>42</v>
      </c>
      <c r="CA52" s="397"/>
      <c r="CB52" s="397"/>
      <c r="CC52" s="391">
        <f ca="1">CC50-CC48</f>
        <v>585109.79999999981</v>
      </c>
      <c r="CD52" s="392"/>
    </row>
    <row r="53" spans="1:82" ht="12" customHeight="1" thickBot="1">
      <c r="A53" s="28"/>
      <c r="B53" s="29"/>
      <c r="C53" s="29"/>
      <c r="D53" s="25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30"/>
      <c r="R53" s="30"/>
      <c r="S53" s="256"/>
      <c r="T53" s="257"/>
      <c r="U53" s="28"/>
      <c r="V53" s="148"/>
      <c r="W53" s="139"/>
      <c r="X53" s="149"/>
      <c r="Y53" s="27"/>
      <c r="Z53" s="27"/>
      <c r="AA53" s="27"/>
      <c r="AB53" s="27"/>
      <c r="AC53" s="27"/>
      <c r="AD53" s="27"/>
      <c r="AE53" s="27"/>
      <c r="AF53" s="27"/>
      <c r="AG53" s="148"/>
      <c r="AH53" s="139"/>
      <c r="AI53" s="149"/>
      <c r="AJ53" s="27"/>
      <c r="AK53" s="4"/>
      <c r="AL53" s="4"/>
      <c r="AM53" s="4"/>
      <c r="AN53" s="4"/>
      <c r="AO53" s="4"/>
      <c r="AP53" s="4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7"/>
      <c r="BI53" s="9"/>
      <c r="BJ53" s="400"/>
      <c r="BK53" s="398"/>
      <c r="BL53" s="398"/>
      <c r="BM53" s="396"/>
      <c r="BN53" s="396"/>
      <c r="BO53" s="398"/>
      <c r="BP53" s="398"/>
      <c r="BQ53" s="398"/>
      <c r="BR53" s="393"/>
      <c r="BS53" s="394"/>
      <c r="BT53" s="21"/>
      <c r="BU53" s="400"/>
      <c r="BV53" s="398"/>
      <c r="BW53" s="398"/>
      <c r="BX53" s="396"/>
      <c r="BY53" s="396"/>
      <c r="BZ53" s="398"/>
      <c r="CA53" s="398"/>
      <c r="CB53" s="398"/>
      <c r="CC53" s="393"/>
      <c r="CD53" s="394"/>
    </row>
    <row r="54" spans="1:82" ht="12" customHeight="1">
      <c r="A54" s="28"/>
      <c r="B54" s="29"/>
      <c r="C54" s="29"/>
      <c r="D54" s="25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30"/>
      <c r="R54" s="30"/>
      <c r="S54" s="256"/>
      <c r="T54" s="257"/>
      <c r="U54" s="28"/>
      <c r="V54" s="148"/>
      <c r="W54" s="139"/>
      <c r="X54" s="149"/>
      <c r="Y54" s="27"/>
      <c r="Z54" s="27"/>
      <c r="AA54" s="27"/>
      <c r="AB54" s="27"/>
      <c r="AC54" s="27"/>
      <c r="AD54" s="27"/>
      <c r="AE54" s="27"/>
      <c r="AF54" s="27"/>
      <c r="AG54" s="148"/>
      <c r="AH54" s="139"/>
      <c r="AI54" s="149"/>
      <c r="AJ54" s="27"/>
      <c r="AK54" s="4"/>
      <c r="AL54" s="4"/>
      <c r="AM54" s="4"/>
      <c r="AN54" s="4"/>
      <c r="AO54" s="4"/>
      <c r="AP54" s="4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7"/>
      <c r="BI54" s="27"/>
      <c r="BJ54" s="237"/>
      <c r="BK54" s="237"/>
      <c r="BL54" s="22"/>
      <c r="BM54" s="23"/>
      <c r="BN54" s="23"/>
      <c r="BO54" s="17"/>
      <c r="BP54" s="17"/>
      <c r="BQ54" s="17"/>
      <c r="BR54" s="21"/>
      <c r="BS54" s="21"/>
      <c r="BT54" s="31"/>
    </row>
    <row r="55" spans="1:82" ht="12" customHeight="1">
      <c r="A55" s="28"/>
      <c r="B55" s="29"/>
      <c r="C55" s="29"/>
      <c r="D55" s="25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30"/>
      <c r="R55" s="30"/>
      <c r="S55" s="256"/>
      <c r="T55" s="257"/>
      <c r="U55" s="28"/>
      <c r="V55" s="148"/>
      <c r="W55" s="139"/>
      <c r="X55" s="149"/>
      <c r="Y55" s="27"/>
      <c r="Z55" s="27"/>
      <c r="AA55" s="27"/>
      <c r="AB55" s="27"/>
      <c r="AC55" s="27"/>
      <c r="AD55" s="27"/>
      <c r="AE55" s="27"/>
      <c r="AF55" s="27"/>
      <c r="AG55" s="148"/>
      <c r="AH55" s="139"/>
      <c r="AI55" s="149"/>
      <c r="AJ55" s="27"/>
      <c r="AK55" s="4"/>
      <c r="AL55" s="4"/>
      <c r="AM55" s="4"/>
      <c r="AN55" s="4"/>
      <c r="AO55" s="4"/>
      <c r="AP55" s="4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27"/>
    </row>
    <row r="56" spans="1:82" ht="12" customHeight="1">
      <c r="A56" s="28"/>
      <c r="D56" s="25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30"/>
      <c r="R56" s="30"/>
      <c r="S56" s="256"/>
      <c r="T56" s="257"/>
      <c r="U56" s="28"/>
      <c r="V56" s="148"/>
      <c r="W56" s="139"/>
      <c r="X56" s="149"/>
      <c r="Y56" s="27"/>
      <c r="Z56" s="27"/>
      <c r="AA56" s="27"/>
      <c r="AB56" s="27"/>
      <c r="AC56" s="27"/>
      <c r="AD56" s="27"/>
      <c r="AE56" s="27"/>
      <c r="AF56" s="27"/>
      <c r="AG56" s="148"/>
      <c r="AH56" s="139"/>
      <c r="AI56" s="149"/>
      <c r="AJ56" s="27"/>
      <c r="AK56" s="4"/>
      <c r="AL56" s="4"/>
      <c r="AM56" s="4"/>
      <c r="AN56" s="4"/>
      <c r="AO56" s="4"/>
      <c r="AP56" s="4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4"/>
    </row>
    <row r="57" spans="1:82" ht="12" customHeight="1">
      <c r="A57" s="28"/>
      <c r="D57" s="25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30"/>
      <c r="R57" s="30"/>
      <c r="S57" s="30"/>
      <c r="T57" s="258"/>
      <c r="U57" s="28"/>
      <c r="V57" s="148"/>
      <c r="W57" s="139"/>
      <c r="X57" s="149"/>
      <c r="Y57" s="27"/>
      <c r="Z57" s="27"/>
      <c r="AA57" s="27"/>
      <c r="AB57" s="27"/>
      <c r="AC57" s="27"/>
      <c r="AD57" s="27"/>
      <c r="AE57" s="27"/>
      <c r="AF57" s="27"/>
      <c r="AG57" s="148"/>
      <c r="AH57" s="139"/>
      <c r="AI57" s="149"/>
      <c r="AJ57" s="27"/>
      <c r="AK57" s="4"/>
      <c r="AL57" s="4"/>
      <c r="AM57" s="4"/>
      <c r="AN57" s="4"/>
      <c r="AO57" s="4"/>
      <c r="AP57" s="4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4"/>
    </row>
    <row r="58" spans="1:82" ht="12" customHeight="1">
      <c r="A58" s="28"/>
      <c r="D58" s="25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30"/>
      <c r="R58" s="30"/>
      <c r="S58" s="30"/>
      <c r="T58" s="30"/>
      <c r="U58" s="28"/>
      <c r="V58" s="148"/>
      <c r="W58" s="139"/>
      <c r="X58" s="149"/>
      <c r="Y58" s="27"/>
      <c r="Z58" s="27"/>
      <c r="AA58" s="27"/>
      <c r="AB58" s="27"/>
      <c r="AC58" s="27"/>
      <c r="AD58" s="27"/>
      <c r="AE58" s="27"/>
      <c r="AF58" s="27"/>
      <c r="AG58" s="148"/>
      <c r="AH58" s="139"/>
      <c r="AI58" s="149"/>
      <c r="AJ58" s="27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</row>
    <row r="59" spans="1:82" ht="12" customHeight="1">
      <c r="A59" s="28"/>
      <c r="D59" s="25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30"/>
      <c r="R59" s="30"/>
      <c r="S59" s="30"/>
      <c r="T59" s="30"/>
      <c r="U59" s="28"/>
      <c r="V59" s="148"/>
      <c r="W59" s="139"/>
      <c r="X59" s="149"/>
      <c r="Y59" s="27"/>
      <c r="Z59" s="27"/>
      <c r="AA59" s="27"/>
      <c r="AB59" s="27"/>
      <c r="AC59" s="27"/>
      <c r="AD59" s="27"/>
      <c r="AE59" s="27"/>
      <c r="AF59" s="27"/>
      <c r="AG59" s="148"/>
      <c r="AH59" s="139"/>
      <c r="AI59" s="149"/>
      <c r="AJ59" s="27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</row>
    <row r="60" spans="1:82" ht="12" customHeight="1">
      <c r="A60" s="28"/>
      <c r="D60" s="25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30"/>
      <c r="R60" s="30"/>
      <c r="S60" s="30"/>
      <c r="T60" s="30"/>
      <c r="U60" s="28"/>
      <c r="V60" s="148"/>
      <c r="W60" s="139"/>
      <c r="X60" s="149"/>
      <c r="Y60" s="27"/>
      <c r="Z60" s="27"/>
      <c r="AA60" s="27"/>
      <c r="AB60" s="27"/>
      <c r="AC60" s="27"/>
      <c r="AD60" s="27"/>
      <c r="AE60" s="27"/>
      <c r="AF60" s="27"/>
      <c r="AG60" s="148"/>
      <c r="AH60" s="139"/>
      <c r="AI60" s="149"/>
      <c r="AJ60" s="27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</row>
    <row r="61" spans="1:82" ht="12" customHeight="1">
      <c r="A61" s="28"/>
      <c r="D61" s="25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30"/>
      <c r="R61" s="30"/>
      <c r="S61" s="251"/>
      <c r="T61" s="251"/>
      <c r="U61" s="28"/>
      <c r="V61" s="148"/>
      <c r="W61" s="139"/>
      <c r="X61" s="149"/>
      <c r="Y61" s="27"/>
      <c r="Z61" s="27"/>
      <c r="AA61" s="27"/>
      <c r="AB61" s="27"/>
      <c r="AC61" s="27"/>
      <c r="AD61" s="27"/>
      <c r="AE61" s="27"/>
      <c r="AF61" s="27"/>
      <c r="AG61" s="148"/>
      <c r="AH61" s="139"/>
      <c r="AI61" s="149"/>
      <c r="AJ61" s="27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</row>
    <row r="62" spans="1:82" ht="12" customHeight="1">
      <c r="A62" s="28"/>
      <c r="D62" s="25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30"/>
      <c r="R62" s="30"/>
      <c r="S62" s="251"/>
      <c r="T62" s="251"/>
      <c r="U62" s="28"/>
      <c r="V62" s="148"/>
      <c r="W62" s="139"/>
      <c r="X62" s="149"/>
      <c r="Y62" s="27"/>
      <c r="Z62" s="27"/>
      <c r="AA62" s="27"/>
      <c r="AB62" s="27"/>
      <c r="AC62" s="27"/>
      <c r="AD62" s="27"/>
      <c r="AE62" s="27"/>
      <c r="AF62" s="27"/>
      <c r="AG62" s="148"/>
      <c r="AH62" s="139"/>
      <c r="AI62" s="149"/>
      <c r="AJ62" s="27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</row>
    <row r="63" spans="1:82" ht="12" customHeight="1">
      <c r="A63" s="28"/>
      <c r="D63" s="25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30"/>
      <c r="R63" s="30"/>
      <c r="S63" s="251"/>
      <c r="T63" s="251"/>
      <c r="U63" s="28"/>
      <c r="V63" s="148"/>
      <c r="W63" s="139"/>
      <c r="X63" s="149"/>
      <c r="Y63" s="27"/>
      <c r="Z63" s="27"/>
      <c r="AA63" s="27"/>
      <c r="AB63" s="27"/>
      <c r="AC63" s="27"/>
      <c r="AD63" s="27"/>
      <c r="AE63" s="27"/>
      <c r="AF63" s="27"/>
      <c r="AG63" s="148"/>
      <c r="AH63" s="139"/>
      <c r="AI63" s="149"/>
      <c r="AJ63" s="27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</row>
    <row r="64" spans="1:82" ht="12" customHeight="1">
      <c r="A64" s="28"/>
      <c r="D64" s="25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30"/>
      <c r="R64" s="30"/>
      <c r="S64" s="251"/>
      <c r="T64" s="251"/>
      <c r="U64" s="28"/>
      <c r="V64" s="148"/>
      <c r="W64" s="139"/>
      <c r="X64" s="149"/>
      <c r="Y64" s="27"/>
      <c r="Z64" s="27"/>
      <c r="AA64" s="27"/>
      <c r="AB64" s="27"/>
      <c r="AC64" s="27"/>
      <c r="AD64" s="27"/>
      <c r="AE64" s="27"/>
      <c r="AF64" s="27"/>
      <c r="AG64" s="148"/>
      <c r="AH64" s="139"/>
      <c r="AI64" s="149"/>
      <c r="AJ64" s="27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</row>
    <row r="65" spans="1:83" ht="12" customHeight="1">
      <c r="A65" s="28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30"/>
      <c r="R65" s="30"/>
      <c r="S65" s="251"/>
      <c r="T65" s="251"/>
      <c r="U65" s="28"/>
      <c r="V65" s="148"/>
      <c r="W65" s="139"/>
      <c r="X65" s="149"/>
      <c r="Y65" s="27"/>
      <c r="Z65" s="27"/>
      <c r="AA65" s="27"/>
      <c r="AB65" s="27"/>
      <c r="AC65" s="27"/>
      <c r="AD65" s="27"/>
      <c r="AE65" s="27"/>
      <c r="AF65" s="27"/>
      <c r="AG65" s="148"/>
      <c r="AH65" s="139"/>
      <c r="AI65" s="149"/>
      <c r="AJ65" s="27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</row>
    <row r="66" spans="1:83" ht="12" customHeight="1">
      <c r="A66" s="28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30"/>
      <c r="R66" s="30"/>
      <c r="S66" s="251"/>
      <c r="T66" s="251"/>
      <c r="U66" s="28"/>
      <c r="V66" s="148"/>
      <c r="W66" s="139"/>
      <c r="X66" s="149"/>
      <c r="Y66" s="27"/>
      <c r="Z66" s="27"/>
      <c r="AA66" s="27"/>
      <c r="AB66" s="27"/>
      <c r="AC66" s="27"/>
      <c r="AD66" s="27"/>
      <c r="AE66" s="27"/>
      <c r="AF66" s="27"/>
      <c r="AG66" s="148"/>
      <c r="AH66" s="139"/>
      <c r="AI66" s="149"/>
      <c r="AJ66" s="27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</row>
    <row r="67" spans="1:83" ht="12" customHeight="1">
      <c r="A67" s="28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30"/>
      <c r="R67" s="30"/>
      <c r="S67" s="251"/>
      <c r="T67" s="251"/>
      <c r="U67" s="28"/>
      <c r="V67" s="148"/>
      <c r="W67" s="139"/>
      <c r="X67" s="149"/>
      <c r="Y67" s="27"/>
      <c r="Z67" s="27"/>
      <c r="AA67" s="27"/>
      <c r="AB67" s="27"/>
      <c r="AC67" s="27"/>
      <c r="AD67" s="27"/>
      <c r="AE67" s="27"/>
      <c r="AF67" s="27"/>
      <c r="AG67" s="148"/>
      <c r="AH67" s="139"/>
      <c r="AI67" s="149"/>
      <c r="AJ67" s="27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CE67" s="24"/>
    </row>
    <row r="68" spans="1:83" ht="12" customHeight="1">
      <c r="A68" s="28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30"/>
      <c r="R68" s="30"/>
      <c r="S68" s="251"/>
      <c r="T68" s="251"/>
      <c r="U68" s="28"/>
      <c r="V68" s="148"/>
      <c r="W68" s="139"/>
      <c r="X68" s="149"/>
      <c r="Y68" s="27"/>
      <c r="Z68" s="27"/>
      <c r="AA68" s="27"/>
      <c r="AB68" s="27"/>
      <c r="AC68" s="27"/>
      <c r="AD68" s="27"/>
      <c r="AE68" s="27"/>
      <c r="AF68" s="27"/>
      <c r="AG68" s="148"/>
      <c r="AH68" s="139"/>
      <c r="AI68" s="149"/>
      <c r="AJ68" s="27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CE68" s="24"/>
    </row>
    <row r="69" spans="1:83" ht="12" customHeight="1">
      <c r="A69" s="28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30"/>
      <c r="R69" s="30"/>
      <c r="S69" s="251"/>
      <c r="T69" s="251"/>
      <c r="U69" s="28"/>
      <c r="V69" s="148"/>
      <c r="W69" s="139"/>
      <c r="X69" s="149"/>
      <c r="Y69" s="27"/>
      <c r="Z69" s="27"/>
      <c r="AA69" s="27"/>
      <c r="AB69" s="27"/>
      <c r="AC69" s="27"/>
      <c r="AD69" s="27"/>
      <c r="AE69" s="27"/>
      <c r="AF69" s="27"/>
      <c r="AG69" s="148"/>
      <c r="AH69" s="139"/>
      <c r="AI69" s="149"/>
      <c r="AJ69" s="27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</row>
    <row r="70" spans="1:83" ht="12" customHeight="1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30"/>
      <c r="R70" s="30"/>
      <c r="S70" s="251"/>
      <c r="T70" s="251"/>
      <c r="U70" s="28"/>
      <c r="V70" s="148"/>
      <c r="W70" s="139"/>
      <c r="X70" s="149"/>
      <c r="Y70" s="27"/>
      <c r="Z70" s="27"/>
      <c r="AA70" s="27"/>
      <c r="AB70" s="27"/>
      <c r="AC70" s="27"/>
      <c r="AD70" s="27"/>
      <c r="AE70" s="27"/>
      <c r="AF70" s="27"/>
      <c r="AG70" s="148"/>
      <c r="AH70" s="139"/>
      <c r="AI70" s="149"/>
      <c r="AJ70" s="27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</row>
    <row r="71" spans="1:83" ht="12" customHeight="1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30"/>
      <c r="R71" s="30"/>
      <c r="S71" s="251"/>
      <c r="T71" s="251"/>
      <c r="U71" s="28"/>
      <c r="V71" s="148"/>
      <c r="W71" s="139"/>
      <c r="X71" s="149"/>
      <c r="Y71" s="27"/>
      <c r="Z71" s="27"/>
      <c r="AA71" s="27"/>
      <c r="AB71" s="27"/>
      <c r="AC71" s="27"/>
      <c r="AD71" s="27"/>
      <c r="AE71" s="27"/>
      <c r="AF71" s="27"/>
      <c r="AG71" s="148"/>
      <c r="AH71" s="139"/>
      <c r="AI71" s="149"/>
      <c r="AJ71" s="27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</row>
    <row r="72" spans="1:83" ht="12" customHeight="1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30"/>
      <c r="R72" s="30"/>
      <c r="S72" s="251"/>
      <c r="T72" s="251"/>
      <c r="U72" s="28"/>
      <c r="V72" s="148"/>
      <c r="W72" s="139"/>
      <c r="X72" s="149"/>
      <c r="Y72" s="27"/>
      <c r="Z72" s="27"/>
      <c r="AA72" s="27"/>
      <c r="AB72" s="27"/>
      <c r="AC72" s="27"/>
      <c r="AD72" s="27"/>
      <c r="AE72" s="27"/>
      <c r="AF72" s="27"/>
      <c r="AG72" s="148"/>
      <c r="AH72" s="139"/>
      <c r="AI72" s="149"/>
      <c r="AJ72" s="27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</row>
    <row r="73" spans="1:83" ht="12" customHeight="1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30"/>
      <c r="R73" s="30"/>
      <c r="S73" s="251"/>
      <c r="T73" s="251"/>
      <c r="U73" s="28"/>
      <c r="V73" s="148"/>
      <c r="W73" s="139"/>
      <c r="X73" s="149"/>
      <c r="Y73" s="27"/>
      <c r="Z73" s="27"/>
      <c r="AA73" s="27"/>
      <c r="AB73" s="27"/>
      <c r="AC73" s="27"/>
      <c r="AD73" s="27"/>
      <c r="AE73" s="27"/>
      <c r="AF73" s="27"/>
      <c r="AG73" s="148"/>
      <c r="AH73" s="139"/>
      <c r="AI73" s="149"/>
      <c r="AJ73" s="27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</row>
    <row r="74" spans="1:83" ht="12" customHeight="1">
      <c r="P74" s="29"/>
      <c r="Q74" s="30"/>
      <c r="R74" s="30"/>
      <c r="S74" s="251"/>
      <c r="T74" s="251"/>
      <c r="U74" s="28"/>
      <c r="V74" s="148"/>
      <c r="W74" s="139"/>
      <c r="X74" s="149"/>
      <c r="Y74" s="27"/>
      <c r="Z74" s="27"/>
      <c r="AA74" s="27"/>
      <c r="AB74" s="27"/>
      <c r="AC74" s="27"/>
      <c r="AD74" s="27"/>
      <c r="AE74" s="27"/>
      <c r="AF74" s="27"/>
      <c r="AG74" s="148"/>
      <c r="AH74" s="139"/>
      <c r="AI74" s="149"/>
      <c r="AJ74" s="27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</row>
    <row r="75" spans="1:83" ht="12" customHeight="1">
      <c r="P75" s="29"/>
      <c r="Q75" s="30"/>
      <c r="R75" s="30"/>
      <c r="S75" s="251"/>
      <c r="T75" s="251"/>
      <c r="U75" s="28"/>
      <c r="V75" s="148"/>
      <c r="W75" s="139"/>
      <c r="X75" s="149"/>
      <c r="Y75" s="27"/>
      <c r="Z75" s="27"/>
      <c r="AA75" s="27"/>
      <c r="AB75" s="27"/>
      <c r="AC75" s="27"/>
      <c r="AD75" s="27"/>
      <c r="AE75" s="27"/>
      <c r="AF75" s="27"/>
      <c r="AG75" s="148"/>
      <c r="AH75" s="139"/>
      <c r="AI75" s="149"/>
      <c r="AJ75" s="27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</row>
    <row r="76" spans="1:83" ht="12" customHeight="1">
      <c r="P76" s="29"/>
      <c r="Q76" s="30"/>
      <c r="R76" s="30"/>
      <c r="S76" s="251"/>
      <c r="T76" s="251"/>
      <c r="U76" s="28"/>
      <c r="V76" s="148"/>
      <c r="W76" s="139"/>
      <c r="X76" s="149"/>
      <c r="Y76" s="27"/>
      <c r="Z76" s="27"/>
      <c r="AA76" s="27"/>
      <c r="AB76" s="27"/>
      <c r="AC76" s="27"/>
      <c r="AD76" s="27"/>
      <c r="AE76" s="27"/>
      <c r="AF76" s="27"/>
      <c r="AG76" s="148"/>
      <c r="AH76" s="139"/>
      <c r="AI76" s="149"/>
      <c r="AJ76" s="27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</row>
    <row r="77" spans="1:83" ht="12" customHeight="1">
      <c r="P77" s="29"/>
      <c r="Q77" s="30"/>
      <c r="R77" s="30"/>
      <c r="S77" s="251"/>
      <c r="T77" s="251"/>
      <c r="U77" s="28"/>
      <c r="V77" s="148"/>
      <c r="W77" s="139"/>
      <c r="X77" s="149"/>
      <c r="Y77" s="27"/>
      <c r="Z77" s="27"/>
      <c r="AA77" s="27"/>
      <c r="AB77" s="27"/>
      <c r="AC77" s="27"/>
      <c r="AD77" s="27"/>
      <c r="AE77" s="27"/>
      <c r="AF77" s="27"/>
      <c r="AG77" s="148"/>
      <c r="AH77" s="139"/>
      <c r="AI77" s="149"/>
      <c r="AJ77" s="27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</row>
    <row r="78" spans="1:83" ht="12" customHeight="1">
      <c r="P78" s="29"/>
      <c r="Q78" s="30"/>
      <c r="R78" s="30"/>
      <c r="S78" s="251"/>
      <c r="T78" s="251"/>
      <c r="U78" s="28"/>
      <c r="V78" s="148"/>
      <c r="W78" s="139"/>
      <c r="X78" s="149"/>
      <c r="Y78" s="27"/>
      <c r="Z78" s="27"/>
      <c r="AA78" s="27"/>
      <c r="AB78" s="27"/>
      <c r="AC78" s="27"/>
      <c r="AD78" s="27"/>
      <c r="AE78" s="27"/>
      <c r="AF78" s="27"/>
      <c r="AG78" s="148"/>
      <c r="AH78" s="139"/>
      <c r="AI78" s="149"/>
      <c r="AJ78" s="27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</row>
    <row r="79" spans="1:83" ht="12" customHeight="1">
      <c r="P79" s="29"/>
      <c r="Q79" s="30"/>
      <c r="R79" s="30"/>
      <c r="S79" s="251"/>
      <c r="T79" s="251"/>
      <c r="U79" s="28"/>
      <c r="V79" s="148"/>
      <c r="W79" s="139"/>
      <c r="X79" s="149"/>
      <c r="Y79" s="27"/>
      <c r="Z79" s="27"/>
      <c r="AA79" s="27"/>
      <c r="AB79" s="27"/>
      <c r="AC79" s="27"/>
      <c r="AD79" s="27"/>
      <c r="AE79" s="27"/>
      <c r="AF79" s="27"/>
      <c r="AG79" s="148"/>
      <c r="AH79" s="139"/>
      <c r="AI79" s="149"/>
      <c r="AJ79" s="27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</row>
    <row r="80" spans="1:83" ht="12" customHeight="1">
      <c r="S80" s="251"/>
      <c r="T80" s="25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27"/>
      <c r="AP80" s="27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</row>
    <row r="81" spans="16:83" ht="12" customHeight="1">
      <c r="P81" s="33"/>
      <c r="Q81" s="33"/>
      <c r="R81" s="33"/>
      <c r="S81" s="251"/>
      <c r="T81" s="251"/>
      <c r="U81" s="33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27"/>
      <c r="AP81" s="27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</row>
    <row r="82" spans="16:83" ht="12" customHeight="1">
      <c r="P82" s="33"/>
      <c r="Q82" s="33"/>
      <c r="R82" s="33"/>
      <c r="S82" s="251"/>
      <c r="T82" s="251"/>
      <c r="U82" s="33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27"/>
      <c r="AP82" s="27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</row>
    <row r="83" spans="16:83" ht="12" customHeight="1">
      <c r="P83" s="33"/>
      <c r="Q83" s="33"/>
      <c r="R83" s="33"/>
      <c r="S83" s="251"/>
      <c r="T83" s="251"/>
      <c r="U83" s="33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27"/>
      <c r="AP83" s="27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</row>
    <row r="84" spans="16:83" ht="12" customHeight="1">
      <c r="P84" s="33"/>
      <c r="Q84" s="33"/>
      <c r="R84" s="33"/>
      <c r="S84" s="251"/>
      <c r="T84" s="251"/>
      <c r="U84" s="33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27"/>
      <c r="AP84" s="27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</row>
    <row r="85" spans="16:83" ht="12" customHeight="1">
      <c r="P85" s="33"/>
      <c r="Q85" s="33"/>
      <c r="R85" s="33"/>
      <c r="S85" s="251"/>
      <c r="T85" s="251"/>
      <c r="U85" s="33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27"/>
      <c r="AP85" s="27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</row>
    <row r="86" spans="16:83" ht="12" customHeight="1">
      <c r="P86" s="33"/>
      <c r="Q86" s="33"/>
      <c r="R86" s="33"/>
      <c r="S86" s="251"/>
      <c r="T86" s="251"/>
      <c r="U86" s="33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27"/>
      <c r="AP86" s="27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</row>
    <row r="87" spans="16:83" ht="12" customHeight="1">
      <c r="P87" s="33"/>
      <c r="Q87" s="33"/>
      <c r="R87" s="33"/>
      <c r="S87" s="251"/>
      <c r="T87" s="251"/>
      <c r="U87" s="33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</row>
    <row r="88" spans="16:83" ht="12" customHeight="1">
      <c r="P88" s="33"/>
      <c r="Q88" s="33"/>
      <c r="R88" s="33"/>
      <c r="S88" s="251"/>
      <c r="T88" s="251"/>
      <c r="U88" s="33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</row>
    <row r="89" spans="16:83" ht="12" customHeight="1">
      <c r="P89" s="33"/>
      <c r="Q89" s="33"/>
      <c r="R89" s="33"/>
      <c r="S89" s="251"/>
      <c r="T89" s="251"/>
      <c r="U89" s="33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CE89" s="11"/>
    </row>
    <row r="90" spans="16:83" ht="12" customHeight="1">
      <c r="P90" s="33"/>
      <c r="Q90" s="33"/>
      <c r="R90" s="33"/>
      <c r="S90" s="251"/>
      <c r="T90" s="251"/>
      <c r="U90" s="33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</row>
    <row r="91" spans="16:83" ht="12" customHeight="1">
      <c r="P91" s="33"/>
      <c r="Q91" s="33"/>
      <c r="R91" s="33"/>
      <c r="S91" s="251"/>
      <c r="T91" s="251"/>
      <c r="U91" s="33"/>
      <c r="AM91" s="2"/>
      <c r="AN91" s="2"/>
      <c r="AO91" s="2"/>
      <c r="AP91" s="2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</row>
    <row r="92" spans="16:83" ht="12" customHeight="1">
      <c r="P92" s="33"/>
      <c r="Q92" s="33"/>
      <c r="R92" s="33"/>
      <c r="S92" s="251"/>
      <c r="T92" s="251"/>
      <c r="U92" s="33"/>
      <c r="AM92" s="2"/>
      <c r="AN92" s="2"/>
      <c r="AO92" s="2"/>
      <c r="AP92" s="2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</row>
    <row r="93" spans="16:83" ht="12" customHeight="1">
      <c r="P93" s="33"/>
      <c r="Q93" s="33"/>
      <c r="R93" s="33"/>
      <c r="S93" s="251"/>
      <c r="T93" s="251"/>
      <c r="U93" s="33"/>
      <c r="AM93" s="2"/>
      <c r="AN93" s="2"/>
      <c r="AO93" s="2"/>
      <c r="AP93" s="2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</row>
    <row r="94" spans="16:83" ht="12" customHeight="1">
      <c r="P94" s="33"/>
      <c r="Q94" s="33"/>
      <c r="R94" s="33"/>
      <c r="S94" s="251"/>
      <c r="T94" s="251"/>
      <c r="U94" s="33"/>
      <c r="AM94" s="2"/>
      <c r="AN94" s="2"/>
      <c r="AO94" s="2"/>
      <c r="AP94" s="2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</row>
    <row r="95" spans="16:83" ht="12" customHeight="1">
      <c r="P95" s="33"/>
      <c r="Q95" s="33"/>
      <c r="R95" s="33"/>
      <c r="S95" s="251"/>
      <c r="T95" s="251"/>
      <c r="U95" s="33"/>
      <c r="AM95" s="2"/>
      <c r="AN95" s="2"/>
      <c r="AO95" s="2"/>
      <c r="AP95" s="2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</row>
    <row r="96" spans="16:83" ht="12" customHeight="1">
      <c r="P96" s="33"/>
      <c r="Q96" s="33"/>
      <c r="R96" s="33"/>
      <c r="S96" s="251"/>
      <c r="T96" s="251"/>
      <c r="U96" s="33"/>
      <c r="AM96" s="2"/>
      <c r="AN96" s="2"/>
      <c r="AO96" s="2"/>
      <c r="AP96" s="2"/>
      <c r="AQ96" s="4"/>
      <c r="AR96" s="27"/>
      <c r="AS96" s="27"/>
      <c r="AT96" s="31"/>
      <c r="AU96" s="32"/>
      <c r="AV96" s="32"/>
      <c r="AW96" s="23"/>
      <c r="AX96" s="17"/>
      <c r="AY96" s="17"/>
      <c r="AZ96" s="17"/>
      <c r="BA96" s="21"/>
      <c r="BB96" s="21"/>
      <c r="BC96" s="31"/>
    </row>
    <row r="97" spans="16:55" ht="16.5">
      <c r="P97" s="33"/>
      <c r="Q97" s="33"/>
      <c r="R97" s="33"/>
      <c r="S97" s="251"/>
      <c r="T97" s="251"/>
      <c r="U97" s="33"/>
      <c r="AQ97" s="4"/>
      <c r="AR97" s="27"/>
      <c r="AS97" s="27"/>
      <c r="AT97" s="31"/>
      <c r="AU97" s="32"/>
      <c r="AV97" s="32"/>
      <c r="AW97" s="23"/>
      <c r="AX97" s="17"/>
      <c r="AY97" s="17"/>
      <c r="AZ97" s="17"/>
      <c r="BA97" s="21"/>
      <c r="BB97" s="21"/>
      <c r="BC97" s="31"/>
    </row>
    <row r="98" spans="16:55" ht="16.5">
      <c r="P98" s="33"/>
      <c r="Q98" s="33"/>
      <c r="R98" s="33"/>
      <c r="S98" s="251"/>
      <c r="T98" s="251"/>
      <c r="U98" s="33"/>
      <c r="AQ98" s="4"/>
      <c r="AR98" s="27"/>
      <c r="AS98" s="27"/>
      <c r="AT98" s="31"/>
      <c r="AU98" s="32"/>
      <c r="AV98" s="32"/>
      <c r="AW98" s="23"/>
      <c r="AX98" s="17"/>
      <c r="AY98" s="17"/>
      <c r="AZ98" s="17"/>
      <c r="BA98" s="21"/>
      <c r="BB98" s="21"/>
      <c r="BC98" s="31"/>
    </row>
    <row r="99" spans="16:55" ht="16.5">
      <c r="P99" s="33"/>
      <c r="Q99" s="33"/>
      <c r="R99" s="33"/>
      <c r="S99" s="251"/>
      <c r="T99" s="251"/>
      <c r="U99" s="33"/>
      <c r="AQ99" s="4"/>
      <c r="AR99" s="31"/>
      <c r="AS99" s="27"/>
      <c r="AT99" s="31"/>
      <c r="AU99" s="32"/>
      <c r="AV99" s="32"/>
      <c r="AW99" s="23"/>
      <c r="AX99" s="17"/>
      <c r="AY99" s="17"/>
      <c r="AZ99" s="17"/>
      <c r="BA99" s="21"/>
      <c r="BB99" s="21"/>
      <c r="BC99" s="31"/>
    </row>
    <row r="100" spans="16:55" ht="16.5">
      <c r="P100" s="33"/>
      <c r="Q100" s="33"/>
      <c r="R100" s="33"/>
      <c r="U100" s="33"/>
      <c r="AQ100" s="31"/>
      <c r="AR100" s="27"/>
      <c r="AS100" s="27"/>
      <c r="AT100" s="31"/>
      <c r="AU100" s="32"/>
      <c r="AV100" s="32"/>
      <c r="AW100" s="23"/>
      <c r="AX100" s="17"/>
      <c r="AY100" s="17"/>
      <c r="AZ100" s="17"/>
      <c r="BA100" s="21"/>
      <c r="BB100" s="21"/>
      <c r="BC100" s="31"/>
    </row>
    <row r="101" spans="16:55" ht="16.5">
      <c r="P101" s="33"/>
      <c r="Q101" s="33"/>
      <c r="R101" s="33"/>
      <c r="S101" s="252"/>
      <c r="T101" s="252"/>
      <c r="U101" s="33"/>
      <c r="AQ101" s="31"/>
      <c r="AR101" s="27"/>
      <c r="AS101" s="27"/>
      <c r="AT101" s="31"/>
      <c r="AU101" s="32"/>
      <c r="AV101" s="32"/>
      <c r="AW101" s="23"/>
      <c r="AX101" s="17"/>
      <c r="AY101" s="17"/>
      <c r="AZ101" s="17"/>
      <c r="BA101" s="21"/>
      <c r="BB101" s="21"/>
      <c r="BC101" s="31"/>
    </row>
    <row r="102" spans="16:55" ht="16.5">
      <c r="P102" s="33"/>
      <c r="Q102" s="33"/>
      <c r="R102" s="33"/>
      <c r="S102" s="252"/>
      <c r="T102" s="252"/>
      <c r="U102" s="33"/>
      <c r="AQ102" s="31"/>
      <c r="AR102" s="27"/>
      <c r="AS102" s="27"/>
      <c r="AT102" s="31"/>
      <c r="AU102" s="32"/>
      <c r="AV102" s="32"/>
      <c r="AW102" s="23"/>
      <c r="AX102" s="17"/>
      <c r="AY102" s="17"/>
      <c r="AZ102" s="17"/>
      <c r="BA102" s="21"/>
      <c r="BB102" s="21"/>
      <c r="BC102" s="31"/>
    </row>
    <row r="103" spans="16:55" ht="16.5">
      <c r="P103" s="33"/>
      <c r="Q103" s="33"/>
      <c r="R103" s="33"/>
      <c r="S103" s="252"/>
      <c r="T103" s="252"/>
      <c r="U103" s="33"/>
      <c r="AQ103" s="31"/>
      <c r="AR103" s="27"/>
      <c r="AS103" s="27"/>
      <c r="AT103" s="31"/>
      <c r="AU103" s="32"/>
      <c r="AV103" s="32"/>
      <c r="AW103" s="23"/>
      <c r="AX103" s="17"/>
      <c r="AY103" s="17"/>
      <c r="AZ103" s="17"/>
      <c r="BA103" s="21"/>
      <c r="BB103" s="21"/>
      <c r="BC103" s="31"/>
    </row>
    <row r="104" spans="16:55" ht="16.5">
      <c r="P104" s="33"/>
      <c r="Q104" s="33"/>
      <c r="R104" s="33"/>
      <c r="S104" s="252"/>
      <c r="T104" s="252"/>
      <c r="U104" s="33"/>
      <c r="AQ104" s="31"/>
      <c r="AR104" s="27"/>
      <c r="AS104" s="27"/>
      <c r="AT104" s="31"/>
      <c r="AU104" s="32"/>
      <c r="AV104" s="32"/>
      <c r="AW104" s="23"/>
      <c r="AX104" s="17"/>
      <c r="AY104" s="17"/>
      <c r="AZ104" s="17"/>
      <c r="BA104" s="21"/>
      <c r="BB104" s="21"/>
      <c r="BC104" s="31"/>
    </row>
    <row r="105" spans="16:55" ht="16.5">
      <c r="P105" s="33"/>
      <c r="Q105" s="33"/>
      <c r="R105" s="33"/>
      <c r="S105" s="252"/>
      <c r="T105" s="252"/>
      <c r="U105" s="33"/>
      <c r="AQ105" s="31"/>
      <c r="AR105" s="27"/>
      <c r="AS105" s="27"/>
      <c r="AT105" s="31"/>
      <c r="AU105" s="32"/>
      <c r="AV105" s="32"/>
      <c r="AW105" s="23"/>
      <c r="AX105" s="17"/>
      <c r="AY105" s="17"/>
      <c r="AZ105" s="17"/>
      <c r="BA105" s="21"/>
      <c r="BB105" s="21"/>
      <c r="BC105" s="31"/>
    </row>
    <row r="106" spans="16:55" ht="16.5">
      <c r="P106" s="33"/>
      <c r="Q106" s="33"/>
      <c r="R106" s="33"/>
      <c r="S106" s="252"/>
      <c r="T106" s="252"/>
      <c r="U106" s="33"/>
      <c r="AQ106" s="31"/>
      <c r="AR106" s="27"/>
      <c r="AS106" s="27"/>
      <c r="AT106" s="31"/>
      <c r="AU106" s="32"/>
      <c r="AV106" s="32"/>
      <c r="AW106" s="23"/>
      <c r="AX106" s="17"/>
      <c r="AY106" s="17"/>
      <c r="AZ106" s="17"/>
      <c r="BA106" s="21"/>
      <c r="BB106" s="21"/>
      <c r="BC106" s="31"/>
    </row>
    <row r="107" spans="16:55" ht="16.5">
      <c r="P107" s="33"/>
      <c r="Q107" s="33"/>
      <c r="R107" s="33"/>
      <c r="S107" s="252"/>
      <c r="T107" s="252"/>
      <c r="U107" s="33"/>
      <c r="AR107" s="27"/>
      <c r="AS107" s="27"/>
      <c r="AT107" s="31"/>
      <c r="AU107" s="32"/>
      <c r="AV107" s="32"/>
      <c r="AW107" s="23"/>
      <c r="AX107" s="17"/>
      <c r="AY107" s="17"/>
      <c r="AZ107" s="17"/>
      <c r="BA107" s="21"/>
      <c r="BB107" s="21"/>
      <c r="BC107" s="31"/>
    </row>
    <row r="108" spans="16:55" ht="16.5">
      <c r="P108" s="33"/>
      <c r="Q108" s="33"/>
      <c r="R108" s="33"/>
      <c r="S108" s="252"/>
      <c r="T108" s="252"/>
      <c r="U108" s="33"/>
      <c r="AR108" s="27"/>
      <c r="AS108" s="27"/>
      <c r="AT108" s="31"/>
      <c r="AU108" s="32"/>
      <c r="AV108" s="32"/>
      <c r="AW108" s="23"/>
      <c r="AX108" s="17"/>
      <c r="AY108" s="17"/>
      <c r="AZ108" s="17"/>
      <c r="BA108" s="21"/>
      <c r="BB108" s="21"/>
      <c r="BC108" s="31"/>
    </row>
    <row r="109" spans="16:55" ht="16.5">
      <c r="P109" s="33"/>
      <c r="Q109" s="33"/>
      <c r="R109" s="33"/>
      <c r="S109" s="252"/>
      <c r="T109" s="252"/>
      <c r="U109" s="33"/>
      <c r="AR109" s="27"/>
      <c r="AS109" s="27"/>
      <c r="AT109" s="31"/>
      <c r="AU109" s="32"/>
      <c r="AV109" s="32"/>
      <c r="AW109" s="23"/>
      <c r="AX109" s="17"/>
      <c r="AY109" s="17"/>
      <c r="AZ109" s="17"/>
      <c r="BA109" s="21"/>
      <c r="BB109" s="21"/>
      <c r="BC109" s="31"/>
    </row>
    <row r="110" spans="16:55" ht="16.5">
      <c r="P110" s="33"/>
      <c r="Q110" s="33"/>
      <c r="R110" s="33"/>
      <c r="S110" s="252"/>
      <c r="T110" s="252"/>
      <c r="U110" s="33"/>
      <c r="AR110" s="27"/>
      <c r="AS110" s="27"/>
      <c r="AT110" s="31"/>
      <c r="AU110" s="32"/>
      <c r="AV110" s="32"/>
      <c r="AW110" s="23"/>
      <c r="AX110" s="17"/>
      <c r="AY110" s="17"/>
      <c r="AZ110" s="17"/>
      <c r="BA110" s="21"/>
      <c r="BB110" s="21"/>
      <c r="BC110" s="31"/>
    </row>
    <row r="111" spans="16:55" ht="16.5">
      <c r="P111" s="33"/>
      <c r="Q111" s="33"/>
      <c r="R111" s="33"/>
      <c r="S111" s="252"/>
      <c r="T111" s="252"/>
      <c r="U111" s="33"/>
      <c r="AQ111" s="2"/>
      <c r="AR111" s="27"/>
      <c r="AS111" s="27"/>
      <c r="AT111" s="31"/>
      <c r="AU111" s="32"/>
      <c r="AV111" s="32"/>
      <c r="AW111" s="23"/>
      <c r="AX111" s="17"/>
      <c r="AY111" s="17"/>
      <c r="AZ111" s="17"/>
      <c r="BA111" s="21"/>
      <c r="BB111" s="21"/>
      <c r="BC111" s="31"/>
    </row>
    <row r="112" spans="16:55" ht="16.5">
      <c r="P112" s="33"/>
      <c r="Q112" s="33"/>
      <c r="R112" s="33"/>
      <c r="S112" s="252"/>
      <c r="T112" s="252"/>
      <c r="U112" s="33"/>
      <c r="AQ112" s="2"/>
      <c r="AR112" s="27"/>
      <c r="AS112" s="27"/>
      <c r="AT112" s="31"/>
      <c r="AU112" s="32"/>
      <c r="AV112" s="32"/>
      <c r="AW112" s="23"/>
      <c r="AX112" s="17"/>
      <c r="AY112" s="17"/>
      <c r="AZ112" s="17"/>
      <c r="BA112" s="21"/>
      <c r="BB112" s="21"/>
      <c r="BC112" s="31"/>
    </row>
    <row r="113" spans="16:55" ht="16.5">
      <c r="P113" s="33"/>
      <c r="Q113" s="33"/>
      <c r="R113" s="33"/>
      <c r="S113" s="252"/>
      <c r="T113" s="252"/>
      <c r="U113" s="33"/>
      <c r="AQ113" s="2"/>
      <c r="AR113" s="27"/>
      <c r="AS113" s="27"/>
      <c r="AT113" s="31"/>
      <c r="AU113" s="32"/>
      <c r="AV113" s="32"/>
      <c r="AW113" s="23"/>
      <c r="AX113" s="17"/>
      <c r="AY113" s="17"/>
      <c r="AZ113" s="17"/>
      <c r="BA113" s="21"/>
      <c r="BB113" s="21"/>
      <c r="BC113" s="31"/>
    </row>
    <row r="114" spans="16:55" ht="16.5">
      <c r="P114" s="33"/>
      <c r="Q114" s="33"/>
      <c r="R114" s="33"/>
      <c r="S114" s="252"/>
      <c r="T114" s="252"/>
      <c r="U114" s="33"/>
      <c r="AQ114" s="2"/>
      <c r="AR114" s="27"/>
      <c r="AS114" s="27"/>
      <c r="AT114" s="31"/>
      <c r="AU114" s="32"/>
      <c r="AV114" s="32"/>
      <c r="AW114" s="23"/>
      <c r="AX114" s="17"/>
      <c r="AY114" s="17"/>
      <c r="AZ114" s="17"/>
      <c r="BA114" s="21"/>
      <c r="BB114" s="21"/>
      <c r="BC114" s="31"/>
    </row>
    <row r="115" spans="16:55" ht="16.5">
      <c r="P115" s="33"/>
      <c r="Q115" s="33"/>
      <c r="R115" s="33"/>
      <c r="S115" s="252"/>
      <c r="T115" s="252"/>
      <c r="U115" s="33"/>
      <c r="AQ115" s="2"/>
      <c r="AR115" s="27"/>
      <c r="AS115" s="27"/>
      <c r="AT115" s="31"/>
      <c r="AU115" s="32"/>
      <c r="AV115" s="32"/>
      <c r="AW115" s="23"/>
      <c r="AX115" s="17"/>
      <c r="AY115" s="17"/>
      <c r="AZ115" s="17"/>
      <c r="BA115" s="21"/>
      <c r="BB115" s="21"/>
      <c r="BC115" s="31"/>
    </row>
    <row r="116" spans="16:55" ht="16.5">
      <c r="S116" s="252"/>
      <c r="T116" s="252"/>
      <c r="AQ116" s="2"/>
      <c r="AR116" s="27"/>
      <c r="AS116" s="27"/>
      <c r="AT116" s="31"/>
      <c r="AU116" s="32"/>
      <c r="AV116" s="32"/>
      <c r="AW116" s="23"/>
      <c r="AX116" s="17"/>
      <c r="AY116" s="17"/>
      <c r="AZ116" s="17"/>
      <c r="BA116" s="21"/>
      <c r="BB116" s="21"/>
      <c r="BC116" s="31"/>
    </row>
    <row r="117" spans="16:55" ht="16.5">
      <c r="S117" s="252"/>
      <c r="T117" s="252"/>
      <c r="AR117" s="27"/>
      <c r="AS117" s="27"/>
      <c r="AT117" s="31"/>
      <c r="AU117" s="32"/>
      <c r="AV117" s="32"/>
      <c r="AW117" s="23"/>
      <c r="AX117" s="17"/>
      <c r="AY117" s="17"/>
      <c r="AZ117" s="17"/>
      <c r="BA117" s="21"/>
      <c r="BB117" s="21"/>
      <c r="BC117" s="31"/>
    </row>
    <row r="118" spans="16:55" ht="16.5">
      <c r="S118" s="252"/>
      <c r="T118" s="252"/>
      <c r="AR118" s="27"/>
      <c r="AS118" s="27"/>
      <c r="AT118" s="31"/>
      <c r="AU118" s="32"/>
      <c r="AV118" s="32"/>
      <c r="AW118" s="23"/>
      <c r="AX118" s="17"/>
      <c r="AY118" s="17"/>
      <c r="AZ118" s="17"/>
      <c r="BA118" s="21"/>
      <c r="BB118" s="21"/>
      <c r="BC118" s="31"/>
    </row>
    <row r="119" spans="16:55" ht="16.5">
      <c r="S119" s="252"/>
      <c r="T119" s="252"/>
      <c r="AR119" s="27"/>
      <c r="AS119" s="27"/>
      <c r="AT119" s="31"/>
      <c r="AU119" s="32"/>
      <c r="AV119" s="32"/>
      <c r="AW119" s="23"/>
      <c r="AX119" s="17"/>
      <c r="AY119" s="17"/>
      <c r="AZ119" s="17"/>
      <c r="BA119" s="21"/>
      <c r="BB119" s="21"/>
      <c r="BC119" s="31"/>
    </row>
    <row r="120" spans="16:55" ht="16.5">
      <c r="S120" s="252"/>
      <c r="T120" s="252"/>
      <c r="AR120" s="27"/>
      <c r="AS120" s="27"/>
      <c r="AT120" s="31"/>
      <c r="AU120" s="32"/>
      <c r="AV120" s="32"/>
      <c r="AW120" s="23"/>
      <c r="AX120" s="17"/>
      <c r="AY120" s="17"/>
      <c r="AZ120" s="17"/>
      <c r="BA120" s="21"/>
      <c r="BB120" s="21"/>
      <c r="BC120" s="31"/>
    </row>
    <row r="121" spans="16:55" ht="16.5">
      <c r="S121" s="252"/>
      <c r="T121" s="252"/>
      <c r="AR121" s="27"/>
      <c r="AS121" s="27"/>
      <c r="AT121" s="31"/>
      <c r="AU121" s="32"/>
      <c r="AV121" s="32"/>
      <c r="AW121" s="23"/>
      <c r="AX121" s="17"/>
      <c r="AY121" s="17"/>
      <c r="AZ121" s="17"/>
      <c r="BA121" s="21"/>
      <c r="BB121" s="21"/>
      <c r="BC121" s="31"/>
    </row>
    <row r="122" spans="16:55" ht="16.5">
      <c r="S122" s="252"/>
      <c r="T122" s="252"/>
      <c r="AR122" s="27"/>
      <c r="AS122" s="27"/>
      <c r="AT122" s="31"/>
      <c r="AU122" s="32"/>
      <c r="AV122" s="32"/>
      <c r="AW122" s="23"/>
      <c r="AX122" s="17"/>
      <c r="AY122" s="17"/>
      <c r="AZ122" s="17"/>
      <c r="BA122" s="21"/>
      <c r="BB122" s="21"/>
      <c r="BC122" s="31"/>
    </row>
    <row r="123" spans="16:55" ht="16.5">
      <c r="S123" s="252"/>
      <c r="T123" s="252"/>
      <c r="AR123" s="27"/>
      <c r="AS123" s="27"/>
      <c r="AT123" s="31"/>
      <c r="AU123" s="32"/>
      <c r="AV123" s="32"/>
      <c r="AW123" s="32"/>
      <c r="AX123" s="32"/>
      <c r="AY123" s="31"/>
      <c r="AZ123" s="31"/>
      <c r="BA123" s="31"/>
      <c r="BB123" s="31"/>
      <c r="BC123" s="31"/>
    </row>
    <row r="124" spans="16:55" ht="16.5">
      <c r="S124" s="252"/>
      <c r="T124" s="252"/>
      <c r="AR124" s="27"/>
      <c r="AS124" s="27"/>
      <c r="AT124" s="31"/>
      <c r="AU124" s="32"/>
      <c r="AV124" s="32"/>
      <c r="AW124" s="32"/>
      <c r="AX124" s="32"/>
      <c r="AY124" s="31"/>
      <c r="AZ124" s="31"/>
      <c r="BA124" s="31"/>
      <c r="BB124" s="31"/>
      <c r="BC124" s="31"/>
    </row>
    <row r="125" spans="16:55" ht="16.5">
      <c r="S125" s="252"/>
      <c r="T125" s="252"/>
      <c r="AR125" s="27"/>
      <c r="AS125" s="27"/>
      <c r="AT125" s="31"/>
      <c r="AU125" s="32"/>
      <c r="AV125" s="32"/>
      <c r="AW125" s="32"/>
      <c r="AX125" s="32"/>
      <c r="AY125" s="31"/>
      <c r="AZ125" s="31"/>
      <c r="BA125" s="31"/>
      <c r="BB125" s="31"/>
      <c r="BC125" s="31"/>
    </row>
    <row r="126" spans="16:55" ht="16.5">
      <c r="S126" s="252"/>
      <c r="T126" s="252"/>
      <c r="AR126" s="27"/>
      <c r="AS126" s="27"/>
      <c r="AT126" s="31"/>
      <c r="AU126" s="32"/>
      <c r="AV126" s="32"/>
      <c r="AW126" s="32"/>
      <c r="AX126" s="32"/>
      <c r="AY126" s="31"/>
      <c r="AZ126" s="31"/>
      <c r="BA126" s="31"/>
      <c r="BB126" s="31"/>
      <c r="BC126" s="31"/>
    </row>
    <row r="127" spans="16:55" ht="16.5">
      <c r="S127" s="252"/>
      <c r="T127" s="252"/>
      <c r="AR127" s="27"/>
      <c r="AS127" s="27"/>
      <c r="AT127" s="31"/>
      <c r="AU127" s="32"/>
      <c r="AV127" s="32"/>
      <c r="AW127" s="32"/>
      <c r="AX127" s="32"/>
      <c r="AY127" s="31"/>
      <c r="AZ127" s="31"/>
      <c r="BA127" s="31"/>
      <c r="BB127" s="31"/>
      <c r="BC127" s="31"/>
    </row>
    <row r="128" spans="16:55" ht="16.5">
      <c r="S128" s="252"/>
      <c r="T128" s="252"/>
      <c r="AR128" s="27"/>
      <c r="AS128" s="27"/>
      <c r="AT128" s="31"/>
      <c r="AU128" s="32"/>
      <c r="AV128" s="32"/>
      <c r="AW128" s="32"/>
      <c r="AX128" s="32"/>
      <c r="AY128" s="31"/>
      <c r="AZ128" s="31"/>
      <c r="BA128" s="31"/>
      <c r="BB128" s="31"/>
      <c r="BC128" s="31"/>
    </row>
    <row r="129" spans="19:55" ht="16.5">
      <c r="S129" s="252"/>
      <c r="T129" s="252"/>
      <c r="AR129" s="27"/>
      <c r="AS129" s="27"/>
      <c r="AT129" s="31"/>
      <c r="AU129" s="32"/>
      <c r="AV129" s="32"/>
      <c r="AW129" s="32"/>
      <c r="AX129" s="32"/>
      <c r="AY129" s="31"/>
      <c r="AZ129" s="31"/>
      <c r="BA129" s="31"/>
      <c r="BB129" s="31"/>
      <c r="BC129" s="31"/>
    </row>
    <row r="130" spans="19:55" ht="16.5">
      <c r="S130" s="252"/>
      <c r="T130" s="252"/>
      <c r="AR130" s="27"/>
      <c r="AS130" s="27"/>
      <c r="AT130" s="31"/>
      <c r="AU130" s="32"/>
      <c r="AV130" s="32"/>
      <c r="AW130" s="32"/>
      <c r="AX130" s="32"/>
      <c r="AY130" s="31"/>
      <c r="AZ130" s="31"/>
      <c r="BA130" s="31"/>
      <c r="BB130" s="31"/>
      <c r="BC130" s="31"/>
    </row>
    <row r="131" spans="19:55" ht="16.5">
      <c r="S131" s="252"/>
      <c r="T131" s="252"/>
      <c r="AR131" s="27"/>
      <c r="AS131" s="27"/>
      <c r="AT131" s="31"/>
      <c r="AU131" s="32"/>
      <c r="AV131" s="32"/>
      <c r="AW131" s="32"/>
      <c r="AX131" s="32"/>
      <c r="AY131" s="31"/>
      <c r="AZ131" s="31"/>
      <c r="BA131" s="31"/>
      <c r="BB131" s="31"/>
      <c r="BC131" s="31"/>
    </row>
    <row r="132" spans="19:55" ht="16.5">
      <c r="S132" s="252"/>
      <c r="T132" s="252"/>
      <c r="AR132" s="27"/>
      <c r="AS132" s="27"/>
      <c r="AT132" s="31"/>
      <c r="AU132" s="32"/>
      <c r="AV132" s="32"/>
      <c r="AW132" s="32"/>
      <c r="AX132" s="32"/>
      <c r="AY132" s="31"/>
      <c r="AZ132" s="31"/>
      <c r="BA132" s="31"/>
      <c r="BB132" s="31"/>
      <c r="BC132" s="31"/>
    </row>
    <row r="133" spans="19:55" ht="16.5">
      <c r="S133" s="252"/>
      <c r="T133" s="252"/>
      <c r="AR133" s="27"/>
      <c r="AS133" s="27"/>
      <c r="AT133" s="31"/>
      <c r="AU133" s="32"/>
      <c r="AV133" s="32"/>
      <c r="AW133" s="32"/>
      <c r="AX133" s="32"/>
      <c r="AY133" s="31"/>
      <c r="AZ133" s="31"/>
      <c r="BA133" s="31"/>
      <c r="BB133" s="31"/>
      <c r="BC133" s="31"/>
    </row>
    <row r="134" spans="19:55" ht="16.5">
      <c r="S134" s="252"/>
      <c r="T134" s="252"/>
      <c r="AR134" s="27"/>
      <c r="AS134" s="27"/>
      <c r="AT134" s="31"/>
      <c r="AU134" s="32"/>
      <c r="AV134" s="32"/>
      <c r="AW134" s="32"/>
      <c r="AX134" s="32"/>
      <c r="AY134" s="31"/>
      <c r="AZ134" s="31"/>
      <c r="BA134" s="31"/>
      <c r="BB134" s="31"/>
      <c r="BC134" s="31"/>
    </row>
    <row r="135" spans="19:55" ht="16.5">
      <c r="S135" s="252"/>
      <c r="T135" s="252"/>
      <c r="AR135" s="27"/>
      <c r="AS135" s="27"/>
      <c r="AT135" s="31"/>
      <c r="AU135" s="32"/>
      <c r="AV135" s="32"/>
      <c r="AW135" s="32"/>
      <c r="AX135" s="32"/>
      <c r="AY135" s="31"/>
      <c r="AZ135" s="31"/>
      <c r="BA135" s="31"/>
      <c r="BB135" s="31"/>
      <c r="BC135" s="31"/>
    </row>
    <row r="136" spans="19:55" ht="16.5">
      <c r="AR136" s="27"/>
      <c r="AS136" s="27"/>
      <c r="AT136" s="31"/>
      <c r="AU136" s="32"/>
      <c r="AV136" s="32"/>
      <c r="AW136" s="32"/>
      <c r="AX136" s="32"/>
      <c r="AY136" s="31"/>
      <c r="AZ136" s="31"/>
      <c r="BA136" s="31"/>
      <c r="BB136" s="31"/>
      <c r="BC136" s="31"/>
    </row>
    <row r="137" spans="19:55" ht="16.5">
      <c r="AR137" s="27"/>
      <c r="AS137" s="27"/>
      <c r="AT137" s="31"/>
      <c r="AU137" s="32"/>
      <c r="AV137" s="32"/>
      <c r="AW137" s="32"/>
      <c r="AX137" s="32"/>
      <c r="AY137" s="31"/>
      <c r="AZ137" s="31"/>
      <c r="BA137" s="31"/>
      <c r="BB137" s="31"/>
      <c r="BC137" s="31"/>
    </row>
    <row r="138" spans="19:55" ht="16.5">
      <c r="AR138" s="27"/>
      <c r="AS138" s="27"/>
      <c r="AT138" s="31"/>
      <c r="AU138" s="32"/>
      <c r="AV138" s="32"/>
      <c r="AW138" s="32"/>
      <c r="AX138" s="32"/>
      <c r="AY138" s="31"/>
      <c r="AZ138" s="31"/>
      <c r="BA138" s="31"/>
      <c r="BB138" s="31"/>
      <c r="BC138" s="31"/>
    </row>
    <row r="139" spans="19:55" ht="16.5">
      <c r="AR139" s="27"/>
      <c r="AS139" s="27"/>
      <c r="AT139" s="31"/>
      <c r="AU139" s="32"/>
      <c r="AV139" s="32"/>
      <c r="AW139" s="32"/>
      <c r="AX139" s="32"/>
      <c r="AY139" s="31"/>
      <c r="AZ139" s="31"/>
      <c r="BA139" s="31"/>
      <c r="BB139" s="31"/>
      <c r="BC139" s="31"/>
    </row>
    <row r="140" spans="19:55" ht="16.5">
      <c r="AR140" s="27"/>
      <c r="AS140" s="27"/>
      <c r="AT140" s="31"/>
      <c r="AU140" s="32"/>
      <c r="AV140" s="32"/>
      <c r="AW140" s="32"/>
      <c r="AX140" s="32"/>
      <c r="AY140" s="31"/>
      <c r="AZ140" s="31"/>
      <c r="BA140" s="31"/>
      <c r="BB140" s="31"/>
      <c r="BC140" s="31"/>
    </row>
    <row r="141" spans="19:55" ht="16.5">
      <c r="AR141" s="27"/>
      <c r="AS141" s="27"/>
      <c r="AT141" s="31"/>
      <c r="AU141" s="32"/>
      <c r="AV141" s="32"/>
      <c r="AW141" s="32"/>
      <c r="AX141" s="32"/>
      <c r="AY141" s="31"/>
      <c r="AZ141" s="31"/>
      <c r="BA141" s="31"/>
      <c r="BB141" s="31"/>
      <c r="BC141" s="31"/>
    </row>
    <row r="142" spans="19:55" ht="16.5">
      <c r="AR142" s="27"/>
      <c r="AS142" s="27"/>
      <c r="AT142" s="31"/>
      <c r="AU142" s="32"/>
      <c r="AV142" s="32"/>
      <c r="AW142" s="32"/>
      <c r="AX142" s="32"/>
      <c r="AY142" s="31"/>
      <c r="AZ142" s="31"/>
      <c r="BA142" s="31"/>
      <c r="BB142" s="31"/>
      <c r="BC142" s="31"/>
    </row>
    <row r="143" spans="19:55" ht="16.5">
      <c r="AR143" s="27"/>
      <c r="AS143" s="27"/>
      <c r="AT143" s="31"/>
      <c r="AU143" s="32"/>
      <c r="AV143" s="32"/>
      <c r="AW143" s="32"/>
      <c r="AX143" s="32"/>
      <c r="AY143" s="31"/>
      <c r="AZ143" s="31"/>
      <c r="BA143" s="31"/>
      <c r="BB143" s="31"/>
      <c r="BC143" s="31"/>
    </row>
    <row r="144" spans="19:55" ht="16.5">
      <c r="AR144" s="27"/>
      <c r="AS144" s="27"/>
      <c r="AT144" s="31"/>
      <c r="AU144" s="32"/>
      <c r="AV144" s="32"/>
      <c r="AW144" s="32"/>
      <c r="AX144" s="32"/>
      <c r="AY144" s="31"/>
      <c r="AZ144" s="31"/>
      <c r="BA144" s="31"/>
      <c r="BB144" s="31"/>
      <c r="BC144" s="31"/>
    </row>
    <row r="145" spans="44:55" ht="16.5">
      <c r="AR145" s="27"/>
      <c r="AS145" s="27"/>
      <c r="AT145" s="31"/>
      <c r="AU145" s="32"/>
      <c r="AV145" s="32"/>
      <c r="AW145" s="32"/>
      <c r="AX145" s="32"/>
      <c r="AY145" s="31"/>
      <c r="AZ145" s="31"/>
      <c r="BA145" s="31"/>
      <c r="BB145" s="31"/>
      <c r="BC145" s="31"/>
    </row>
    <row r="146" spans="44:55" ht="16.5">
      <c r="AR146" s="27"/>
      <c r="AS146" s="27"/>
      <c r="AT146" s="31"/>
      <c r="AU146" s="32"/>
      <c r="AV146" s="32"/>
      <c r="AW146" s="32"/>
      <c r="AX146" s="32"/>
      <c r="AY146" s="31"/>
      <c r="AZ146" s="31"/>
      <c r="BA146" s="31"/>
      <c r="BB146" s="31"/>
      <c r="BC146" s="31"/>
    </row>
    <row r="147" spans="44:55" ht="16.5">
      <c r="AR147" s="27"/>
      <c r="AS147" s="27"/>
      <c r="AT147" s="31"/>
      <c r="AU147" s="32"/>
      <c r="AV147" s="32"/>
      <c r="AW147" s="32"/>
      <c r="AX147" s="32"/>
      <c r="AY147" s="31"/>
      <c r="AZ147" s="31"/>
      <c r="BA147" s="31"/>
      <c r="BB147" s="31"/>
      <c r="BC147" s="31"/>
    </row>
    <row r="148" spans="44:55" ht="16.5">
      <c r="AR148" s="27"/>
      <c r="AS148" s="27"/>
      <c r="AT148" s="31"/>
      <c r="AU148" s="32"/>
      <c r="AV148" s="32"/>
      <c r="AW148" s="32"/>
      <c r="AX148" s="32"/>
      <c r="AY148" s="31"/>
      <c r="AZ148" s="31"/>
      <c r="BA148" s="31"/>
      <c r="BB148" s="31"/>
      <c r="BC148" s="31"/>
    </row>
    <row r="153" spans="44:55">
      <c r="AR153" s="2"/>
      <c r="AS153" s="2"/>
      <c r="AT153" s="2"/>
      <c r="AU153" s="2"/>
      <c r="AV153" s="2"/>
      <c r="AW153" s="2"/>
      <c r="AX153" s="2"/>
    </row>
    <row r="154" spans="44:55">
      <c r="AR154" s="2"/>
      <c r="AS154" s="2"/>
      <c r="AT154" s="2"/>
      <c r="AU154" s="2"/>
      <c r="AV154" s="2"/>
      <c r="AW154" s="2"/>
      <c r="AX154" s="2"/>
    </row>
    <row r="155" spans="44:55">
      <c r="AR155" s="2"/>
      <c r="AS155" s="2"/>
      <c r="AT155" s="2"/>
      <c r="AU155" s="2"/>
      <c r="AV155" s="2"/>
      <c r="AW155" s="2"/>
      <c r="AX155" s="2"/>
    </row>
    <row r="156" spans="44:55">
      <c r="AR156" s="2"/>
      <c r="AS156" s="2"/>
      <c r="AT156" s="2"/>
      <c r="AU156" s="2"/>
      <c r="AV156" s="2"/>
      <c r="AW156" s="2"/>
      <c r="AX156" s="2"/>
    </row>
    <row r="157" spans="44:55">
      <c r="AR157" s="2"/>
      <c r="AS157" s="2"/>
      <c r="AT157" s="2"/>
      <c r="AU157" s="2"/>
      <c r="AV157" s="2"/>
      <c r="AW157" s="2"/>
      <c r="AX157" s="2"/>
    </row>
    <row r="158" spans="44:55">
      <c r="AR158" s="2"/>
      <c r="AS158" s="2"/>
      <c r="AT158" s="2"/>
      <c r="AU158" s="2"/>
      <c r="AV158" s="2"/>
      <c r="AW158" s="2"/>
      <c r="AX158" s="2"/>
    </row>
  </sheetData>
  <sheetProtection selectLockedCells="1"/>
  <mergeCells count="512">
    <mergeCell ref="BJ50:BL51"/>
    <mergeCell ref="BM50:BN51"/>
    <mergeCell ref="BO50:BQ51"/>
    <mergeCell ref="BR50:BS51"/>
    <mergeCell ref="BU50:BW51"/>
    <mergeCell ref="BX50:BY51"/>
    <mergeCell ref="BZ50:CB51"/>
    <mergeCell ref="CC50:CD51"/>
    <mergeCell ref="BJ52:BL53"/>
    <mergeCell ref="BM52:BN53"/>
    <mergeCell ref="BO52:BQ53"/>
    <mergeCell ref="BR52:BS53"/>
    <mergeCell ref="BU52:BW53"/>
    <mergeCell ref="BX52:BY53"/>
    <mergeCell ref="BZ52:CB53"/>
    <mergeCell ref="CC52:CD53"/>
    <mergeCell ref="A48:B48"/>
    <mergeCell ref="BJ48:BL49"/>
    <mergeCell ref="BM48:BN49"/>
    <mergeCell ref="BO48:BQ49"/>
    <mergeCell ref="BR48:BS49"/>
    <mergeCell ref="BU48:BW49"/>
    <mergeCell ref="BX48:BY49"/>
    <mergeCell ref="BZ48:CB49"/>
    <mergeCell ref="CC48:CD49"/>
    <mergeCell ref="A49:B49"/>
    <mergeCell ref="A46:B46"/>
    <mergeCell ref="BJ46:BL47"/>
    <mergeCell ref="BM46:BN47"/>
    <mergeCell ref="BO46:BQ47"/>
    <mergeCell ref="BR46:BS47"/>
    <mergeCell ref="BU46:BW47"/>
    <mergeCell ref="BX46:BY47"/>
    <mergeCell ref="BZ46:CB47"/>
    <mergeCell ref="CC46:CD47"/>
    <mergeCell ref="A47:B47"/>
    <mergeCell ref="A44:B44"/>
    <mergeCell ref="BJ44:BL45"/>
    <mergeCell ref="BM44:BN45"/>
    <mergeCell ref="BO44:BQ45"/>
    <mergeCell ref="BR44:BS45"/>
    <mergeCell ref="BU44:BW45"/>
    <mergeCell ref="BX44:BY45"/>
    <mergeCell ref="BZ44:CB45"/>
    <mergeCell ref="CC44:CD45"/>
    <mergeCell ref="A45:B45"/>
    <mergeCell ref="BX40:BY41"/>
    <mergeCell ref="BZ40:CB41"/>
    <mergeCell ref="CC40:CD41"/>
    <mergeCell ref="A41:B41"/>
    <mergeCell ref="A42:B42"/>
    <mergeCell ref="BJ42:BL43"/>
    <mergeCell ref="BM42:BN43"/>
    <mergeCell ref="BO42:BQ43"/>
    <mergeCell ref="BR42:BS43"/>
    <mergeCell ref="BU42:BW43"/>
    <mergeCell ref="A40:B40"/>
    <mergeCell ref="BJ40:BL41"/>
    <mergeCell ref="BM40:BN41"/>
    <mergeCell ref="BO40:BQ41"/>
    <mergeCell ref="BR40:BS41"/>
    <mergeCell ref="BU40:BW41"/>
    <mergeCell ref="BX42:BY43"/>
    <mergeCell ref="BZ42:CB43"/>
    <mergeCell ref="CC42:CD43"/>
    <mergeCell ref="A43:B43"/>
    <mergeCell ref="BW36:BX37"/>
    <mergeCell ref="BY36:BY37"/>
    <mergeCell ref="BZ38:BZ39"/>
    <mergeCell ref="CA38:CA39"/>
    <mergeCell ref="CB38:CB39"/>
    <mergeCell ref="CC38:CC39"/>
    <mergeCell ref="CD38:CD39"/>
    <mergeCell ref="A39:B39"/>
    <mergeCell ref="BQ38:BQ39"/>
    <mergeCell ref="BR38:BR39"/>
    <mergeCell ref="BS38:BS39"/>
    <mergeCell ref="BU38:BV39"/>
    <mergeCell ref="BW38:BX39"/>
    <mergeCell ref="BY38:BY39"/>
    <mergeCell ref="A38:B38"/>
    <mergeCell ref="BJ38:BK39"/>
    <mergeCell ref="BL38:BM39"/>
    <mergeCell ref="BN38:BN39"/>
    <mergeCell ref="BO38:BO39"/>
    <mergeCell ref="BP38:BP39"/>
    <mergeCell ref="CC34:CC35"/>
    <mergeCell ref="CD34:CD35"/>
    <mergeCell ref="A36:B36"/>
    <mergeCell ref="BJ36:BK37"/>
    <mergeCell ref="BL36:BM37"/>
    <mergeCell ref="BN36:BN37"/>
    <mergeCell ref="BO36:BO37"/>
    <mergeCell ref="BP36:BP37"/>
    <mergeCell ref="BR34:BR35"/>
    <mergeCell ref="BS34:BS35"/>
    <mergeCell ref="BU34:BV35"/>
    <mergeCell ref="BW34:BX35"/>
    <mergeCell ref="BY34:BY35"/>
    <mergeCell ref="BZ34:BZ35"/>
    <mergeCell ref="BZ36:BZ37"/>
    <mergeCell ref="CA36:CA37"/>
    <mergeCell ref="CB36:CB37"/>
    <mergeCell ref="CC36:CC37"/>
    <mergeCell ref="CD36:CD37"/>
    <mergeCell ref="A37:B37"/>
    <mergeCell ref="BQ36:BQ37"/>
    <mergeCell ref="BR36:BR37"/>
    <mergeCell ref="BS36:BS37"/>
    <mergeCell ref="BU36:BV37"/>
    <mergeCell ref="CA32:CA33"/>
    <mergeCell ref="CB32:CB33"/>
    <mergeCell ref="CC32:CC33"/>
    <mergeCell ref="CD32:CD33"/>
    <mergeCell ref="BJ34:BK35"/>
    <mergeCell ref="BL34:BM35"/>
    <mergeCell ref="BN34:BN35"/>
    <mergeCell ref="BO34:BO35"/>
    <mergeCell ref="BP34:BP35"/>
    <mergeCell ref="BQ34:BQ35"/>
    <mergeCell ref="BR32:BR33"/>
    <mergeCell ref="BS32:BS33"/>
    <mergeCell ref="BU32:BV33"/>
    <mergeCell ref="BW32:BX33"/>
    <mergeCell ref="BY32:BY33"/>
    <mergeCell ref="BZ32:BZ33"/>
    <mergeCell ref="BJ32:BK33"/>
    <mergeCell ref="BL32:BM33"/>
    <mergeCell ref="BN32:BN33"/>
    <mergeCell ref="BO32:BO33"/>
    <mergeCell ref="BP32:BP33"/>
    <mergeCell ref="BQ32:BQ33"/>
    <mergeCell ref="CA34:CA35"/>
    <mergeCell ref="CB34:CB35"/>
    <mergeCell ref="BY30:BZ31"/>
    <mergeCell ref="CA30:CB31"/>
    <mergeCell ref="CC30:CD31"/>
    <mergeCell ref="A31:B31"/>
    <mergeCell ref="C31:D31"/>
    <mergeCell ref="G31:H31"/>
    <mergeCell ref="I31:J31"/>
    <mergeCell ref="K31:L31"/>
    <mergeCell ref="BJ30:BK31"/>
    <mergeCell ref="BL30:BM31"/>
    <mergeCell ref="BN30:BO31"/>
    <mergeCell ref="BP30:BQ31"/>
    <mergeCell ref="BR30:BS31"/>
    <mergeCell ref="BU30:BV31"/>
    <mergeCell ref="A30:B30"/>
    <mergeCell ref="C30:D30"/>
    <mergeCell ref="G30:H30"/>
    <mergeCell ref="I30:J30"/>
    <mergeCell ref="K30:L30"/>
    <mergeCell ref="M30:N30"/>
    <mergeCell ref="O30:P30"/>
    <mergeCell ref="Q30:R30"/>
    <mergeCell ref="BW30:BX31"/>
    <mergeCell ref="O28:P28"/>
    <mergeCell ref="Q28:R28"/>
    <mergeCell ref="BJ28:BK29"/>
    <mergeCell ref="BU28:BV29"/>
    <mergeCell ref="A29:B29"/>
    <mergeCell ref="C29:D29"/>
    <mergeCell ref="G29:H29"/>
    <mergeCell ref="I29:J29"/>
    <mergeCell ref="K29:L29"/>
    <mergeCell ref="M29:N29"/>
    <mergeCell ref="A28:B28"/>
    <mergeCell ref="C28:D28"/>
    <mergeCell ref="G28:H28"/>
    <mergeCell ref="I28:J28"/>
    <mergeCell ref="K28:L28"/>
    <mergeCell ref="M28:N28"/>
    <mergeCell ref="O29:P29"/>
    <mergeCell ref="Q29:R29"/>
    <mergeCell ref="BU26:BW27"/>
    <mergeCell ref="BX26:BY27"/>
    <mergeCell ref="BZ26:CB27"/>
    <mergeCell ref="CC26:CD27"/>
    <mergeCell ref="A27:B27"/>
    <mergeCell ref="C27:D27"/>
    <mergeCell ref="G27:H27"/>
    <mergeCell ref="I27:J27"/>
    <mergeCell ref="K27:L27"/>
    <mergeCell ref="M27:N27"/>
    <mergeCell ref="O26:P26"/>
    <mergeCell ref="Q26:R26"/>
    <mergeCell ref="BJ26:BL27"/>
    <mergeCell ref="BM26:BN27"/>
    <mergeCell ref="BO26:BQ27"/>
    <mergeCell ref="BR26:BS27"/>
    <mergeCell ref="O27:P27"/>
    <mergeCell ref="Q27:R27"/>
    <mergeCell ref="A26:B26"/>
    <mergeCell ref="C26:D26"/>
    <mergeCell ref="G26:H26"/>
    <mergeCell ref="I26:J26"/>
    <mergeCell ref="K26:L26"/>
    <mergeCell ref="M26:N26"/>
    <mergeCell ref="BU24:BW25"/>
    <mergeCell ref="BX24:BY25"/>
    <mergeCell ref="BZ24:CB25"/>
    <mergeCell ref="CC24:CD25"/>
    <mergeCell ref="A25:B25"/>
    <mergeCell ref="C25:D25"/>
    <mergeCell ref="G25:H25"/>
    <mergeCell ref="I25:J25"/>
    <mergeCell ref="K25:L25"/>
    <mergeCell ref="M25:N25"/>
    <mergeCell ref="O24:P24"/>
    <mergeCell ref="Q24:R24"/>
    <mergeCell ref="BJ24:BL25"/>
    <mergeCell ref="BM24:BN25"/>
    <mergeCell ref="BO24:BQ25"/>
    <mergeCell ref="BR24:BS25"/>
    <mergeCell ref="O25:P25"/>
    <mergeCell ref="Q25:R25"/>
    <mergeCell ref="A24:B24"/>
    <mergeCell ref="C24:D24"/>
    <mergeCell ref="G24:H24"/>
    <mergeCell ref="I24:J24"/>
    <mergeCell ref="K24:L24"/>
    <mergeCell ref="M24:N24"/>
    <mergeCell ref="BU22:BW23"/>
    <mergeCell ref="BX22:BY23"/>
    <mergeCell ref="BZ22:CB23"/>
    <mergeCell ref="CC22:CD23"/>
    <mergeCell ref="A23:B23"/>
    <mergeCell ref="C23:D23"/>
    <mergeCell ref="G23:H23"/>
    <mergeCell ref="I23:J23"/>
    <mergeCell ref="K23:L23"/>
    <mergeCell ref="M23:N23"/>
    <mergeCell ref="O22:P22"/>
    <mergeCell ref="Q22:R22"/>
    <mergeCell ref="BJ22:BL23"/>
    <mergeCell ref="BM22:BN23"/>
    <mergeCell ref="BO22:BQ23"/>
    <mergeCell ref="BR22:BS23"/>
    <mergeCell ref="O23:P23"/>
    <mergeCell ref="Q23:R23"/>
    <mergeCell ref="A22:B22"/>
    <mergeCell ref="C22:D22"/>
    <mergeCell ref="G22:H22"/>
    <mergeCell ref="I22:J22"/>
    <mergeCell ref="K22:L22"/>
    <mergeCell ref="M22:N22"/>
    <mergeCell ref="BU20:BW21"/>
    <mergeCell ref="BX20:BY21"/>
    <mergeCell ref="BZ20:CB21"/>
    <mergeCell ref="CC20:CD21"/>
    <mergeCell ref="A21:B21"/>
    <mergeCell ref="C21:D21"/>
    <mergeCell ref="G21:H21"/>
    <mergeCell ref="I21:J21"/>
    <mergeCell ref="K21:L21"/>
    <mergeCell ref="M21:N21"/>
    <mergeCell ref="O20:P20"/>
    <mergeCell ref="Q20:R20"/>
    <mergeCell ref="BJ20:BL21"/>
    <mergeCell ref="BM20:BN21"/>
    <mergeCell ref="BO20:BQ21"/>
    <mergeCell ref="BR20:BS21"/>
    <mergeCell ref="O21:P21"/>
    <mergeCell ref="Q21:R21"/>
    <mergeCell ref="A20:B20"/>
    <mergeCell ref="C20:D20"/>
    <mergeCell ref="G20:H20"/>
    <mergeCell ref="I20:J20"/>
    <mergeCell ref="K20:L20"/>
    <mergeCell ref="M20:N20"/>
    <mergeCell ref="BU18:BW19"/>
    <mergeCell ref="BX18:BY19"/>
    <mergeCell ref="BZ18:CB19"/>
    <mergeCell ref="CC18:CD19"/>
    <mergeCell ref="A19:B19"/>
    <mergeCell ref="C19:D19"/>
    <mergeCell ref="G19:H19"/>
    <mergeCell ref="I19:J19"/>
    <mergeCell ref="K19:L19"/>
    <mergeCell ref="M19:N19"/>
    <mergeCell ref="O18:P18"/>
    <mergeCell ref="Q18:R18"/>
    <mergeCell ref="BJ18:BL19"/>
    <mergeCell ref="BM18:BN19"/>
    <mergeCell ref="BO18:BQ19"/>
    <mergeCell ref="BR18:BS19"/>
    <mergeCell ref="O19:P19"/>
    <mergeCell ref="Q19:R19"/>
    <mergeCell ref="A18:B18"/>
    <mergeCell ref="C18:D18"/>
    <mergeCell ref="G18:H18"/>
    <mergeCell ref="I18:J18"/>
    <mergeCell ref="K18:L18"/>
    <mergeCell ref="M18:N18"/>
    <mergeCell ref="BU16:BW17"/>
    <mergeCell ref="BX16:BY17"/>
    <mergeCell ref="BZ16:CB17"/>
    <mergeCell ref="CC16:CD17"/>
    <mergeCell ref="A17:B17"/>
    <mergeCell ref="C17:D17"/>
    <mergeCell ref="G17:H17"/>
    <mergeCell ref="I17:J17"/>
    <mergeCell ref="K17:L17"/>
    <mergeCell ref="M17:N17"/>
    <mergeCell ref="O16:P16"/>
    <mergeCell ref="Q16:R16"/>
    <mergeCell ref="BJ16:BL17"/>
    <mergeCell ref="BM16:BN17"/>
    <mergeCell ref="BO16:BQ17"/>
    <mergeCell ref="BR16:BS17"/>
    <mergeCell ref="O17:P17"/>
    <mergeCell ref="Q17:R17"/>
    <mergeCell ref="A16:B16"/>
    <mergeCell ref="C16:D16"/>
    <mergeCell ref="G16:H16"/>
    <mergeCell ref="I16:J16"/>
    <mergeCell ref="K16:L16"/>
    <mergeCell ref="M16:N16"/>
    <mergeCell ref="BU14:BW15"/>
    <mergeCell ref="BX14:BY15"/>
    <mergeCell ref="BZ14:CB15"/>
    <mergeCell ref="CC14:CD15"/>
    <mergeCell ref="A15:B15"/>
    <mergeCell ref="C15:D15"/>
    <mergeCell ref="G15:H15"/>
    <mergeCell ref="I15:J15"/>
    <mergeCell ref="K15:L15"/>
    <mergeCell ref="M15:N15"/>
    <mergeCell ref="O14:P14"/>
    <mergeCell ref="Q14:R14"/>
    <mergeCell ref="BJ14:BL15"/>
    <mergeCell ref="BM14:BN15"/>
    <mergeCell ref="BO14:BQ15"/>
    <mergeCell ref="BR14:BS15"/>
    <mergeCell ref="O15:P15"/>
    <mergeCell ref="Q15:R15"/>
    <mergeCell ref="A14:B14"/>
    <mergeCell ref="C14:D14"/>
    <mergeCell ref="G14:H14"/>
    <mergeCell ref="I14:J14"/>
    <mergeCell ref="K14:L14"/>
    <mergeCell ref="M14:N14"/>
    <mergeCell ref="A13:B13"/>
    <mergeCell ref="C13:D13"/>
    <mergeCell ref="G13:H13"/>
    <mergeCell ref="I13:J13"/>
    <mergeCell ref="K13:L13"/>
    <mergeCell ref="M13:N13"/>
    <mergeCell ref="BY12:BY13"/>
    <mergeCell ref="BZ12:BZ13"/>
    <mergeCell ref="CA12:CA13"/>
    <mergeCell ref="O12:P12"/>
    <mergeCell ref="Q12:R12"/>
    <mergeCell ref="BJ12:BK13"/>
    <mergeCell ref="BL12:BM13"/>
    <mergeCell ref="BN12:BN13"/>
    <mergeCell ref="BO12:BO13"/>
    <mergeCell ref="O13:P13"/>
    <mergeCell ref="Q13:R13"/>
    <mergeCell ref="A12:B12"/>
    <mergeCell ref="C12:D12"/>
    <mergeCell ref="G12:H12"/>
    <mergeCell ref="I12:J12"/>
    <mergeCell ref="K12:L12"/>
    <mergeCell ref="M12:N12"/>
    <mergeCell ref="CB12:CB13"/>
    <mergeCell ref="CC12:CC13"/>
    <mergeCell ref="CD12:CD13"/>
    <mergeCell ref="BP12:BP13"/>
    <mergeCell ref="BQ12:BQ13"/>
    <mergeCell ref="BR12:BR13"/>
    <mergeCell ref="BS12:BS13"/>
    <mergeCell ref="BU12:BV13"/>
    <mergeCell ref="BW12:BX13"/>
    <mergeCell ref="A11:B11"/>
    <mergeCell ref="C11:D11"/>
    <mergeCell ref="G11:H11"/>
    <mergeCell ref="I11:J11"/>
    <mergeCell ref="K11:L11"/>
    <mergeCell ref="M11:N11"/>
    <mergeCell ref="BY10:BY11"/>
    <mergeCell ref="BZ10:BZ11"/>
    <mergeCell ref="CA10:CA11"/>
    <mergeCell ref="O10:P10"/>
    <mergeCell ref="Q10:R10"/>
    <mergeCell ref="BJ10:BK11"/>
    <mergeCell ref="BL10:BM11"/>
    <mergeCell ref="BN10:BN11"/>
    <mergeCell ref="BO10:BO11"/>
    <mergeCell ref="O11:P11"/>
    <mergeCell ref="Q11:R11"/>
    <mergeCell ref="A10:B10"/>
    <mergeCell ref="C10:D10"/>
    <mergeCell ref="G10:H10"/>
    <mergeCell ref="I10:J10"/>
    <mergeCell ref="K10:L10"/>
    <mergeCell ref="M10:N10"/>
    <mergeCell ref="CB10:CB11"/>
    <mergeCell ref="CC10:CC11"/>
    <mergeCell ref="CD10:CD11"/>
    <mergeCell ref="BP10:BP11"/>
    <mergeCell ref="BQ10:BQ11"/>
    <mergeCell ref="BR10:BR11"/>
    <mergeCell ref="BS10:BS11"/>
    <mergeCell ref="BU10:BV11"/>
    <mergeCell ref="BW10:BX11"/>
    <mergeCell ref="A9:B9"/>
    <mergeCell ref="C9:D9"/>
    <mergeCell ref="G9:H9"/>
    <mergeCell ref="I9:J9"/>
    <mergeCell ref="K9:L9"/>
    <mergeCell ref="M9:N9"/>
    <mergeCell ref="A8:B8"/>
    <mergeCell ref="C8:D8"/>
    <mergeCell ref="G8:H8"/>
    <mergeCell ref="I8:J8"/>
    <mergeCell ref="K8:L8"/>
    <mergeCell ref="M8:N8"/>
    <mergeCell ref="BY7:BY9"/>
    <mergeCell ref="BZ7:BZ9"/>
    <mergeCell ref="CA7:CA9"/>
    <mergeCell ref="CB7:CB9"/>
    <mergeCell ref="CC7:CC9"/>
    <mergeCell ref="CD7:CD9"/>
    <mergeCell ref="BP7:BP9"/>
    <mergeCell ref="BQ7:BQ9"/>
    <mergeCell ref="BR7:BR9"/>
    <mergeCell ref="BS7:BS9"/>
    <mergeCell ref="BU7:BV9"/>
    <mergeCell ref="BW7:BX9"/>
    <mergeCell ref="O7:P7"/>
    <mergeCell ref="Q7:R7"/>
    <mergeCell ref="BJ7:BK9"/>
    <mergeCell ref="BL7:BM9"/>
    <mergeCell ref="BN7:BN9"/>
    <mergeCell ref="BO7:BO9"/>
    <mergeCell ref="O8:P8"/>
    <mergeCell ref="Q8:R8"/>
    <mergeCell ref="O9:P9"/>
    <mergeCell ref="Q9:R9"/>
    <mergeCell ref="A7:B7"/>
    <mergeCell ref="C7:D7"/>
    <mergeCell ref="G7:H7"/>
    <mergeCell ref="I7:J7"/>
    <mergeCell ref="K7:L7"/>
    <mergeCell ref="M7:N7"/>
    <mergeCell ref="A6:B6"/>
    <mergeCell ref="C6:D6"/>
    <mergeCell ref="G6:H6"/>
    <mergeCell ref="I6:J6"/>
    <mergeCell ref="K6:L6"/>
    <mergeCell ref="M6:N6"/>
    <mergeCell ref="BY5:BY6"/>
    <mergeCell ref="BZ5:BZ6"/>
    <mergeCell ref="CA5:CA6"/>
    <mergeCell ref="CB5:CB6"/>
    <mergeCell ref="CC5:CC6"/>
    <mergeCell ref="CD5:CD6"/>
    <mergeCell ref="BP5:BP6"/>
    <mergeCell ref="BQ5:BQ6"/>
    <mergeCell ref="BR5:BR6"/>
    <mergeCell ref="BS5:BS6"/>
    <mergeCell ref="BU5:BV6"/>
    <mergeCell ref="BW5:BX6"/>
    <mergeCell ref="O5:P5"/>
    <mergeCell ref="Q5:R5"/>
    <mergeCell ref="BJ5:BK6"/>
    <mergeCell ref="BL5:BM6"/>
    <mergeCell ref="BN5:BN6"/>
    <mergeCell ref="BO5:BO6"/>
    <mergeCell ref="O6:P6"/>
    <mergeCell ref="Q6:R6"/>
    <mergeCell ref="A5:B5"/>
    <mergeCell ref="C5:D5"/>
    <mergeCell ref="G5:H5"/>
    <mergeCell ref="I5:J5"/>
    <mergeCell ref="K5:L5"/>
    <mergeCell ref="M5:N5"/>
    <mergeCell ref="BY3:BZ4"/>
    <mergeCell ref="CA3:CB4"/>
    <mergeCell ref="CC3:CD4"/>
    <mergeCell ref="A4:B4"/>
    <mergeCell ref="C4:D4"/>
    <mergeCell ref="G4:H4"/>
    <mergeCell ref="I4:J4"/>
    <mergeCell ref="K4:L4"/>
    <mergeCell ref="M4:N4"/>
    <mergeCell ref="O4:P4"/>
    <mergeCell ref="BL3:BM4"/>
    <mergeCell ref="BN3:BO4"/>
    <mergeCell ref="BP3:BQ4"/>
    <mergeCell ref="BR3:BS4"/>
    <mergeCell ref="BU3:BV4"/>
    <mergeCell ref="BW3:BX4"/>
    <mergeCell ref="I2:J3"/>
    <mergeCell ref="K2:L3"/>
    <mergeCell ref="M2:N3"/>
    <mergeCell ref="O2:P3"/>
    <mergeCell ref="Q2:R3"/>
    <mergeCell ref="BJ3:BK4"/>
    <mergeCell ref="Q4:R4"/>
    <mergeCell ref="A1:B1"/>
    <mergeCell ref="D1:E1"/>
    <mergeCell ref="J1:L1"/>
    <mergeCell ref="BJ1:BK2"/>
    <mergeCell ref="BU1:BV2"/>
    <mergeCell ref="A2:B3"/>
    <mergeCell ref="C2:D3"/>
    <mergeCell ref="E2:E3"/>
    <mergeCell ref="F2:F3"/>
    <mergeCell ref="G2:H3"/>
  </mergeCells>
  <phoneticPr fontId="2"/>
  <dataValidations count="2">
    <dataValidation type="list" allowBlank="1" showInputMessage="1" showErrorMessage="1" sqref="T51:T56" xr:uid="{FE4FB9EA-E37C-4CEC-B764-AF356760EA32}">
      <formula1>#REF!</formula1>
    </dataValidation>
    <dataValidation imeMode="off" allowBlank="1" showInputMessage="1" showErrorMessage="1" sqref="U4:U30 E4:F30" xr:uid="{3A0EA6BC-0CD8-4AB3-99AB-D3DBCCA90AA9}"/>
  </dataValidations>
  <pageMargins left="0.7" right="0.7" top="0.75" bottom="0.75" header="0.3" footer="0.3"/>
  <pageSetup paperSize="9" orientation="landscape" horizontalDpi="4294967292" verticalDpi="4294967292" copies="3" r:id="rId1"/>
  <rowBreaks count="1" manualBreakCount="1">
    <brk id="54" max="16383" man="1"/>
  </rowBreaks>
  <colBreaks count="1" manualBreakCount="1">
    <brk id="43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57AB4C6-B578-49D3-99C1-4ECA2A442B61}">
          <x14:formula1>
            <xm:f>年間予定!$A$1:$A$21</xm:f>
          </x14:formula1>
          <xm:sqref>A36:B49</xm:sqref>
        </x14:dataValidation>
        <x14:dataValidation type="list" allowBlank="1" showInputMessage="1" showErrorMessage="1" xr:uid="{8AECB2BE-3F56-4D33-9B75-4C0DC2E1F1DC}">
          <x14:formula1>
            <xm:f>年間予定!$A$1:$A$19</xm:f>
          </x14:formula1>
          <xm:sqref>S2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</vt:i4>
      </vt:variant>
    </vt:vector>
  </HeadingPairs>
  <TitlesOfParts>
    <vt:vector size="17" baseType="lpstr">
      <vt:lpstr>期</vt:lpstr>
      <vt:lpstr>支援効果集計</vt:lpstr>
      <vt:lpstr>年間予定</vt:lpstr>
      <vt:lpstr>R3.4</vt:lpstr>
      <vt:lpstr>R3.5</vt:lpstr>
      <vt:lpstr>R3.6</vt:lpstr>
      <vt:lpstr>R3.7</vt:lpstr>
      <vt:lpstr>R3.8</vt:lpstr>
      <vt:lpstr>R3.9</vt:lpstr>
      <vt:lpstr>R3.10</vt:lpstr>
      <vt:lpstr>R3.11</vt:lpstr>
      <vt:lpstr>R3.12</vt:lpstr>
      <vt:lpstr>R4.1</vt:lpstr>
      <vt:lpstr>R4.2</vt:lpstr>
      <vt:lpstr>R4.3</vt:lpstr>
      <vt:lpstr>佐野曄子</vt:lpstr>
      <vt:lpstr>支援効果集計!Print_Area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杉野貴彦</dc:creator>
  <cp:lastModifiedBy>sano</cp:lastModifiedBy>
  <cp:lastPrinted>2021-09-06T09:40:06Z</cp:lastPrinted>
  <dcterms:created xsi:type="dcterms:W3CDTF">2017-03-17T06:58:43Z</dcterms:created>
  <dcterms:modified xsi:type="dcterms:W3CDTF">2022-04-01T03:49:40Z</dcterms:modified>
</cp:coreProperties>
</file>