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shi\Desktop\清掃業務\人材確保等支援助成金（人事評価改善等助成コース）\"/>
    </mc:Choice>
  </mc:AlternateContent>
  <xr:revisionPtr revIDLastSave="0" documentId="8_{6985B8A9-14E8-4D22-892C-2162737C4A75}" xr6:coauthVersionLast="47" xr6:coauthVersionMax="47" xr10:uidLastSave="{00000000-0000-0000-0000-000000000000}"/>
  <bookViews>
    <workbookView xWindow="-108" yWindow="-108" windowWidth="23256" windowHeight="12456" tabRatio="881" xr2:uid="{00000000-000D-0000-FFFF-FFFF00000000}"/>
  </bookViews>
  <sheets>
    <sheet name="賃金テーブル" sheetId="198" r:id="rId1"/>
    <sheet name="標準額の設定" sheetId="197" r:id="rId2"/>
    <sheet name="賃金移行シミュレーション" sheetId="203" r:id="rId3"/>
    <sheet name="賞与ポイント表" sheetId="206" r:id="rId4"/>
    <sheet name="賞与支給額算出" sheetId="212" r:id="rId5"/>
    <sheet name="賞与支給額シミュレーション" sheetId="213" r:id="rId6"/>
    <sheet name="年収シミュレーション" sheetId="214" r:id="rId7"/>
  </sheets>
  <definedNames>
    <definedName name="_xlnm._FilterDatabase" localSheetId="5" hidden="1">賞与支給額シミュレーション!$A$4:$K$19</definedName>
    <definedName name="_xlnm._FilterDatabase" localSheetId="2" hidden="1">賃金移行シミュレーション!$A$9:$P$24</definedName>
    <definedName name="_xlnm._FilterDatabase" localSheetId="6" hidden="1">年収シミュレーション!$A$5:$Z$20</definedName>
    <definedName name="L1_">賃金移行シミュレーション!#REF!</definedName>
    <definedName name="M1_">賃金移行シミュレーション!#REF!</definedName>
    <definedName name="M2_">賃金移行シミュレーション!#REF!</definedName>
    <definedName name="_xlnm.Print_Area" localSheetId="3">賞与ポイント表!$A$1:$K$13</definedName>
    <definedName name="_xlnm.Print_Area" localSheetId="4">賞与支給額算出!$A$1:$J$14</definedName>
    <definedName name="_xlnm.Print_Area" localSheetId="2">賃金移行シミュレーション!$A$1:$Q$25</definedName>
    <definedName name="S1_">賃金移行シミュレーション!#REF!</definedName>
    <definedName name="S2_">賃金移行シミュレーション!#REF!</definedName>
    <definedName name="S3_">賃金移行シミュレーション!#REF!</definedName>
    <definedName name="グレード">賃金移行シミュレーション!#REF!</definedName>
  </definedNames>
  <calcPr calcId="191029"/>
</workbook>
</file>

<file path=xl/calcChain.xml><?xml version="1.0" encoding="utf-8"?>
<calcChain xmlns="http://schemas.openxmlformats.org/spreadsheetml/2006/main">
  <c r="M10" i="203" l="1"/>
  <c r="N6" i="214"/>
  <c r="D5" i="213"/>
  <c r="I11" i="203"/>
  <c r="D6" i="212"/>
  <c r="D6" i="206"/>
  <c r="C6" i="206" s="1"/>
  <c r="B6" i="206" s="1"/>
  <c r="F6" i="206"/>
  <c r="G6" i="206" s="1"/>
  <c r="H6" i="206" s="1"/>
  <c r="C7" i="206"/>
  <c r="B7" i="206" s="1"/>
  <c r="D7" i="206"/>
  <c r="F7" i="206"/>
  <c r="G7" i="206"/>
  <c r="H7" i="206" s="1"/>
  <c r="D8" i="206"/>
  <c r="C8" i="206" s="1"/>
  <c r="B8" i="206" s="1"/>
  <c r="F8" i="206"/>
  <c r="G8" i="206" s="1"/>
  <c r="H8" i="206" s="1"/>
  <c r="D9" i="206"/>
  <c r="C9" i="206" s="1"/>
  <c r="B9" i="206" s="1"/>
  <c r="F9" i="206"/>
  <c r="G9" i="206" s="1"/>
  <c r="H9" i="206" s="1"/>
  <c r="D10" i="206"/>
  <c r="C10" i="206" s="1"/>
  <c r="B10" i="206" s="1"/>
  <c r="F10" i="206"/>
  <c r="G10" i="206" s="1"/>
  <c r="H10" i="206" s="1"/>
  <c r="D11" i="206"/>
  <c r="C11" i="206" s="1"/>
  <c r="B11" i="206" s="1"/>
  <c r="F11" i="206"/>
  <c r="G11" i="206"/>
  <c r="H11" i="206" s="1"/>
  <c r="L9" i="197" l="1"/>
  <c r="M9" i="197"/>
  <c r="J23" i="198"/>
  <c r="J51" i="198"/>
  <c r="J37" i="198"/>
  <c r="J30" i="198"/>
  <c r="J44" i="198"/>
  <c r="M11" i="197"/>
  <c r="G44" i="198" s="1"/>
  <c r="G43" i="198" s="1"/>
  <c r="E43" i="198" s="1"/>
  <c r="L11" i="197"/>
  <c r="E44" i="198" s="1"/>
  <c r="L12" i="197"/>
  <c r="E51" i="198" s="1"/>
  <c r="I44" i="198" l="1"/>
  <c r="K44" i="198" s="1"/>
  <c r="J16" i="198" l="1"/>
  <c r="L6" i="197"/>
  <c r="M7" i="197"/>
  <c r="G16" i="198" s="1"/>
  <c r="J9" i="198"/>
  <c r="J65" i="198"/>
  <c r="J58" i="198"/>
  <c r="G45" i="198"/>
  <c r="E45" i="198" s="1"/>
  <c r="L7" i="197"/>
  <c r="L8" i="197"/>
  <c r="E23" i="198" s="1"/>
  <c r="M8" i="197"/>
  <c r="G23" i="198" s="1"/>
  <c r="E30" i="198"/>
  <c r="G30" i="198"/>
  <c r="L10" i="197"/>
  <c r="E37" i="198" s="1"/>
  <c r="M10" i="197"/>
  <c r="M12" i="197"/>
  <c r="G51" i="198" s="1"/>
  <c r="G50" i="198" s="1"/>
  <c r="L13" i="197"/>
  <c r="E58" i="198" s="1"/>
  <c r="M13" i="197"/>
  <c r="G58" i="198" s="1"/>
  <c r="G57" i="198" s="1"/>
  <c r="L14" i="197"/>
  <c r="E65" i="198" s="1"/>
  <c r="M14" i="197"/>
  <c r="G65" i="198" s="1"/>
  <c r="M6" i="197"/>
  <c r="G9" i="198" s="1"/>
  <c r="I23" i="198" l="1"/>
  <c r="K23" i="198" s="1"/>
  <c r="G22" i="198"/>
  <c r="E22" i="198" s="1"/>
  <c r="I30" i="198"/>
  <c r="K30" i="198" s="1"/>
  <c r="G8" i="198"/>
  <c r="G7" i="198" s="1"/>
  <c r="G6" i="198" s="1"/>
  <c r="G10" i="198"/>
  <c r="G37" i="198"/>
  <c r="G36" i="198" s="1"/>
  <c r="G29" i="198"/>
  <c r="G31" i="198"/>
  <c r="G15" i="198"/>
  <c r="G14" i="198" s="1"/>
  <c r="G13" i="198" s="1"/>
  <c r="G17" i="198"/>
  <c r="I58" i="198"/>
  <c r="G66" i="198"/>
  <c r="G67" i="198" s="1"/>
  <c r="G64" i="198"/>
  <c r="G63" i="198" s="1"/>
  <c r="E63" i="198" s="1"/>
  <c r="G46" i="198"/>
  <c r="G47" i="198" s="1"/>
  <c r="G42" i="198"/>
  <c r="G41" i="198" s="1"/>
  <c r="E41" i="198" s="1"/>
  <c r="I41" i="198" s="1"/>
  <c r="K41" i="198" s="1"/>
  <c r="E9" i="198"/>
  <c r="I9" i="198" s="1"/>
  <c r="K9" i="198" s="1"/>
  <c r="E16" i="198"/>
  <c r="I16" i="198" s="1"/>
  <c r="K16" i="198" s="1"/>
  <c r="T16" i="214"/>
  <c r="T12" i="214"/>
  <c r="O20" i="214"/>
  <c r="N20" i="214"/>
  <c r="O19" i="214"/>
  <c r="N19" i="214"/>
  <c r="O18" i="214"/>
  <c r="N18" i="214"/>
  <c r="O17" i="214"/>
  <c r="N17" i="214"/>
  <c r="O16" i="214"/>
  <c r="N16" i="214"/>
  <c r="O15" i="214"/>
  <c r="N15" i="214"/>
  <c r="O14" i="214"/>
  <c r="N14" i="214"/>
  <c r="O13" i="214"/>
  <c r="N13" i="214"/>
  <c r="O12" i="214"/>
  <c r="N12" i="214"/>
  <c r="O11" i="214"/>
  <c r="N11" i="214"/>
  <c r="O10" i="214"/>
  <c r="N10" i="214"/>
  <c r="O9" i="214"/>
  <c r="N9" i="214"/>
  <c r="O8" i="214"/>
  <c r="N8" i="214"/>
  <c r="O7" i="214"/>
  <c r="N7" i="214"/>
  <c r="O6" i="214"/>
  <c r="H20" i="214"/>
  <c r="G20" i="214"/>
  <c r="H19" i="214"/>
  <c r="G19" i="214"/>
  <c r="H18" i="214"/>
  <c r="G18" i="214"/>
  <c r="H17" i="214"/>
  <c r="G17" i="214"/>
  <c r="H16" i="214"/>
  <c r="G16" i="214"/>
  <c r="H15" i="214"/>
  <c r="G15" i="214"/>
  <c r="H14" i="214"/>
  <c r="G14" i="214"/>
  <c r="H13" i="214"/>
  <c r="G13" i="214"/>
  <c r="H12" i="214"/>
  <c r="G12" i="214"/>
  <c r="H11" i="214"/>
  <c r="G11" i="214"/>
  <c r="H10" i="214"/>
  <c r="G10" i="214"/>
  <c r="H9" i="214"/>
  <c r="G9" i="214"/>
  <c r="H8" i="214"/>
  <c r="G8" i="214"/>
  <c r="H7" i="214"/>
  <c r="G7" i="214"/>
  <c r="H6" i="214"/>
  <c r="G6" i="214"/>
  <c r="F20" i="214"/>
  <c r="F19" i="214"/>
  <c r="F18" i="214"/>
  <c r="F17" i="214"/>
  <c r="F16" i="214"/>
  <c r="F15" i="214"/>
  <c r="F14" i="214"/>
  <c r="F13" i="214"/>
  <c r="F12" i="214"/>
  <c r="F11" i="214"/>
  <c r="F10" i="214"/>
  <c r="F9" i="214"/>
  <c r="F8" i="214"/>
  <c r="F7" i="214"/>
  <c r="F6" i="214"/>
  <c r="E20" i="214"/>
  <c r="D20" i="214"/>
  <c r="C20" i="214"/>
  <c r="E19" i="214"/>
  <c r="D19" i="214"/>
  <c r="C19" i="214"/>
  <c r="E18" i="214"/>
  <c r="D18" i="214"/>
  <c r="C18" i="214"/>
  <c r="E17" i="214"/>
  <c r="D17" i="214"/>
  <c r="C17" i="214"/>
  <c r="E16" i="214"/>
  <c r="D16" i="214"/>
  <c r="C16" i="214"/>
  <c r="E15" i="214"/>
  <c r="D15" i="214"/>
  <c r="C15" i="214"/>
  <c r="E14" i="214"/>
  <c r="D14" i="214"/>
  <c r="C14" i="214"/>
  <c r="E13" i="214"/>
  <c r="D13" i="214"/>
  <c r="C13" i="214"/>
  <c r="E12" i="214"/>
  <c r="D12" i="214"/>
  <c r="C12" i="214"/>
  <c r="E11" i="214"/>
  <c r="D11" i="214"/>
  <c r="C11" i="214"/>
  <c r="E10" i="214"/>
  <c r="D10" i="214"/>
  <c r="C10" i="214"/>
  <c r="E9" i="214"/>
  <c r="D9" i="214"/>
  <c r="C9" i="214"/>
  <c r="E8" i="214"/>
  <c r="D8" i="214"/>
  <c r="C8" i="214"/>
  <c r="E7" i="214"/>
  <c r="D7" i="214"/>
  <c r="C7" i="214"/>
  <c r="E6" i="214"/>
  <c r="D6" i="214"/>
  <c r="C6" i="214"/>
  <c r="B20" i="214"/>
  <c r="B19" i="214"/>
  <c r="B18" i="214"/>
  <c r="B17" i="214"/>
  <c r="B16" i="214"/>
  <c r="B15" i="214"/>
  <c r="B14" i="214"/>
  <c r="B13" i="214"/>
  <c r="B12" i="214"/>
  <c r="B11" i="214"/>
  <c r="B10" i="214"/>
  <c r="B9" i="214"/>
  <c r="B8" i="214"/>
  <c r="B7" i="214"/>
  <c r="B6" i="214"/>
  <c r="L6" i="214"/>
  <c r="L7" i="214"/>
  <c r="L8" i="214"/>
  <c r="L9" i="214"/>
  <c r="L10" i="214"/>
  <c r="L11" i="214"/>
  <c r="L12" i="214"/>
  <c r="L13" i="214"/>
  <c r="L14" i="214"/>
  <c r="L15" i="214"/>
  <c r="L16" i="214"/>
  <c r="L17" i="214"/>
  <c r="L18" i="214"/>
  <c r="L19" i="214"/>
  <c r="L20" i="214"/>
  <c r="G19" i="213"/>
  <c r="F19" i="213"/>
  <c r="E19" i="213"/>
  <c r="D19" i="213"/>
  <c r="C19" i="213"/>
  <c r="B19" i="213"/>
  <c r="G18" i="213"/>
  <c r="F18" i="213"/>
  <c r="E18" i="213"/>
  <c r="D18" i="213"/>
  <c r="C18" i="213"/>
  <c r="B18" i="213"/>
  <c r="G17" i="213"/>
  <c r="F17" i="213"/>
  <c r="E17" i="213"/>
  <c r="D17" i="213"/>
  <c r="C17" i="213"/>
  <c r="B17" i="213"/>
  <c r="G16" i="213"/>
  <c r="F16" i="213"/>
  <c r="E16" i="213"/>
  <c r="D16" i="213"/>
  <c r="C16" i="213"/>
  <c r="B16" i="213"/>
  <c r="G15" i="213"/>
  <c r="F15" i="213"/>
  <c r="E15" i="213"/>
  <c r="D15" i="213"/>
  <c r="C15" i="213"/>
  <c r="B15" i="213"/>
  <c r="G14" i="213"/>
  <c r="F14" i="213"/>
  <c r="E14" i="213"/>
  <c r="D14" i="213"/>
  <c r="C14" i="213"/>
  <c r="B14" i="213"/>
  <c r="G13" i="213"/>
  <c r="F13" i="213"/>
  <c r="E13" i="213"/>
  <c r="D13" i="213"/>
  <c r="C13" i="213"/>
  <c r="B13" i="213"/>
  <c r="G12" i="213"/>
  <c r="F12" i="213"/>
  <c r="E12" i="213"/>
  <c r="D12" i="213"/>
  <c r="C12" i="213"/>
  <c r="B12" i="213"/>
  <c r="G11" i="213"/>
  <c r="F11" i="213"/>
  <c r="E11" i="213"/>
  <c r="D11" i="213"/>
  <c r="C11" i="213"/>
  <c r="B11" i="213"/>
  <c r="G10" i="213"/>
  <c r="F10" i="213"/>
  <c r="E10" i="213"/>
  <c r="D10" i="213"/>
  <c r="C10" i="213"/>
  <c r="B10" i="213"/>
  <c r="G9" i="213"/>
  <c r="F9" i="213"/>
  <c r="E9" i="213"/>
  <c r="D9" i="213"/>
  <c r="C9" i="213"/>
  <c r="B9" i="213"/>
  <c r="G8" i="213"/>
  <c r="F8" i="213"/>
  <c r="E8" i="213"/>
  <c r="D8" i="213"/>
  <c r="C8" i="213"/>
  <c r="B8" i="213"/>
  <c r="G7" i="213"/>
  <c r="F7" i="213"/>
  <c r="E7" i="213"/>
  <c r="D7" i="213"/>
  <c r="C7" i="213"/>
  <c r="B7" i="213"/>
  <c r="G6" i="213"/>
  <c r="F6" i="213"/>
  <c r="E6" i="213"/>
  <c r="D6" i="213"/>
  <c r="C6" i="213"/>
  <c r="B6" i="213"/>
  <c r="G5" i="213"/>
  <c r="I5" i="213" s="1"/>
  <c r="F5" i="213"/>
  <c r="E5" i="213"/>
  <c r="C5" i="213"/>
  <c r="B5" i="213"/>
  <c r="S24" i="203"/>
  <c r="S23" i="203"/>
  <c r="S22" i="203"/>
  <c r="S21" i="203"/>
  <c r="S20" i="203"/>
  <c r="S19" i="203"/>
  <c r="S18" i="203"/>
  <c r="S17" i="203"/>
  <c r="S16" i="203"/>
  <c r="S15" i="203"/>
  <c r="S14" i="203"/>
  <c r="S13" i="203"/>
  <c r="S12" i="203"/>
  <c r="S11" i="203"/>
  <c r="S10" i="203"/>
  <c r="N10" i="203"/>
  <c r="L10" i="203" s="1"/>
  <c r="N11" i="203"/>
  <c r="N12" i="203"/>
  <c r="N13" i="203"/>
  <c r="S9" i="214" s="1"/>
  <c r="N14" i="203"/>
  <c r="N15" i="203"/>
  <c r="N16" i="203"/>
  <c r="N17" i="203"/>
  <c r="S13" i="214" s="1"/>
  <c r="N18" i="203"/>
  <c r="N19" i="203"/>
  <c r="N20" i="203"/>
  <c r="N21" i="203"/>
  <c r="N22" i="203"/>
  <c r="N23" i="203"/>
  <c r="N24" i="203"/>
  <c r="G59" i="198"/>
  <c r="G60" i="198" s="1"/>
  <c r="P10" i="203" l="1"/>
  <c r="Q10" i="203" s="1"/>
  <c r="O10" i="203"/>
  <c r="G24" i="198"/>
  <c r="E24" i="198" s="1"/>
  <c r="E10" i="198"/>
  <c r="G11" i="198"/>
  <c r="G12" i="198" s="1"/>
  <c r="E12" i="198" s="1"/>
  <c r="I12" i="198" s="1"/>
  <c r="K12" i="198" s="1"/>
  <c r="G28" i="198"/>
  <c r="E29" i="198"/>
  <c r="I29" i="198" s="1"/>
  <c r="K29" i="198" s="1"/>
  <c r="G35" i="198"/>
  <c r="G34" i="198" s="1"/>
  <c r="E34" i="198" s="1"/>
  <c r="E36" i="198"/>
  <c r="I36" i="198" s="1"/>
  <c r="K36" i="198" s="1"/>
  <c r="I37" i="198"/>
  <c r="K37" i="198" s="1"/>
  <c r="G38" i="198"/>
  <c r="E38" i="198" s="1"/>
  <c r="I38" i="198" s="1"/>
  <c r="K38" i="198" s="1"/>
  <c r="E42" i="198"/>
  <c r="E31" i="198"/>
  <c r="I31" i="198" s="1"/>
  <c r="K31" i="198" s="1"/>
  <c r="G32" i="198"/>
  <c r="G33" i="198" s="1"/>
  <c r="E33" i="198" s="1"/>
  <c r="E17" i="198"/>
  <c r="I17" i="198" s="1"/>
  <c r="K17" i="198" s="1"/>
  <c r="G18" i="198"/>
  <c r="E66" i="198"/>
  <c r="E64" i="198"/>
  <c r="I64" i="198" s="1"/>
  <c r="K64" i="198" s="1"/>
  <c r="G62" i="198"/>
  <c r="E67" i="198"/>
  <c r="G68" i="198"/>
  <c r="E68" i="198" s="1"/>
  <c r="I68" i="198" s="1"/>
  <c r="K68" i="198" s="1"/>
  <c r="G61" i="198"/>
  <c r="E61" i="198" s="1"/>
  <c r="E13" i="198"/>
  <c r="I13" i="198" s="1"/>
  <c r="K13" i="198" s="1"/>
  <c r="E59" i="198"/>
  <c r="I59" i="198" s="1"/>
  <c r="K59" i="198" s="1"/>
  <c r="E15" i="198"/>
  <c r="I15" i="198" s="1"/>
  <c r="K15" i="198" s="1"/>
  <c r="E8" i="198"/>
  <c r="E14" i="198"/>
  <c r="E46" i="198"/>
  <c r="M15" i="203"/>
  <c r="R11" i="214" s="1"/>
  <c r="I6" i="214"/>
  <c r="I8" i="214"/>
  <c r="M8" i="214" s="1"/>
  <c r="I10" i="214"/>
  <c r="M10" i="214" s="1"/>
  <c r="I12" i="214"/>
  <c r="I14" i="214"/>
  <c r="M14" i="214" s="1"/>
  <c r="I16" i="214"/>
  <c r="I18" i="214"/>
  <c r="M18" i="214" s="1"/>
  <c r="I20" i="214"/>
  <c r="I7" i="214"/>
  <c r="I9" i="214"/>
  <c r="M9" i="214" s="1"/>
  <c r="I11" i="214"/>
  <c r="I13" i="214"/>
  <c r="I15" i="214"/>
  <c r="M15" i="214" s="1"/>
  <c r="I17" i="214"/>
  <c r="M17" i="214" s="1"/>
  <c r="I19" i="214"/>
  <c r="M19" i="214" s="1"/>
  <c r="M22" i="203"/>
  <c r="R18" i="214" s="1"/>
  <c r="M20" i="203"/>
  <c r="R16" i="214" s="1"/>
  <c r="M16" i="203"/>
  <c r="R12" i="214" s="1"/>
  <c r="M14" i="203"/>
  <c r="R10" i="214" s="1"/>
  <c r="M21" i="203"/>
  <c r="R17" i="214" s="1"/>
  <c r="S12" i="214"/>
  <c r="S10" i="214"/>
  <c r="S20" i="214"/>
  <c r="S6" i="214"/>
  <c r="S17" i="214"/>
  <c r="S14" i="214"/>
  <c r="S18" i="214"/>
  <c r="S16" i="214"/>
  <c r="S8" i="214"/>
  <c r="S7" i="214"/>
  <c r="S11" i="214"/>
  <c r="S15" i="214"/>
  <c r="S19" i="214"/>
  <c r="M12" i="203"/>
  <c r="R8" i="214" s="1"/>
  <c r="M13" i="203"/>
  <c r="R9" i="214" s="1"/>
  <c r="G52" i="198"/>
  <c r="G53" i="198" s="1"/>
  <c r="M17" i="203"/>
  <c r="R13" i="214" s="1"/>
  <c r="M18" i="203"/>
  <c r="R14" i="214" s="1"/>
  <c r="M19" i="203"/>
  <c r="R15" i="214" s="1"/>
  <c r="M23" i="203"/>
  <c r="R19" i="214" s="1"/>
  <c r="M24" i="203"/>
  <c r="R20" i="214" s="1"/>
  <c r="R6" i="214"/>
  <c r="M11" i="203"/>
  <c r="R7" i="214" s="1"/>
  <c r="S25" i="203"/>
  <c r="E57" i="198"/>
  <c r="K58" i="198"/>
  <c r="I45" i="198"/>
  <c r="K45" i="198" s="1"/>
  <c r="K21" i="214"/>
  <c r="J21" i="214"/>
  <c r="H21" i="214"/>
  <c r="G21" i="214"/>
  <c r="M7" i="214"/>
  <c r="M6" i="214"/>
  <c r="I20" i="213"/>
  <c r="D8" i="212" s="1"/>
  <c r="H6" i="212"/>
  <c r="D10" i="212" s="1"/>
  <c r="G25" i="203"/>
  <c r="H25" i="203"/>
  <c r="N25" i="203"/>
  <c r="F13" i="206"/>
  <c r="G13" i="206" s="1"/>
  <c r="H13" i="206" s="1"/>
  <c r="D13" i="206"/>
  <c r="C13" i="206" s="1"/>
  <c r="B13" i="206" s="1"/>
  <c r="F12" i="206"/>
  <c r="G12" i="206" s="1"/>
  <c r="H12" i="206" s="1"/>
  <c r="D12" i="206"/>
  <c r="C12" i="206" s="1"/>
  <c r="B12" i="206" s="1"/>
  <c r="F5" i="206"/>
  <c r="G5" i="206" s="1"/>
  <c r="H5" i="206" s="1"/>
  <c r="D5" i="206"/>
  <c r="C5" i="206" s="1"/>
  <c r="B5" i="206" s="1"/>
  <c r="I24" i="203"/>
  <c r="I23" i="203"/>
  <c r="I22" i="203"/>
  <c r="I21" i="203"/>
  <c r="I20" i="203"/>
  <c r="I19" i="203"/>
  <c r="I18" i="203"/>
  <c r="I17" i="203"/>
  <c r="I16" i="203"/>
  <c r="I15" i="203"/>
  <c r="I14" i="203"/>
  <c r="I13" i="203"/>
  <c r="I12" i="203"/>
  <c r="L21" i="214"/>
  <c r="M12" i="214"/>
  <c r="M20" i="214"/>
  <c r="G25" i="198" l="1"/>
  <c r="G26" i="198" s="1"/>
  <c r="E26" i="198" s="1"/>
  <c r="E32" i="198"/>
  <c r="I32" i="198" s="1"/>
  <c r="K32" i="198" s="1"/>
  <c r="E11" i="198"/>
  <c r="G27" i="198"/>
  <c r="E27" i="198" s="1"/>
  <c r="I27" i="198" s="1"/>
  <c r="K27" i="198" s="1"/>
  <c r="E28" i="198"/>
  <c r="I28" i="198" s="1"/>
  <c r="K28" i="198" s="1"/>
  <c r="G39" i="198"/>
  <c r="G40" i="198" s="1"/>
  <c r="E35" i="198"/>
  <c r="I35" i="198" s="1"/>
  <c r="K35" i="198" s="1"/>
  <c r="E62" i="198"/>
  <c r="I62" i="198" s="1"/>
  <c r="K62" i="198" s="1"/>
  <c r="G19" i="198"/>
  <c r="E19" i="198" s="1"/>
  <c r="I19" i="198" s="1"/>
  <c r="K19" i="198" s="1"/>
  <c r="E18" i="198"/>
  <c r="I18" i="198" s="1"/>
  <c r="K18" i="198" s="1"/>
  <c r="G54" i="198"/>
  <c r="E52" i="198"/>
  <c r="I52" i="198" s="1"/>
  <c r="K52" i="198" s="1"/>
  <c r="E60" i="198"/>
  <c r="I60" i="198" s="1"/>
  <c r="K60" i="198" s="1"/>
  <c r="I61" i="198"/>
  <c r="K61" i="198" s="1"/>
  <c r="E7" i="198"/>
  <c r="E6" i="198"/>
  <c r="I14" i="198"/>
  <c r="K14" i="198" s="1"/>
  <c r="E47" i="198"/>
  <c r="I47" i="198" s="1"/>
  <c r="K47" i="198" s="1"/>
  <c r="I22" i="198"/>
  <c r="K22" i="198" s="1"/>
  <c r="I34" i="198"/>
  <c r="K34" i="198" s="1"/>
  <c r="L21" i="203"/>
  <c r="O21" i="203" s="1"/>
  <c r="L15" i="203"/>
  <c r="O15" i="203" s="1"/>
  <c r="T11" i="214" s="1"/>
  <c r="I65" i="198"/>
  <c r="K65" i="198" s="1"/>
  <c r="F10" i="212"/>
  <c r="H10" i="212" s="1"/>
  <c r="F12" i="212" s="1"/>
  <c r="J5" i="213" s="1"/>
  <c r="I21" i="214"/>
  <c r="M11" i="214"/>
  <c r="L20" i="203"/>
  <c r="Q16" i="214" s="1"/>
  <c r="L14" i="203"/>
  <c r="Q10" i="214" s="1"/>
  <c r="L18" i="203"/>
  <c r="O18" i="203" s="1"/>
  <c r="R21" i="214"/>
  <c r="L12" i="203"/>
  <c r="Q8" i="214" s="1"/>
  <c r="L22" i="203"/>
  <c r="Q18" i="214" s="1"/>
  <c r="L24" i="203"/>
  <c r="Q20" i="214" s="1"/>
  <c r="L16" i="203"/>
  <c r="P16" i="203" s="1"/>
  <c r="L13" i="203"/>
  <c r="Q9" i="214" s="1"/>
  <c r="S21" i="214"/>
  <c r="I24" i="198"/>
  <c r="K24" i="198" s="1"/>
  <c r="L17" i="203"/>
  <c r="O17" i="203" s="1"/>
  <c r="L23" i="203"/>
  <c r="O23" i="203" s="1"/>
  <c r="L19" i="203"/>
  <c r="Q15" i="214" s="1"/>
  <c r="L11" i="203"/>
  <c r="Q7" i="214" s="1"/>
  <c r="M25" i="203"/>
  <c r="I51" i="198"/>
  <c r="K51" i="198" s="1"/>
  <c r="I25" i="203"/>
  <c r="I57" i="198"/>
  <c r="K57" i="198" s="1"/>
  <c r="G56" i="198"/>
  <c r="I43" i="198"/>
  <c r="K43" i="198" s="1"/>
  <c r="I46" i="198"/>
  <c r="K46" i="198" s="1"/>
  <c r="M13" i="214"/>
  <c r="M16" i="214"/>
  <c r="Q6" i="214" l="1"/>
  <c r="V8" i="214"/>
  <c r="E25" i="198"/>
  <c r="I25" i="198" s="1"/>
  <c r="K25" i="198" s="1"/>
  <c r="E39" i="198"/>
  <c r="I39" i="198" s="1"/>
  <c r="K39" i="198" s="1"/>
  <c r="E40" i="198"/>
  <c r="I40" i="198" s="1"/>
  <c r="K40" i="198" s="1"/>
  <c r="I33" i="198"/>
  <c r="K33" i="198" s="1"/>
  <c r="E54" i="198"/>
  <c r="I54" i="198" s="1"/>
  <c r="K54" i="198" s="1"/>
  <c r="E53" i="198"/>
  <c r="I53" i="198" s="1"/>
  <c r="K53" i="198" s="1"/>
  <c r="E50" i="198"/>
  <c r="I50" i="198" s="1"/>
  <c r="K50" i="198" s="1"/>
  <c r="G55" i="198"/>
  <c r="E56" i="198"/>
  <c r="I56" i="198" s="1"/>
  <c r="K56" i="198" s="1"/>
  <c r="I6" i="198"/>
  <c r="K6" i="198" s="1"/>
  <c r="G21" i="198"/>
  <c r="Q17" i="214"/>
  <c r="Q11" i="214"/>
  <c r="P20" i="203"/>
  <c r="Q20" i="203" s="1"/>
  <c r="O14" i="203"/>
  <c r="T10" i="214" s="1"/>
  <c r="O24" i="203"/>
  <c r="P24" i="203" s="1"/>
  <c r="G49" i="198"/>
  <c r="I67" i="198"/>
  <c r="K67" i="198" s="1"/>
  <c r="Q14" i="214"/>
  <c r="I8" i="198"/>
  <c r="K8" i="198" s="1"/>
  <c r="I66" i="198"/>
  <c r="K66" i="198" s="1"/>
  <c r="O13" i="203"/>
  <c r="T9" i="214" s="1"/>
  <c r="Q13" i="214"/>
  <c r="U12" i="214"/>
  <c r="Q16" i="203"/>
  <c r="O11" i="203"/>
  <c r="P11" i="203" s="1"/>
  <c r="Q12" i="214"/>
  <c r="O12" i="203"/>
  <c r="T8" i="214" s="1"/>
  <c r="O22" i="203"/>
  <c r="T18" i="214" s="1"/>
  <c r="L25" i="203"/>
  <c r="Q19" i="214"/>
  <c r="O19" i="203"/>
  <c r="T15" i="214" s="1"/>
  <c r="P18" i="203"/>
  <c r="T14" i="214"/>
  <c r="P23" i="203"/>
  <c r="T19" i="214"/>
  <c r="P21" i="203"/>
  <c r="T17" i="214"/>
  <c r="P17" i="203"/>
  <c r="T13" i="214"/>
  <c r="P15" i="203"/>
  <c r="I63" i="198"/>
  <c r="K63" i="198" s="1"/>
  <c r="M21" i="214"/>
  <c r="I42" i="198"/>
  <c r="K42" i="198" s="1"/>
  <c r="V19" i="214" l="1"/>
  <c r="W17" i="214"/>
  <c r="V18" i="214"/>
  <c r="V16" i="214"/>
  <c r="V20" i="214"/>
  <c r="W15" i="214"/>
  <c r="V14" i="214"/>
  <c r="V12" i="214"/>
  <c r="W11" i="214"/>
  <c r="W9" i="214"/>
  <c r="W10" i="214"/>
  <c r="V13" i="214"/>
  <c r="G20" i="198"/>
  <c r="E20" i="198" s="1"/>
  <c r="I20" i="198" s="1"/>
  <c r="K20" i="198" s="1"/>
  <c r="E21" i="198"/>
  <c r="I21" i="198" s="1"/>
  <c r="K21" i="198" s="1"/>
  <c r="G48" i="198"/>
  <c r="E48" i="198" s="1"/>
  <c r="E49" i="198"/>
  <c r="I49" i="198" s="1"/>
  <c r="K49" i="198" s="1"/>
  <c r="E55" i="198"/>
  <c r="I55" i="198" s="1"/>
  <c r="K55" i="198" s="1"/>
  <c r="T20" i="214"/>
  <c r="P14" i="203"/>
  <c r="U10" i="214" s="1"/>
  <c r="P13" i="203"/>
  <c r="U9" i="214" s="1"/>
  <c r="U16" i="214"/>
  <c r="I7" i="198"/>
  <c r="K7" i="198" s="1"/>
  <c r="I26" i="198"/>
  <c r="K26" i="198" s="1"/>
  <c r="T7" i="214"/>
  <c r="Q21" i="214"/>
  <c r="U7" i="214"/>
  <c r="Q11" i="203"/>
  <c r="U19" i="214"/>
  <c r="Q23" i="203"/>
  <c r="U11" i="214"/>
  <c r="Q15" i="203"/>
  <c r="U17" i="214"/>
  <c r="Q21" i="203"/>
  <c r="U20" i="214"/>
  <c r="Q24" i="203"/>
  <c r="U14" i="214"/>
  <c r="Q18" i="203"/>
  <c r="P12" i="203"/>
  <c r="U13" i="214"/>
  <c r="Q17" i="203"/>
  <c r="P22" i="203"/>
  <c r="W8" i="214"/>
  <c r="X8" i="214" s="1"/>
  <c r="W18" i="214"/>
  <c r="X18" i="214" s="1"/>
  <c r="O25" i="203"/>
  <c r="T6" i="214"/>
  <c r="K5" i="213"/>
  <c r="P19" i="203"/>
  <c r="U6" i="214" l="1"/>
  <c r="W16" i="214"/>
  <c r="X16" i="214" s="1"/>
  <c r="V9" i="214"/>
  <c r="X9" i="214" s="1"/>
  <c r="K20" i="213"/>
  <c r="W19" i="214"/>
  <c r="X19" i="214" s="1"/>
  <c r="W13" i="214"/>
  <c r="X13" i="214" s="1"/>
  <c r="V15" i="214"/>
  <c r="X15" i="214" s="1"/>
  <c r="V10" i="214"/>
  <c r="X10" i="214" s="1"/>
  <c r="Y10" i="214" s="1"/>
  <c r="Z10" i="214" s="1"/>
  <c r="W14" i="214"/>
  <c r="X14" i="214" s="1"/>
  <c r="W20" i="214"/>
  <c r="X20" i="214" s="1"/>
  <c r="Y20" i="214" s="1"/>
  <c r="Z20" i="214" s="1"/>
  <c r="V11" i="214"/>
  <c r="X11" i="214" s="1"/>
  <c r="Y11" i="214" s="1"/>
  <c r="Z11" i="214" s="1"/>
  <c r="J20" i="213"/>
  <c r="W12" i="214"/>
  <c r="X12" i="214" s="1"/>
  <c r="Y12" i="214" s="1"/>
  <c r="Z12" i="214" s="1"/>
  <c r="V17" i="214"/>
  <c r="X17" i="214" s="1"/>
  <c r="Y17" i="214" s="1"/>
  <c r="Z17" i="214" s="1"/>
  <c r="W7" i="214"/>
  <c r="V7" i="214"/>
  <c r="X7" i="214" s="1"/>
  <c r="Y7" i="214" s="1"/>
  <c r="Z7" i="214" s="1"/>
  <c r="Y16" i="214"/>
  <c r="Z16" i="214" s="1"/>
  <c r="Q14" i="203"/>
  <c r="Q13" i="203"/>
  <c r="Y13" i="214"/>
  <c r="Z13" i="214" s="1"/>
  <c r="Y19" i="214"/>
  <c r="Z19" i="214" s="1"/>
  <c r="T21" i="214"/>
  <c r="Y9" i="214"/>
  <c r="Z9" i="214" s="1"/>
  <c r="U15" i="214"/>
  <c r="Y15" i="214" s="1"/>
  <c r="Z15" i="214" s="1"/>
  <c r="Q19" i="203"/>
  <c r="V6" i="214"/>
  <c r="P25" i="203"/>
  <c r="Q25" i="203" s="1"/>
  <c r="U8" i="214"/>
  <c r="Y8" i="214" s="1"/>
  <c r="Z8" i="214" s="1"/>
  <c r="Q12" i="203"/>
  <c r="Y14" i="214"/>
  <c r="Z14" i="214" s="1"/>
  <c r="U18" i="214"/>
  <c r="Y18" i="214" s="1"/>
  <c r="Z18" i="214" s="1"/>
  <c r="Q22" i="203"/>
  <c r="W6" i="214"/>
  <c r="V21" i="214" l="1"/>
  <c r="W21" i="214"/>
  <c r="I48" i="198"/>
  <c r="K48" i="198" s="1"/>
  <c r="U21" i="214"/>
  <c r="X6" i="214"/>
  <c r="X21" i="214" s="1"/>
  <c r="Y6" i="214" l="1"/>
  <c r="Y21" i="214" s="1"/>
  <c r="Z6" i="214" l="1"/>
  <c r="Z21" i="214" s="1"/>
  <c r="I10" i="198" l="1"/>
  <c r="K10" i="198" s="1"/>
  <c r="I11" i="198"/>
  <c r="K11" i="19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NJKマーケティング事業部</author>
  </authors>
  <commentList>
    <comment ref="L10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賃金テーブルの本給上限を上回る場合、調整給とするかどうか検討する。
賃金テーブルの本給下限額を下回る場合、そのままとするか、加減の金額まで昇給させるかを検討する。</t>
        </r>
      </text>
    </comment>
  </commentList>
</comments>
</file>

<file path=xl/sharedStrings.xml><?xml version="1.0" encoding="utf-8"?>
<sst xmlns="http://schemas.openxmlformats.org/spreadsheetml/2006/main" count="336" uniqueCount="147">
  <si>
    <t>S3</t>
    <phoneticPr fontId="20"/>
  </si>
  <si>
    <t>B</t>
    <phoneticPr fontId="20"/>
  </si>
  <si>
    <t>M1</t>
    <phoneticPr fontId="20"/>
  </si>
  <si>
    <t>S2</t>
    <phoneticPr fontId="20"/>
  </si>
  <si>
    <t>C</t>
    <phoneticPr fontId="20"/>
  </si>
  <si>
    <t>A</t>
    <phoneticPr fontId="20"/>
  </si>
  <si>
    <t>S1</t>
    <phoneticPr fontId="20"/>
  </si>
  <si>
    <t>M2</t>
    <phoneticPr fontId="20"/>
  </si>
  <si>
    <t>SS</t>
    <phoneticPr fontId="20"/>
  </si>
  <si>
    <t>S</t>
    <phoneticPr fontId="20"/>
  </si>
  <si>
    <t>D</t>
    <phoneticPr fontId="20"/>
  </si>
  <si>
    <t>E</t>
    <phoneticPr fontId="20"/>
  </si>
  <si>
    <t>合計</t>
    <rPh sb="0" eb="2">
      <t>ゴウケイ</t>
    </rPh>
    <phoneticPr fontId="20"/>
  </si>
  <si>
    <t>B</t>
  </si>
  <si>
    <t>役職</t>
    <rPh sb="0" eb="2">
      <t>ヤクショク</t>
    </rPh>
    <phoneticPr fontId="20"/>
  </si>
  <si>
    <t>ｸﾞﾚｰﾄﾞ</t>
    <phoneticPr fontId="20"/>
  </si>
  <si>
    <t>課長</t>
    <rPh sb="0" eb="2">
      <t>カチョウ</t>
    </rPh>
    <phoneticPr fontId="20"/>
  </si>
  <si>
    <t>S1</t>
  </si>
  <si>
    <t>NO</t>
    <phoneticPr fontId="20"/>
  </si>
  <si>
    <t>氏名</t>
    <rPh sb="0" eb="2">
      <t>シメイ</t>
    </rPh>
    <phoneticPr fontId="20"/>
  </si>
  <si>
    <t>調整給</t>
    <rPh sb="0" eb="2">
      <t>チョウセイ</t>
    </rPh>
    <rPh sb="2" eb="3">
      <t>キュウ</t>
    </rPh>
    <phoneticPr fontId="20"/>
  </si>
  <si>
    <t>本給</t>
    <rPh sb="0" eb="2">
      <t>ホンキュウ</t>
    </rPh>
    <phoneticPr fontId="20"/>
  </si>
  <si>
    <t>仕事給</t>
    <rPh sb="0" eb="2">
      <t>シゴト</t>
    </rPh>
    <rPh sb="2" eb="3">
      <t>キュウ</t>
    </rPh>
    <phoneticPr fontId="20"/>
  </si>
  <si>
    <t>基本給</t>
    <rPh sb="0" eb="3">
      <t>キホンキュウ</t>
    </rPh>
    <phoneticPr fontId="20"/>
  </si>
  <si>
    <t>役職手当</t>
    <rPh sb="0" eb="2">
      <t>ヤクショク</t>
    </rPh>
    <rPh sb="2" eb="4">
      <t>テアテ</t>
    </rPh>
    <phoneticPr fontId="20"/>
  </si>
  <si>
    <t>上限</t>
    <rPh sb="0" eb="2">
      <t>ジョウゲン</t>
    </rPh>
    <phoneticPr fontId="20"/>
  </si>
  <si>
    <t>↑</t>
    <phoneticPr fontId="20"/>
  </si>
  <si>
    <t>↓</t>
    <phoneticPr fontId="20"/>
  </si>
  <si>
    <t>下限</t>
    <rPh sb="0" eb="2">
      <t>カゲン</t>
    </rPh>
    <phoneticPr fontId="20"/>
  </si>
  <si>
    <t>基本給</t>
    <rPh sb="0" eb="2">
      <t>キホン</t>
    </rPh>
    <rPh sb="2" eb="3">
      <t>キュウ</t>
    </rPh>
    <phoneticPr fontId="20"/>
  </si>
  <si>
    <t>部長</t>
    <rPh sb="0" eb="2">
      <t>ブチョウ</t>
    </rPh>
    <phoneticPr fontId="20"/>
  </si>
  <si>
    <t>L1</t>
    <phoneticPr fontId="20"/>
  </si>
  <si>
    <t>主任</t>
    <rPh sb="0" eb="2">
      <t>シュニン</t>
    </rPh>
    <phoneticPr fontId="20"/>
  </si>
  <si>
    <t>現行</t>
    <rPh sb="0" eb="2">
      <t>ゲンコウ</t>
    </rPh>
    <phoneticPr fontId="20"/>
  </si>
  <si>
    <t>支給額</t>
    <rPh sb="0" eb="3">
      <t>シキュウガク</t>
    </rPh>
    <phoneticPr fontId="20"/>
  </si>
  <si>
    <t>移行後</t>
    <rPh sb="0" eb="2">
      <t>イコウ</t>
    </rPh>
    <rPh sb="2" eb="3">
      <t>ゴ</t>
    </rPh>
    <phoneticPr fontId="20"/>
  </si>
  <si>
    <t>グレード</t>
    <phoneticPr fontId="20"/>
  </si>
  <si>
    <t>差額</t>
    <rPh sb="0" eb="2">
      <t>サガク</t>
    </rPh>
    <phoneticPr fontId="20"/>
  </si>
  <si>
    <t>仕事給
差額</t>
    <rPh sb="0" eb="2">
      <t>シゴト</t>
    </rPh>
    <rPh sb="2" eb="3">
      <t>キュウ</t>
    </rPh>
    <rPh sb="4" eb="6">
      <t>サガク</t>
    </rPh>
    <phoneticPr fontId="20"/>
  </si>
  <si>
    <t>ｸﾞﾚｰﾄﾞ</t>
    <phoneticPr fontId="20"/>
  </si>
  <si>
    <t>ｽﾃｰｼﾞ</t>
    <phoneticPr fontId="20"/>
  </si>
  <si>
    <t>仕事給
（評価ﾗﾝｸ）</t>
    <rPh sb="0" eb="2">
      <t>シゴト</t>
    </rPh>
    <rPh sb="2" eb="3">
      <t>キュウ</t>
    </rPh>
    <rPh sb="5" eb="7">
      <t>ヒョウカ</t>
    </rPh>
    <phoneticPr fontId="20"/>
  </si>
  <si>
    <t>部署</t>
    <rPh sb="0" eb="2">
      <t>ブショ</t>
    </rPh>
    <phoneticPr fontId="20"/>
  </si>
  <si>
    <t>グレードごとの標準額</t>
    <rPh sb="7" eb="9">
      <t>ヒョウジュン</t>
    </rPh>
    <rPh sb="9" eb="10">
      <t>ガク</t>
    </rPh>
    <phoneticPr fontId="20"/>
  </si>
  <si>
    <t>標準額</t>
    <rPh sb="0" eb="2">
      <t>ヒョウジュン</t>
    </rPh>
    <rPh sb="2" eb="3">
      <t>ガク</t>
    </rPh>
    <phoneticPr fontId="20"/>
  </si>
  <si>
    <t>「本給」・「仕事給」標準額</t>
    <rPh sb="1" eb="3">
      <t>ホンキュウ</t>
    </rPh>
    <rPh sb="6" eb="8">
      <t>シゴト</t>
    </rPh>
    <rPh sb="8" eb="9">
      <t>キュウ</t>
    </rPh>
    <rPh sb="10" eb="12">
      <t>ヒョウジュン</t>
    </rPh>
    <rPh sb="12" eb="13">
      <t>ガク</t>
    </rPh>
    <phoneticPr fontId="20"/>
  </si>
  <si>
    <t>SS</t>
    <phoneticPr fontId="28"/>
  </si>
  <si>
    <t>S</t>
    <phoneticPr fontId="28"/>
  </si>
  <si>
    <t>A</t>
    <phoneticPr fontId="28"/>
  </si>
  <si>
    <t>B</t>
    <phoneticPr fontId="28"/>
  </si>
  <si>
    <t>C</t>
    <phoneticPr fontId="28"/>
  </si>
  <si>
    <t>D</t>
    <phoneticPr fontId="28"/>
  </si>
  <si>
    <t>E</t>
    <phoneticPr fontId="28"/>
  </si>
  <si>
    <t>ﾎﾟｲﾝﾄ差</t>
    <rPh sb="5" eb="6">
      <t>サ</t>
    </rPh>
    <phoneticPr fontId="28"/>
  </si>
  <si>
    <t>M1</t>
    <phoneticPr fontId="28"/>
  </si>
  <si>
    <t>S3</t>
    <phoneticPr fontId="28"/>
  </si>
  <si>
    <t>S2</t>
    <phoneticPr fontId="28"/>
  </si>
  <si>
    <t>S1</t>
    <phoneticPr fontId="28"/>
  </si>
  <si>
    <t>給与</t>
    <rPh sb="0" eb="2">
      <t>キュウヨ</t>
    </rPh>
    <phoneticPr fontId="20"/>
  </si>
  <si>
    <t>勤続年数
（年）</t>
    <rPh sb="0" eb="2">
      <t>キンゾク</t>
    </rPh>
    <rPh sb="2" eb="4">
      <t>ネンスウ</t>
    </rPh>
    <rPh sb="6" eb="7">
      <t>ネン</t>
    </rPh>
    <phoneticPr fontId="20"/>
  </si>
  <si>
    <t>年齢
（歳）</t>
    <rPh sb="0" eb="2">
      <t>ネンレイ</t>
    </rPh>
    <rPh sb="4" eb="5">
      <t>サイ</t>
    </rPh>
    <phoneticPr fontId="20"/>
  </si>
  <si>
    <t>賞与支給総額
（夏季、冬季）</t>
    <rPh sb="0" eb="2">
      <t>ショウヨ</t>
    </rPh>
    <rPh sb="2" eb="4">
      <t>シキュウ</t>
    </rPh>
    <rPh sb="4" eb="6">
      <t>ソウガク</t>
    </rPh>
    <rPh sb="8" eb="10">
      <t>カキ</t>
    </rPh>
    <rPh sb="11" eb="13">
      <t>トウキ</t>
    </rPh>
    <phoneticPr fontId="20"/>
  </si>
  <si>
    <t>×</t>
    <phoneticPr fontId="20"/>
  </si>
  <si>
    <t>＝</t>
    <phoneticPr fontId="20"/>
  </si>
  <si>
    <t>全社員賞与ポイント</t>
    <rPh sb="0" eb="3">
      <t>ゼンシャイン</t>
    </rPh>
    <rPh sb="3" eb="5">
      <t>ショウヨ</t>
    </rPh>
    <phoneticPr fontId="20"/>
  </si>
  <si>
    <t>賞与ポイント単価</t>
    <rPh sb="0" eb="2">
      <t>ショウヨ</t>
    </rPh>
    <rPh sb="6" eb="8">
      <t>タンカ</t>
    </rPh>
    <phoneticPr fontId="20"/>
  </si>
  <si>
    <t>÷</t>
    <phoneticPr fontId="20"/>
  </si>
  <si>
    <t>社員賞与支給額</t>
    <rPh sb="0" eb="2">
      <t>シャイン</t>
    </rPh>
    <rPh sb="2" eb="4">
      <t>ショウヨ</t>
    </rPh>
    <rPh sb="4" eb="6">
      <t>シキュウ</t>
    </rPh>
    <rPh sb="6" eb="7">
      <t>ガク</t>
    </rPh>
    <phoneticPr fontId="20"/>
  </si>
  <si>
    <t>各賞与ポイント</t>
    <rPh sb="0" eb="1">
      <t>カク</t>
    </rPh>
    <rPh sb="1" eb="3">
      <t>ショウヨ</t>
    </rPh>
    <phoneticPr fontId="20"/>
  </si>
  <si>
    <t>賞与支給額</t>
    <rPh sb="0" eb="2">
      <t>ショウヨ</t>
    </rPh>
    <rPh sb="2" eb="5">
      <t>シキュウガク</t>
    </rPh>
    <phoneticPr fontId="20"/>
  </si>
  <si>
    <t>賞与
ﾎﾟｲﾝﾄ単価</t>
    <rPh sb="0" eb="2">
      <t>ショウヨ</t>
    </rPh>
    <rPh sb="8" eb="10">
      <t>タンカ</t>
    </rPh>
    <phoneticPr fontId="20"/>
  </si>
  <si>
    <t>賞与ﾎﾟｲﾝﾄ</t>
    <rPh sb="0" eb="2">
      <t>ショウヨ</t>
    </rPh>
    <phoneticPr fontId="20"/>
  </si>
  <si>
    <t>評価</t>
    <rPh sb="0" eb="2">
      <t>ヒョウカ</t>
    </rPh>
    <phoneticPr fontId="20"/>
  </si>
  <si>
    <t>勤続
年数
（年）</t>
    <rPh sb="0" eb="2">
      <t>キンゾク</t>
    </rPh>
    <rPh sb="3" eb="5">
      <t>ネンスウ</t>
    </rPh>
    <rPh sb="7" eb="8">
      <t>ネン</t>
    </rPh>
    <phoneticPr fontId="20"/>
  </si>
  <si>
    <t>賞与</t>
    <rPh sb="0" eb="2">
      <t>ショウヨ</t>
    </rPh>
    <phoneticPr fontId="20"/>
  </si>
  <si>
    <t>給与計</t>
    <rPh sb="0" eb="2">
      <t>キュウヨ</t>
    </rPh>
    <rPh sb="2" eb="3">
      <t>ケイ</t>
    </rPh>
    <phoneticPr fontId="20"/>
  </si>
  <si>
    <t>夏賞与</t>
    <rPh sb="0" eb="1">
      <t>ナツ</t>
    </rPh>
    <rPh sb="1" eb="3">
      <t>ショウヨ</t>
    </rPh>
    <phoneticPr fontId="20"/>
  </si>
  <si>
    <t>冬賞与</t>
    <rPh sb="0" eb="1">
      <t>フユ</t>
    </rPh>
    <rPh sb="1" eb="3">
      <t>ショウヨ</t>
    </rPh>
    <phoneticPr fontId="20"/>
  </si>
  <si>
    <t>賞与計</t>
    <rPh sb="0" eb="2">
      <t>ショウヨ</t>
    </rPh>
    <rPh sb="2" eb="3">
      <t>ケイ</t>
    </rPh>
    <phoneticPr fontId="20"/>
  </si>
  <si>
    <t>年収</t>
    <rPh sb="0" eb="2">
      <t>ネンシュウ</t>
    </rPh>
    <phoneticPr fontId="20"/>
  </si>
  <si>
    <t>▼グレードごとの標準額を入力してください</t>
    <rPh sb="8" eb="10">
      <t>ヒョウジュン</t>
    </rPh>
    <rPh sb="10" eb="11">
      <t>ガク</t>
    </rPh>
    <rPh sb="12" eb="14">
      <t>ニュウリョク</t>
    </rPh>
    <phoneticPr fontId="20"/>
  </si>
  <si>
    <t>▼役職手当を入力してください</t>
    <rPh sb="1" eb="3">
      <t>ヤクショク</t>
    </rPh>
    <rPh sb="3" eb="5">
      <t>テアテ</t>
    </rPh>
    <rPh sb="6" eb="8">
      <t>ニュウリョク</t>
    </rPh>
    <phoneticPr fontId="20"/>
  </si>
  <si>
    <t>役職</t>
    <rPh sb="0" eb="2">
      <t>ヤクショク</t>
    </rPh>
    <phoneticPr fontId="20"/>
  </si>
  <si>
    <t>本給と仕事給の比率</t>
    <rPh sb="0" eb="2">
      <t>ホンキュウ</t>
    </rPh>
    <rPh sb="3" eb="5">
      <t>シゴト</t>
    </rPh>
    <rPh sb="5" eb="6">
      <t>キュウ</t>
    </rPh>
    <rPh sb="7" eb="9">
      <t>ヒリツ</t>
    </rPh>
    <phoneticPr fontId="20"/>
  </si>
  <si>
    <t>本給</t>
    <rPh sb="0" eb="2">
      <t>ホンキュウ</t>
    </rPh>
    <phoneticPr fontId="20"/>
  </si>
  <si>
    <t>仕事給</t>
    <rPh sb="0" eb="2">
      <t>シゴト</t>
    </rPh>
    <rPh sb="2" eb="3">
      <t>キュウ</t>
    </rPh>
    <phoneticPr fontId="20"/>
  </si>
  <si>
    <t>▼本給と仕事給の比率を入力してください</t>
    <rPh sb="1" eb="3">
      <t>ホンキュウ</t>
    </rPh>
    <rPh sb="4" eb="6">
      <t>シゴト</t>
    </rPh>
    <rPh sb="6" eb="7">
      <t>キュウ</t>
    </rPh>
    <rPh sb="8" eb="10">
      <t>ヒリツ</t>
    </rPh>
    <rPh sb="11" eb="13">
      <t>ニュウリョク</t>
    </rPh>
    <phoneticPr fontId="20"/>
  </si>
  <si>
    <t>賃金（固定給）テーブル作成シート</t>
    <rPh sb="0" eb="2">
      <t>チンギン</t>
    </rPh>
    <rPh sb="3" eb="6">
      <t>コテイキュウ</t>
    </rPh>
    <rPh sb="11" eb="13">
      <t>サクセイ</t>
    </rPh>
    <phoneticPr fontId="20"/>
  </si>
  <si>
    <t>▼仕事給差額を入力してください</t>
    <rPh sb="1" eb="3">
      <t>シゴト</t>
    </rPh>
    <rPh sb="3" eb="4">
      <t>キュウ</t>
    </rPh>
    <rPh sb="4" eb="6">
      <t>サガク</t>
    </rPh>
    <rPh sb="7" eb="9">
      <t>ニュウリョク</t>
    </rPh>
    <phoneticPr fontId="20"/>
  </si>
  <si>
    <t>マネジメントステージ</t>
    <phoneticPr fontId="20"/>
  </si>
  <si>
    <t>リーダーステージ</t>
    <phoneticPr fontId="20"/>
  </si>
  <si>
    <t>※仕事給差額を入力すると、シートが完成します。</t>
    <rPh sb="1" eb="3">
      <t>シゴト</t>
    </rPh>
    <rPh sb="3" eb="4">
      <t>キュウ</t>
    </rPh>
    <rPh sb="4" eb="6">
      <t>サガク</t>
    </rPh>
    <rPh sb="7" eb="9">
      <t>ニュウリョク</t>
    </rPh>
    <rPh sb="17" eb="19">
      <t>カンセイ</t>
    </rPh>
    <phoneticPr fontId="20"/>
  </si>
  <si>
    <t>※本給、仕事給、役職手当は【標準額の設定シート】の数値が反映されています。</t>
    <rPh sb="1" eb="3">
      <t>ホンキュウ</t>
    </rPh>
    <rPh sb="4" eb="6">
      <t>シゴト</t>
    </rPh>
    <rPh sb="6" eb="7">
      <t>キュウ</t>
    </rPh>
    <rPh sb="8" eb="10">
      <t>ヤクショク</t>
    </rPh>
    <rPh sb="10" eb="12">
      <t>テアテ</t>
    </rPh>
    <rPh sb="14" eb="16">
      <t>ヒョウジュン</t>
    </rPh>
    <rPh sb="16" eb="17">
      <t>ガク</t>
    </rPh>
    <rPh sb="18" eb="20">
      <t>セッテイ</t>
    </rPh>
    <rPh sb="25" eb="27">
      <t>スウチ</t>
    </rPh>
    <rPh sb="28" eb="30">
      <t>ハンエイ</t>
    </rPh>
    <phoneticPr fontId="20"/>
  </si>
  <si>
    <t>スタッフステージ</t>
    <phoneticPr fontId="20"/>
  </si>
  <si>
    <t>※役職手当の数値は、【賃金テーブル】シートに反映されます</t>
    <rPh sb="1" eb="3">
      <t>ヤクショク</t>
    </rPh>
    <rPh sb="3" eb="5">
      <t>テアテ</t>
    </rPh>
    <rPh sb="6" eb="8">
      <t>スウチ</t>
    </rPh>
    <rPh sb="11" eb="13">
      <t>チンギン</t>
    </rPh>
    <rPh sb="22" eb="24">
      <t>ハンエイ</t>
    </rPh>
    <phoneticPr fontId="20"/>
  </si>
  <si>
    <t>※本給と仕事給の数値は【賃金テーブル】シートに反映されます</t>
    <rPh sb="1" eb="3">
      <t>ホンキュウ</t>
    </rPh>
    <rPh sb="4" eb="6">
      <t>シゴト</t>
    </rPh>
    <rPh sb="6" eb="7">
      <t>キュウ</t>
    </rPh>
    <rPh sb="8" eb="10">
      <t>スウチ</t>
    </rPh>
    <rPh sb="12" eb="14">
      <t>チンギン</t>
    </rPh>
    <rPh sb="23" eb="25">
      <t>ハンエイ</t>
    </rPh>
    <phoneticPr fontId="20"/>
  </si>
  <si>
    <t>固定給</t>
    <rPh sb="0" eb="3">
      <t>コテイキュウ</t>
    </rPh>
    <phoneticPr fontId="20"/>
  </si>
  <si>
    <t>▼グレードを選んでください</t>
    <rPh sb="6" eb="7">
      <t>エラ</t>
    </rPh>
    <phoneticPr fontId="20"/>
  </si>
  <si>
    <t>M2</t>
  </si>
  <si>
    <t>▼社員の情報、固定給情報を入力してください</t>
    <rPh sb="1" eb="3">
      <t>シャイン</t>
    </rPh>
    <rPh sb="4" eb="6">
      <t>ジョウホウ</t>
    </rPh>
    <rPh sb="7" eb="10">
      <t>コテイキュウ</t>
    </rPh>
    <rPh sb="10" eb="12">
      <t>ジョウホウ</t>
    </rPh>
    <rPh sb="13" eb="15">
      <t>ニュウリョク</t>
    </rPh>
    <phoneticPr fontId="20"/>
  </si>
  <si>
    <t>賃金移行シミュレーション</t>
    <rPh sb="0" eb="2">
      <t>チンギン</t>
    </rPh>
    <rPh sb="2" eb="4">
      <t>イコウ</t>
    </rPh>
    <phoneticPr fontId="20"/>
  </si>
  <si>
    <t>賞与ポイント表シート</t>
    <rPh sb="0" eb="2">
      <t>ショウヨ</t>
    </rPh>
    <rPh sb="6" eb="7">
      <t>ヒョウ</t>
    </rPh>
    <phoneticPr fontId="20"/>
  </si>
  <si>
    <t>▼ポイント差を入力してください</t>
    <rPh sb="5" eb="6">
      <t>サ</t>
    </rPh>
    <rPh sb="7" eb="9">
      <t>ニュウリョク</t>
    </rPh>
    <phoneticPr fontId="20"/>
  </si>
  <si>
    <t>▼標準ポイントを入力してください</t>
    <rPh sb="1" eb="3">
      <t>ヒョウジュン</t>
    </rPh>
    <rPh sb="8" eb="10">
      <t>ニュウリョク</t>
    </rPh>
    <phoneticPr fontId="20"/>
  </si>
  <si>
    <t>賞与支給額算出シミュレーションシート</t>
    <rPh sb="0" eb="2">
      <t>ショウヨ</t>
    </rPh>
    <rPh sb="2" eb="5">
      <t>シキュウガク</t>
    </rPh>
    <rPh sb="5" eb="7">
      <t>サンシュツ</t>
    </rPh>
    <phoneticPr fontId="20"/>
  </si>
  <si>
    <t>↑賞与支給額シミュレーションシートに反映されます</t>
    <rPh sb="1" eb="3">
      <t>ショウヨ</t>
    </rPh>
    <rPh sb="3" eb="5">
      <t>シキュウ</t>
    </rPh>
    <rPh sb="5" eb="6">
      <t>ガク</t>
    </rPh>
    <rPh sb="18" eb="20">
      <t>ハンエイ</t>
    </rPh>
    <phoneticPr fontId="20"/>
  </si>
  <si>
    <t>※ここは変更しないでください</t>
    <rPh sb="4" eb="6">
      <t>ヘンコウ</t>
    </rPh>
    <phoneticPr fontId="20"/>
  </si>
  <si>
    <t>賞与支給額シミュレーションシート</t>
    <rPh sb="0" eb="2">
      <t>ショウヨ</t>
    </rPh>
    <rPh sb="2" eb="5">
      <t>シキュウガク</t>
    </rPh>
    <phoneticPr fontId="20"/>
  </si>
  <si>
    <t>▼必要に応じて評価を変更してシミュレーションしてください</t>
    <rPh sb="1" eb="3">
      <t>ヒツヨウ</t>
    </rPh>
    <rPh sb="4" eb="5">
      <t>オウ</t>
    </rPh>
    <rPh sb="7" eb="9">
      <t>ヒョウカ</t>
    </rPh>
    <rPh sb="10" eb="12">
      <t>ヘンコウ</t>
    </rPh>
    <phoneticPr fontId="20"/>
  </si>
  <si>
    <t>-</t>
    <phoneticPr fontId="20"/>
  </si>
  <si>
    <t>-</t>
    <phoneticPr fontId="20"/>
  </si>
  <si>
    <t>-</t>
    <phoneticPr fontId="20"/>
  </si>
  <si>
    <t>賞与ポイント総額算出用</t>
    <rPh sb="0" eb="2">
      <t>ショウヨ</t>
    </rPh>
    <rPh sb="6" eb="8">
      <t>ソウガク</t>
    </rPh>
    <rPh sb="8" eb="10">
      <t>サンシュツ</t>
    </rPh>
    <rPh sb="10" eb="11">
      <t>ヨウ</t>
    </rPh>
    <phoneticPr fontId="20"/>
  </si>
  <si>
    <t>年収シミュレーションシート</t>
    <rPh sb="0" eb="2">
      <t>ネンシュウ</t>
    </rPh>
    <phoneticPr fontId="20"/>
  </si>
  <si>
    <t>▼現行の賞与を入力してください</t>
    <rPh sb="1" eb="3">
      <t>ゲンコウ</t>
    </rPh>
    <rPh sb="4" eb="6">
      <t>ショウヨ</t>
    </rPh>
    <rPh sb="7" eb="9">
      <t>ニュウリョク</t>
    </rPh>
    <phoneticPr fontId="20"/>
  </si>
  <si>
    <t>B</t>
    <phoneticPr fontId="20"/>
  </si>
  <si>
    <t>年間賞与支給額</t>
    <rPh sb="0" eb="2">
      <t>ネンカン</t>
    </rPh>
    <rPh sb="2" eb="4">
      <t>ショウヨ</t>
    </rPh>
    <rPh sb="4" eb="7">
      <t>シキュウガク</t>
    </rPh>
    <phoneticPr fontId="20"/>
  </si>
  <si>
    <t>差額</t>
    <rPh sb="0" eb="2">
      <t>サガク</t>
    </rPh>
    <phoneticPr fontId="20"/>
  </si>
  <si>
    <t>は数式が入っています</t>
    <phoneticPr fontId="20"/>
  </si>
  <si>
    <t>※グレードを選ぶと、仕事給、役職手当には【標準額の設定シート】の数値が反映されます。</t>
    <rPh sb="6" eb="7">
      <t>エラ</t>
    </rPh>
    <phoneticPr fontId="20"/>
  </si>
  <si>
    <t>※本給には、「現行の固定給合計ー仕事給ー役職手当」の式が入っています。</t>
    <rPh sb="1" eb="3">
      <t>ホンキュウ</t>
    </rPh>
    <rPh sb="7" eb="9">
      <t>ゲンコウ</t>
    </rPh>
    <rPh sb="10" eb="13">
      <t>コテイキュウ</t>
    </rPh>
    <rPh sb="13" eb="15">
      <t>ゴウケイ</t>
    </rPh>
    <rPh sb="16" eb="18">
      <t>シゴト</t>
    </rPh>
    <rPh sb="18" eb="19">
      <t>キュウ</t>
    </rPh>
    <rPh sb="20" eb="22">
      <t>ヤクショク</t>
    </rPh>
    <rPh sb="22" eb="24">
      <t>テアテ</t>
    </rPh>
    <rPh sb="26" eb="27">
      <t>シキ</t>
    </rPh>
    <rPh sb="28" eb="29">
      <t>ハイ</t>
    </rPh>
    <phoneticPr fontId="20"/>
  </si>
  <si>
    <t>「基本給」（本給＋仕事給）標準額を設定シート</t>
    <phoneticPr fontId="20"/>
  </si>
  <si>
    <t>は数式が入っています</t>
    <phoneticPr fontId="20"/>
  </si>
  <si>
    <t>は数式が入っています</t>
    <phoneticPr fontId="20"/>
  </si>
  <si>
    <t>M3</t>
    <phoneticPr fontId="20"/>
  </si>
  <si>
    <t>L3</t>
  </si>
  <si>
    <t>L3</t>
    <phoneticPr fontId="20"/>
  </si>
  <si>
    <t>L2</t>
  </si>
  <si>
    <t>L2</t>
    <phoneticPr fontId="20"/>
  </si>
  <si>
    <t>一般社員</t>
    <phoneticPr fontId="20"/>
  </si>
  <si>
    <t>係長</t>
    <rPh sb="0" eb="2">
      <t>カカリチョウ</t>
    </rPh>
    <phoneticPr fontId="20"/>
  </si>
  <si>
    <t>部長</t>
    <phoneticPr fontId="20"/>
  </si>
  <si>
    <t>部門長</t>
    <rPh sb="0" eb="3">
      <t>ブモンチョウ</t>
    </rPh>
    <phoneticPr fontId="20"/>
  </si>
  <si>
    <t>M1</t>
  </si>
  <si>
    <t>L1</t>
  </si>
  <si>
    <t>S3</t>
  </si>
  <si>
    <t>S2</t>
  </si>
  <si>
    <t>M3</t>
    <phoneticPr fontId="20"/>
  </si>
  <si>
    <t>係長</t>
    <rPh sb="0" eb="2">
      <t>カカリチョウ</t>
    </rPh>
    <phoneticPr fontId="20"/>
  </si>
  <si>
    <t>一般社員</t>
    <rPh sb="0" eb="2">
      <t>イッパン</t>
    </rPh>
    <rPh sb="2" eb="4">
      <t>シャイン</t>
    </rPh>
    <phoneticPr fontId="20"/>
  </si>
  <si>
    <t>M3</t>
    <phoneticPr fontId="28"/>
  </si>
  <si>
    <t>L3</t>
    <phoneticPr fontId="20"/>
  </si>
  <si>
    <t>L2</t>
    <phoneticPr fontId="20"/>
  </si>
  <si>
    <t>三島　滉人</t>
    <rPh sb="0" eb="2">
      <t>ミシマ</t>
    </rPh>
    <phoneticPr fontId="20"/>
  </si>
  <si>
    <t>大東本社</t>
    <rPh sb="0" eb="2">
      <t>ダイトウ</t>
    </rPh>
    <rPh sb="2" eb="4">
      <t>ホンシャ</t>
    </rPh>
    <phoneticPr fontId="20"/>
  </si>
  <si>
    <t>一般社員</t>
    <rPh sb="0" eb="4">
      <t>イッパンシャイン</t>
    </rPh>
    <phoneticPr fontId="20"/>
  </si>
  <si>
    <t>B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</si>
</sst>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¥&quot;#,##0;[Red]&quot;¥&quot;\-#,##0"/>
    <numFmt numFmtId="176" formatCode="0_);[Red]\(0\)"/>
    <numFmt numFmtId="177" formatCode="0_ "/>
    <numFmt numFmtId="178" formatCode="#,##0.0;[Red]\-#,##0.0"/>
  </numFmts>
  <fonts count="5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Arial"/>
      <family val="2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4"/>
      <color indexed="9"/>
      <name val="Century"/>
      <family val="1"/>
    </font>
    <font>
      <sz val="14"/>
      <name val="Century"/>
      <family val="1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indexed="9"/>
      <name val="ＭＳ Ｐゴシック"/>
      <family val="3"/>
      <charset val="128"/>
      <scheme val="minor"/>
    </font>
    <font>
      <b/>
      <sz val="14"/>
      <color indexed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color theme="0" tint="-0.14999847407452621"/>
      <name val="ＭＳ Ｐゴシック"/>
      <family val="3"/>
      <charset val="128"/>
    </font>
    <font>
      <sz val="12"/>
      <color theme="0" tint="-0.1499984740745262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0"/>
      <color theme="0" tint="-0.1499984740745262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92D05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rgb="FF92D050"/>
      </right>
      <top/>
      <bottom style="dotted">
        <color indexed="64"/>
      </bottom>
      <diagonal/>
    </border>
    <border>
      <left style="thick">
        <color rgb="FF92D050"/>
      </left>
      <right style="thin">
        <color indexed="64"/>
      </right>
      <top/>
      <bottom/>
      <diagonal/>
    </border>
    <border>
      <left style="hair">
        <color indexed="64"/>
      </left>
      <right style="thick">
        <color rgb="FF92D050"/>
      </right>
      <top style="dotted">
        <color indexed="64"/>
      </top>
      <bottom style="dotted">
        <color indexed="64"/>
      </bottom>
      <diagonal/>
    </border>
    <border>
      <left style="thick">
        <color rgb="FF92D05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92D050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92D050"/>
      </right>
      <top/>
      <bottom style="thin">
        <color indexed="64"/>
      </bottom>
      <diagonal/>
    </border>
    <border>
      <left style="thick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 style="medium">
        <color indexed="64"/>
      </bottom>
      <diagonal/>
    </border>
    <border>
      <left style="thick">
        <color rgb="FF92D050"/>
      </left>
      <right/>
      <top style="medium">
        <color indexed="64"/>
      </top>
      <bottom style="thick">
        <color rgb="FF92D050"/>
      </bottom>
      <diagonal/>
    </border>
    <border>
      <left/>
      <right/>
      <top style="medium">
        <color indexed="64"/>
      </top>
      <bottom style="thick">
        <color rgb="FF92D050"/>
      </bottom>
      <diagonal/>
    </border>
    <border>
      <left/>
      <right style="medium">
        <color indexed="64"/>
      </right>
      <top style="medium">
        <color indexed="64"/>
      </top>
      <bottom style="thick">
        <color rgb="FF92D050"/>
      </bottom>
      <diagonal/>
    </border>
    <border>
      <left style="medium">
        <color indexed="64"/>
      </left>
      <right/>
      <top/>
      <bottom style="thick">
        <color rgb="FF92D050"/>
      </bottom>
      <diagonal/>
    </border>
    <border>
      <left style="thin">
        <color indexed="64"/>
      </left>
      <right style="thin">
        <color indexed="64"/>
      </right>
      <top/>
      <bottom style="thick">
        <color rgb="FF92D050"/>
      </bottom>
      <diagonal/>
    </border>
    <border>
      <left style="thin">
        <color indexed="64"/>
      </left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92D050"/>
      </left>
      <right/>
      <top/>
      <bottom/>
      <diagonal/>
    </border>
  </borders>
  <cellStyleXfs count="12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" fillId="24" borderId="7" applyNumberFormat="0" applyFon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4" borderId="7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1" fillId="0" borderId="0" applyFill="0" applyBorder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/>
    <xf numFmtId="0" fontId="27" fillId="0" borderId="0"/>
    <xf numFmtId="0" fontId="1" fillId="0" borderId="0"/>
    <xf numFmtId="0" fontId="2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38" fontId="1" fillId="0" borderId="0" xfId="96" applyFont="1" applyAlignment="1">
      <alignment vertical="center"/>
    </xf>
    <xf numFmtId="38" fontId="1" fillId="0" borderId="0" xfId="96" applyFont="1" applyAlignment="1">
      <alignment horizontal="center" vertical="center"/>
    </xf>
    <xf numFmtId="38" fontId="17" fillId="0" borderId="0" xfId="96" applyFont="1" applyFill="1" applyAlignment="1">
      <alignment vertical="center"/>
    </xf>
    <xf numFmtId="38" fontId="1" fillId="0" borderId="0" xfId="96" applyFont="1"/>
    <xf numFmtId="0" fontId="25" fillId="0" borderId="0" xfId="0" applyFont="1">
      <alignment vertical="center"/>
    </xf>
    <xf numFmtId="3" fontId="26" fillId="0" borderId="13" xfId="121" applyNumberFormat="1" applyFont="1" applyBorder="1" applyAlignment="1">
      <alignment horizontal="center" vertical="center" shrinkToFit="1"/>
    </xf>
    <xf numFmtId="38" fontId="26" fillId="0" borderId="13" xfId="94" applyFont="1" applyFill="1" applyBorder="1" applyAlignment="1">
      <alignment horizontal="center" vertical="center"/>
    </xf>
    <xf numFmtId="38" fontId="26" fillId="0" borderId="13" xfId="94" applyFont="1" applyFill="1" applyBorder="1" applyAlignment="1">
      <alignment horizontal="center" vertical="center" shrinkToFit="1"/>
    </xf>
    <xf numFmtId="38" fontId="26" fillId="0" borderId="13" xfId="94" applyFont="1" applyBorder="1" applyAlignment="1">
      <alignment horizontal="right" vertical="center"/>
    </xf>
    <xf numFmtId="0" fontId="26" fillId="0" borderId="0" xfId="0" applyFont="1">
      <alignment vertical="center"/>
    </xf>
    <xf numFmtId="38" fontId="26" fillId="0" borderId="0" xfId="94" applyFont="1">
      <alignment vertical="center"/>
    </xf>
    <xf numFmtId="38" fontId="26" fillId="0" borderId="0" xfId="94" applyFont="1" applyAlignment="1">
      <alignment horizontal="center" vertical="center"/>
    </xf>
    <xf numFmtId="38" fontId="26" fillId="0" borderId="19" xfId="94" applyFont="1" applyBorder="1" applyAlignment="1">
      <alignment horizontal="right" vertical="center"/>
    </xf>
    <xf numFmtId="38" fontId="26" fillId="0" borderId="0" xfId="94" applyFont="1" applyFill="1" applyBorder="1" applyAlignment="1">
      <alignment horizontal="center" vertical="center" shrinkToFit="1"/>
    </xf>
    <xf numFmtId="38" fontId="17" fillId="0" borderId="22" xfId="96" applyFont="1" applyFill="1" applyBorder="1" applyAlignment="1">
      <alignment horizontal="center" vertical="center" shrinkToFit="1"/>
    </xf>
    <xf numFmtId="38" fontId="2" fillId="0" borderId="23" xfId="96" applyFont="1" applyFill="1" applyBorder="1" applyAlignment="1">
      <alignment vertical="center" shrinkToFit="1"/>
    </xf>
    <xf numFmtId="38" fontId="1" fillId="0" borderId="24" xfId="96" applyFont="1" applyFill="1" applyBorder="1" applyAlignment="1">
      <alignment vertical="center" shrinkToFit="1"/>
    </xf>
    <xf numFmtId="38" fontId="24" fillId="0" borderId="25" xfId="96" applyFont="1" applyBorder="1" applyAlignment="1">
      <alignment horizontal="center" vertical="center" shrinkToFit="1"/>
    </xf>
    <xf numFmtId="38" fontId="2" fillId="0" borderId="0" xfId="96" applyFont="1" applyFill="1" applyBorder="1" applyAlignment="1">
      <alignment vertical="center" shrinkToFit="1"/>
    </xf>
    <xf numFmtId="38" fontId="3" fillId="0" borderId="26" xfId="96" applyFont="1" applyFill="1" applyBorder="1" applyAlignment="1">
      <alignment vertical="center" shrinkToFit="1"/>
    </xf>
    <xf numFmtId="38" fontId="17" fillId="0" borderId="25" xfId="96" applyFont="1" applyFill="1" applyBorder="1" applyAlignment="1">
      <alignment vertical="center" shrinkToFit="1"/>
    </xf>
    <xf numFmtId="38" fontId="2" fillId="0" borderId="25" xfId="96" applyFont="1" applyFill="1" applyBorder="1" applyAlignment="1">
      <alignment horizontal="center" vertical="center" shrinkToFit="1"/>
    </xf>
    <xf numFmtId="38" fontId="17" fillId="0" borderId="27" xfId="96" applyFont="1" applyFill="1" applyBorder="1" applyAlignment="1">
      <alignment horizontal="center" vertical="center" shrinkToFit="1"/>
    </xf>
    <xf numFmtId="38" fontId="2" fillId="0" borderId="28" xfId="96" applyFont="1" applyFill="1" applyBorder="1" applyAlignment="1">
      <alignment vertical="center" shrinkToFit="1"/>
    </xf>
    <xf numFmtId="38" fontId="1" fillId="0" borderId="29" xfId="96" applyFont="1" applyFill="1" applyBorder="1" applyAlignment="1">
      <alignment vertical="center" shrinkToFit="1"/>
    </xf>
    <xf numFmtId="38" fontId="1" fillId="0" borderId="11" xfId="96" applyFont="1" applyFill="1" applyBorder="1" applyAlignment="1">
      <alignment vertical="center" shrinkToFit="1"/>
    </xf>
    <xf numFmtId="38" fontId="3" fillId="0" borderId="12" xfId="96" applyFont="1" applyFill="1" applyBorder="1" applyAlignment="1">
      <alignment vertical="center" shrinkToFit="1"/>
    </xf>
    <xf numFmtId="38" fontId="1" fillId="0" borderId="12" xfId="96" applyFont="1" applyFill="1" applyBorder="1" applyAlignment="1">
      <alignment vertical="center" shrinkToFit="1"/>
    </xf>
    <xf numFmtId="38" fontId="1" fillId="0" borderId="10" xfId="96" applyFont="1" applyFill="1" applyBorder="1" applyAlignment="1">
      <alignment vertical="center" shrinkToFit="1"/>
    </xf>
    <xf numFmtId="38" fontId="1" fillId="0" borderId="30" xfId="96" applyFont="1" applyFill="1" applyBorder="1" applyAlignment="1">
      <alignment vertical="center" shrinkToFit="1"/>
    </xf>
    <xf numFmtId="38" fontId="1" fillId="0" borderId="31" xfId="96" applyFont="1" applyFill="1" applyBorder="1" applyAlignment="1">
      <alignment vertical="center" shrinkToFit="1"/>
    </xf>
    <xf numFmtId="38" fontId="1" fillId="0" borderId="17" xfId="96" applyFont="1" applyFill="1" applyBorder="1" applyAlignment="1">
      <alignment vertical="center" shrinkToFit="1"/>
    </xf>
    <xf numFmtId="38" fontId="1" fillId="0" borderId="33" xfId="96" applyFont="1" applyFill="1" applyBorder="1" applyAlignment="1">
      <alignment horizontal="center" vertical="center" shrinkToFit="1"/>
    </xf>
    <xf numFmtId="38" fontId="1" fillId="0" borderId="34" xfId="96" applyFont="1" applyFill="1" applyBorder="1" applyAlignment="1">
      <alignment horizontal="center" vertical="center" shrinkToFit="1"/>
    </xf>
    <xf numFmtId="38" fontId="1" fillId="0" borderId="35" xfId="96" applyFont="1" applyFill="1" applyBorder="1" applyAlignment="1">
      <alignment horizontal="center" vertical="center" shrinkToFit="1"/>
    </xf>
    <xf numFmtId="3" fontId="26" fillId="0" borderId="16" xfId="121" applyNumberFormat="1" applyFont="1" applyBorder="1" applyAlignment="1">
      <alignment horizontal="center" vertical="center" shrinkToFit="1"/>
    </xf>
    <xf numFmtId="38" fontId="26" fillId="0" borderId="16" xfId="94" applyFont="1" applyFill="1" applyBorder="1" applyAlignment="1">
      <alignment horizontal="center" vertical="center"/>
    </xf>
    <xf numFmtId="38" fontId="26" fillId="0" borderId="16" xfId="94" applyFont="1" applyFill="1" applyBorder="1" applyAlignment="1">
      <alignment horizontal="center" vertical="center" shrinkToFit="1"/>
    </xf>
    <xf numFmtId="38" fontId="26" fillId="0" borderId="16" xfId="94" applyFont="1" applyBorder="1" applyAlignment="1">
      <alignment horizontal="right" vertical="center"/>
    </xf>
    <xf numFmtId="38" fontId="26" fillId="0" borderId="18" xfId="94" applyFont="1" applyBorder="1" applyAlignment="1">
      <alignment horizontal="right" vertical="center"/>
    </xf>
    <xf numFmtId="0" fontId="1" fillId="0" borderId="0" xfId="119" applyFont="1"/>
    <xf numFmtId="0" fontId="29" fillId="0" borderId="0" xfId="119" applyFont="1" applyAlignment="1">
      <alignment horizontal="center" vertical="center" wrapText="1"/>
    </xf>
    <xf numFmtId="38" fontId="30" fillId="0" borderId="0" xfId="95" applyFont="1" applyFill="1" applyBorder="1" applyAlignment="1">
      <alignment horizontal="center" vertical="center"/>
    </xf>
    <xf numFmtId="177" fontId="30" fillId="0" borderId="0" xfId="119" applyNumberFormat="1" applyFont="1" applyAlignment="1">
      <alignment horizontal="center" vertical="center"/>
    </xf>
    <xf numFmtId="0" fontId="31" fillId="0" borderId="0" xfId="119" applyFont="1"/>
    <xf numFmtId="0" fontId="32" fillId="0" borderId="0" xfId="120" applyFont="1" applyAlignment="1">
      <alignment vertical="center"/>
    </xf>
    <xf numFmtId="38" fontId="32" fillId="0" borderId="0" xfId="95" applyFont="1" applyFill="1" applyAlignment="1">
      <alignment vertical="center"/>
    </xf>
    <xf numFmtId="38" fontId="32" fillId="0" borderId="0" xfId="95" applyFont="1" applyFill="1" applyAlignment="1">
      <alignment horizontal="center" vertical="center"/>
    </xf>
    <xf numFmtId="176" fontId="32" fillId="0" borderId="0" xfId="95" applyNumberFormat="1" applyFont="1" applyFill="1" applyAlignment="1">
      <alignment horizontal="center" vertical="center"/>
    </xf>
    <xf numFmtId="38" fontId="26" fillId="0" borderId="19" xfId="94" applyFont="1" applyFill="1" applyBorder="1" applyAlignment="1">
      <alignment horizontal="center" vertical="center" shrinkToFit="1"/>
    </xf>
    <xf numFmtId="38" fontId="26" fillId="0" borderId="45" xfId="94" applyFont="1" applyBorder="1">
      <alignment vertical="center"/>
    </xf>
    <xf numFmtId="38" fontId="26" fillId="0" borderId="18" xfId="94" applyFont="1" applyFill="1" applyBorder="1" applyAlignment="1">
      <alignment horizontal="center" vertical="center" shrinkToFit="1"/>
    </xf>
    <xf numFmtId="3" fontId="26" fillId="0" borderId="39" xfId="121" applyNumberFormat="1" applyFont="1" applyBorder="1" applyAlignment="1">
      <alignment horizontal="center" vertical="center" shrinkToFit="1"/>
    </xf>
    <xf numFmtId="38" fontId="26" fillId="0" borderId="39" xfId="94" applyFont="1" applyFill="1" applyBorder="1" applyAlignment="1">
      <alignment horizontal="center" vertical="center"/>
    </xf>
    <xf numFmtId="38" fontId="26" fillId="0" borderId="39" xfId="94" applyFont="1" applyFill="1" applyBorder="1" applyAlignment="1">
      <alignment horizontal="center" vertical="center" shrinkToFit="1"/>
    </xf>
    <xf numFmtId="38" fontId="26" fillId="0" borderId="47" xfId="94" applyFont="1" applyFill="1" applyBorder="1" applyAlignment="1">
      <alignment horizontal="center" vertical="center" shrinkToFit="1"/>
    </xf>
    <xf numFmtId="38" fontId="26" fillId="0" borderId="39" xfId="94" applyFont="1" applyBorder="1" applyAlignment="1">
      <alignment horizontal="right" vertical="center"/>
    </xf>
    <xf numFmtId="3" fontId="26" fillId="0" borderId="48" xfId="121" applyNumberFormat="1" applyFont="1" applyBorder="1" applyAlignment="1">
      <alignment horizontal="center" vertical="center" shrinkToFit="1"/>
    </xf>
    <xf numFmtId="38" fontId="26" fillId="0" borderId="49" xfId="94" applyFont="1" applyFill="1" applyBorder="1" applyAlignment="1">
      <alignment horizontal="center" vertical="center" shrinkToFit="1"/>
    </xf>
    <xf numFmtId="38" fontId="26" fillId="0" borderId="49" xfId="94" applyFont="1" applyFill="1" applyBorder="1" applyAlignment="1">
      <alignment horizontal="center" vertical="center" wrapText="1" shrinkToFit="1"/>
    </xf>
    <xf numFmtId="3" fontId="26" fillId="0" borderId="49" xfId="121" applyNumberFormat="1" applyFont="1" applyBorder="1" applyAlignment="1">
      <alignment horizontal="center" vertical="center" shrinkToFit="1"/>
    </xf>
    <xf numFmtId="38" fontId="26" fillId="0" borderId="50" xfId="94" applyFont="1" applyFill="1" applyBorder="1" applyAlignment="1">
      <alignment horizontal="center" vertical="center" shrinkToFit="1"/>
    </xf>
    <xf numFmtId="0" fontId="22" fillId="0" borderId="0" xfId="110" applyFont="1" applyAlignment="1">
      <alignment vertical="center"/>
    </xf>
    <xf numFmtId="0" fontId="21" fillId="0" borderId="0" xfId="110" applyFont="1" applyAlignment="1">
      <alignment vertical="center"/>
    </xf>
    <xf numFmtId="38" fontId="21" fillId="0" borderId="0" xfId="95" applyFont="1" applyAlignment="1">
      <alignment vertical="center"/>
    </xf>
    <xf numFmtId="38" fontId="21" fillId="0" borderId="0" xfId="95" applyFont="1" applyAlignment="1">
      <alignment horizontal="center" vertical="center"/>
    </xf>
    <xf numFmtId="176" fontId="21" fillId="0" borderId="0" xfId="95" applyNumberFormat="1" applyFont="1" applyAlignment="1">
      <alignment horizontal="center" vertical="center"/>
    </xf>
    <xf numFmtId="38" fontId="26" fillId="0" borderId="15" xfId="94" applyFont="1" applyBorder="1" applyAlignment="1">
      <alignment horizontal="right" vertical="center"/>
    </xf>
    <xf numFmtId="38" fontId="26" fillId="0" borderId="44" xfId="94" applyFont="1" applyFill="1" applyBorder="1" applyAlignment="1">
      <alignment horizontal="center" vertical="center" shrinkToFit="1"/>
    </xf>
    <xf numFmtId="38" fontId="26" fillId="0" borderId="14" xfId="94" applyFont="1" applyBorder="1" applyAlignment="1">
      <alignment horizontal="right" vertical="center"/>
    </xf>
    <xf numFmtId="38" fontId="26" fillId="0" borderId="43" xfId="94" applyFont="1" applyFill="1" applyBorder="1" applyAlignment="1">
      <alignment horizontal="center" vertical="center" shrinkToFit="1"/>
    </xf>
    <xf numFmtId="38" fontId="26" fillId="0" borderId="56" xfId="94" applyFont="1" applyBorder="1" applyAlignment="1">
      <alignment horizontal="right" vertical="center"/>
    </xf>
    <xf numFmtId="38" fontId="26" fillId="0" borderId="57" xfId="94" applyFont="1" applyBorder="1" applyAlignment="1">
      <alignment horizontal="right" vertical="center"/>
    </xf>
    <xf numFmtId="38" fontId="26" fillId="0" borderId="58" xfId="94" applyFont="1" applyBorder="1" applyAlignment="1">
      <alignment horizontal="right" vertical="center"/>
    </xf>
    <xf numFmtId="38" fontId="26" fillId="0" borderId="59" xfId="94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9" fontId="0" fillId="0" borderId="13" xfId="87" applyFont="1" applyBorder="1" applyAlignment="1">
      <alignment horizontal="center" vertical="center"/>
    </xf>
    <xf numFmtId="38" fontId="0" fillId="0" borderId="13" xfId="94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7" fillId="0" borderId="0" xfId="0" applyFont="1">
      <alignment vertical="center"/>
    </xf>
    <xf numFmtId="38" fontId="0" fillId="0" borderId="19" xfId="94" applyFont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4" xfId="0" applyFill="1" applyBorder="1" applyAlignment="1">
      <alignment horizontal="center" vertical="center"/>
    </xf>
    <xf numFmtId="0" fontId="0" fillId="28" borderId="19" xfId="0" applyFill="1" applyBorder="1" applyAlignment="1">
      <alignment horizontal="center" vertical="center"/>
    </xf>
    <xf numFmtId="38" fontId="2" fillId="30" borderId="0" xfId="96" applyFont="1" applyFill="1" applyBorder="1" applyAlignment="1">
      <alignment vertical="center" shrinkToFit="1"/>
    </xf>
    <xf numFmtId="38" fontId="1" fillId="30" borderId="34" xfId="96" applyFont="1" applyFill="1" applyBorder="1" applyAlignment="1">
      <alignment horizontal="center" vertical="center" shrinkToFit="1"/>
    </xf>
    <xf numFmtId="38" fontId="1" fillId="30" borderId="31" xfId="96" applyFont="1" applyFill="1" applyBorder="1" applyAlignment="1">
      <alignment vertical="center" shrinkToFit="1"/>
    </xf>
    <xf numFmtId="38" fontId="1" fillId="30" borderId="12" xfId="96" applyFont="1" applyFill="1" applyBorder="1" applyAlignment="1">
      <alignment vertical="center" shrinkToFit="1"/>
    </xf>
    <xf numFmtId="38" fontId="33" fillId="32" borderId="20" xfId="96" applyFont="1" applyFill="1" applyBorder="1" applyAlignment="1">
      <alignment horizontal="center" vertical="center" wrapText="1"/>
    </xf>
    <xf numFmtId="38" fontId="33" fillId="32" borderId="36" xfId="96" applyFont="1" applyFill="1" applyBorder="1" applyAlignment="1">
      <alignment horizontal="center" vertical="center" wrapText="1"/>
    </xf>
    <xf numFmtId="38" fontId="33" fillId="32" borderId="21" xfId="96" applyFont="1" applyFill="1" applyBorder="1" applyAlignment="1">
      <alignment horizontal="center" vertical="center" wrapText="1"/>
    </xf>
    <xf numFmtId="38" fontId="33" fillId="32" borderId="37" xfId="96" applyFont="1" applyFill="1" applyBorder="1" applyAlignment="1">
      <alignment horizontal="center" vertical="center" wrapText="1"/>
    </xf>
    <xf numFmtId="38" fontId="33" fillId="33" borderId="20" xfId="96" applyFont="1" applyFill="1" applyBorder="1" applyAlignment="1">
      <alignment horizontal="center" vertical="center" wrapText="1"/>
    </xf>
    <xf numFmtId="38" fontId="38" fillId="0" borderId="0" xfId="96" applyFont="1" applyAlignment="1">
      <alignment vertical="center"/>
    </xf>
    <xf numFmtId="0" fontId="0" fillId="0" borderId="0" xfId="0" applyAlignment="1">
      <alignment horizontal="left" vertical="center"/>
    </xf>
    <xf numFmtId="0" fontId="36" fillId="0" borderId="0" xfId="0" applyFont="1" applyAlignment="1">
      <alignment horizontal="left" vertical="center"/>
    </xf>
    <xf numFmtId="3" fontId="26" fillId="0" borderId="32" xfId="121" applyNumberFormat="1" applyFont="1" applyBorder="1" applyAlignment="1">
      <alignment horizontal="center" vertical="center" shrinkToFit="1"/>
    </xf>
    <xf numFmtId="38" fontId="26" fillId="0" borderId="31" xfId="94" applyFont="1" applyFill="1" applyBorder="1" applyAlignment="1">
      <alignment horizontal="center" vertical="center" shrinkToFit="1"/>
    </xf>
    <xf numFmtId="38" fontId="26" fillId="0" borderId="31" xfId="94" applyFont="1" applyFill="1" applyBorder="1" applyAlignment="1">
      <alignment horizontal="center" vertical="center" wrapText="1" shrinkToFit="1"/>
    </xf>
    <xf numFmtId="3" fontId="26" fillId="0" borderId="31" xfId="121" applyNumberFormat="1" applyFont="1" applyBorder="1" applyAlignment="1">
      <alignment horizontal="center" vertical="center" shrinkToFit="1"/>
    </xf>
    <xf numFmtId="3" fontId="26" fillId="0" borderId="17" xfId="121" applyNumberFormat="1" applyFont="1" applyBorder="1" applyAlignment="1">
      <alignment horizontal="center" vertical="center" shrinkToFit="1"/>
    </xf>
    <xf numFmtId="38" fontId="26" fillId="0" borderId="98" xfId="94" applyFont="1" applyBorder="1">
      <alignment vertical="center"/>
    </xf>
    <xf numFmtId="38" fontId="37" fillId="0" borderId="0" xfId="94" applyFont="1">
      <alignment vertical="center"/>
    </xf>
    <xf numFmtId="38" fontId="26" fillId="31" borderId="39" xfId="94" applyFont="1" applyFill="1" applyBorder="1" applyAlignment="1">
      <alignment horizontal="right" vertical="center"/>
    </xf>
    <xf numFmtId="38" fontId="26" fillId="31" borderId="47" xfId="94" applyFont="1" applyFill="1" applyBorder="1" applyAlignment="1">
      <alignment horizontal="right" vertical="center"/>
    </xf>
    <xf numFmtId="38" fontId="26" fillId="31" borderId="13" xfId="94" applyFont="1" applyFill="1" applyBorder="1" applyAlignment="1">
      <alignment horizontal="right" vertical="center"/>
    </xf>
    <xf numFmtId="38" fontId="26" fillId="31" borderId="19" xfId="94" applyFont="1" applyFill="1" applyBorder="1" applyAlignment="1">
      <alignment horizontal="right" vertical="center"/>
    </xf>
    <xf numFmtId="38" fontId="26" fillId="31" borderId="16" xfId="94" applyFont="1" applyFill="1" applyBorder="1" applyAlignment="1">
      <alignment horizontal="right" vertical="center"/>
    </xf>
    <xf numFmtId="38" fontId="26" fillId="31" borderId="18" xfId="94" applyFont="1" applyFill="1" applyBorder="1" applyAlignment="1">
      <alignment horizontal="right" vertical="center"/>
    </xf>
    <xf numFmtId="38" fontId="26" fillId="31" borderId="45" xfId="94" applyFont="1" applyFill="1" applyBorder="1" applyAlignment="1">
      <alignment horizontal="right" vertical="center"/>
    </xf>
    <xf numFmtId="38" fontId="26" fillId="31" borderId="29" xfId="94" applyFont="1" applyFill="1" applyBorder="1" applyAlignment="1">
      <alignment horizontal="right" vertical="center"/>
    </xf>
    <xf numFmtId="38" fontId="34" fillId="32" borderId="45" xfId="94" applyFont="1" applyFill="1" applyBorder="1" applyAlignment="1">
      <alignment horizontal="center" vertical="center"/>
    </xf>
    <xf numFmtId="38" fontId="34" fillId="32" borderId="29" xfId="94" applyFont="1" applyFill="1" applyBorder="1" applyAlignment="1">
      <alignment horizontal="center" vertical="center"/>
    </xf>
    <xf numFmtId="38" fontId="34" fillId="33" borderId="45" xfId="94" applyFont="1" applyFill="1" applyBorder="1" applyAlignment="1">
      <alignment horizontal="center" vertical="center"/>
    </xf>
    <xf numFmtId="38" fontId="40" fillId="0" borderId="51" xfId="94" applyFont="1" applyFill="1" applyBorder="1" applyAlignment="1">
      <alignment horizontal="center" vertical="center"/>
    </xf>
    <xf numFmtId="38" fontId="40" fillId="0" borderId="104" xfId="94" applyFont="1" applyFill="1" applyBorder="1" applyAlignment="1">
      <alignment horizontal="center" vertical="center"/>
    </xf>
    <xf numFmtId="38" fontId="26" fillId="0" borderId="99" xfId="94" applyFont="1" applyFill="1" applyBorder="1" applyAlignment="1">
      <alignment horizontal="center" vertical="center" shrinkToFit="1"/>
    </xf>
    <xf numFmtId="38" fontId="26" fillId="31" borderId="105" xfId="94" applyFont="1" applyFill="1" applyBorder="1" applyAlignment="1">
      <alignment horizontal="right" vertical="center"/>
    </xf>
    <xf numFmtId="38" fontId="26" fillId="0" borderId="106" xfId="94" applyFont="1" applyFill="1" applyBorder="1" applyAlignment="1">
      <alignment horizontal="center" vertical="center" shrinkToFit="1"/>
    </xf>
    <xf numFmtId="38" fontId="26" fillId="31" borderId="107" xfId="94" applyFont="1" applyFill="1" applyBorder="1" applyAlignment="1">
      <alignment horizontal="right" vertical="center"/>
    </xf>
    <xf numFmtId="38" fontId="26" fillId="0" borderId="103" xfId="94" applyFont="1" applyFill="1" applyBorder="1" applyAlignment="1">
      <alignment horizontal="center" vertical="center" shrinkToFit="1"/>
    </xf>
    <xf numFmtId="38" fontId="26" fillId="31" borderId="108" xfId="94" applyFont="1" applyFill="1" applyBorder="1" applyAlignment="1">
      <alignment horizontal="right" vertical="center"/>
    </xf>
    <xf numFmtId="0" fontId="26" fillId="0" borderId="112" xfId="0" applyFont="1" applyBorder="1">
      <alignment vertical="center"/>
    </xf>
    <xf numFmtId="38" fontId="26" fillId="31" borderId="113" xfId="94" applyFont="1" applyFill="1" applyBorder="1">
      <alignment vertical="center"/>
    </xf>
    <xf numFmtId="38" fontId="26" fillId="31" borderId="114" xfId="94" applyFont="1" applyFill="1" applyBorder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120" applyFont="1" applyAlignment="1">
      <alignment vertical="center"/>
    </xf>
    <xf numFmtId="0" fontId="43" fillId="0" borderId="28" xfId="119" applyFont="1" applyBorder="1" applyAlignment="1">
      <alignment horizontal="left" vertical="center"/>
    </xf>
    <xf numFmtId="0" fontId="44" fillId="0" borderId="28" xfId="119" applyFont="1" applyBorder="1" applyAlignment="1">
      <alignment horizontal="center" vertical="center"/>
    </xf>
    <xf numFmtId="0" fontId="45" fillId="0" borderId="28" xfId="119" applyFont="1" applyBorder="1" applyAlignment="1">
      <alignment horizontal="left" vertical="center"/>
    </xf>
    <xf numFmtId="0" fontId="43" fillId="0" borderId="0" xfId="119" applyFont="1" applyAlignment="1">
      <alignment horizontal="center"/>
    </xf>
    <xf numFmtId="0" fontId="48" fillId="0" borderId="0" xfId="119" applyFont="1"/>
    <xf numFmtId="38" fontId="43" fillId="31" borderId="13" xfId="95" applyFont="1" applyFill="1" applyBorder="1" applyAlignment="1">
      <alignment horizontal="center" vertical="center"/>
    </xf>
    <xf numFmtId="38" fontId="43" fillId="0" borderId="13" xfId="95" applyFont="1" applyFill="1" applyBorder="1" applyAlignment="1">
      <alignment horizontal="center" vertical="center"/>
    </xf>
    <xf numFmtId="38" fontId="43" fillId="31" borderId="16" xfId="95" applyFont="1" applyFill="1" applyBorder="1" applyAlignment="1">
      <alignment horizontal="center" vertical="center"/>
    </xf>
    <xf numFmtId="38" fontId="43" fillId="0" borderId="16" xfId="95" applyFont="1" applyFill="1" applyBorder="1" applyAlignment="1">
      <alignment horizontal="center" vertical="center"/>
    </xf>
    <xf numFmtId="0" fontId="43" fillId="0" borderId="0" xfId="110" applyFont="1" applyAlignment="1">
      <alignment vertical="center"/>
    </xf>
    <xf numFmtId="38" fontId="43" fillId="0" borderId="0" xfId="95" applyFont="1" applyAlignment="1">
      <alignment vertical="center"/>
    </xf>
    <xf numFmtId="38" fontId="43" fillId="0" borderId="0" xfId="95" applyFont="1" applyAlignment="1">
      <alignment horizontal="center" vertical="center"/>
    </xf>
    <xf numFmtId="176" fontId="43" fillId="0" borderId="0" xfId="95" applyNumberFormat="1" applyFont="1" applyAlignment="1">
      <alignment horizontal="center" vertical="center"/>
    </xf>
    <xf numFmtId="0" fontId="49" fillId="0" borderId="0" xfId="110" applyFont="1" applyAlignment="1">
      <alignment vertical="center"/>
    </xf>
    <xf numFmtId="38" fontId="43" fillId="0" borderId="43" xfId="95" applyFont="1" applyBorder="1" applyAlignment="1">
      <alignment horizontal="center" vertical="center"/>
    </xf>
    <xf numFmtId="38" fontId="43" fillId="0" borderId="53" xfId="95" applyFont="1" applyBorder="1" applyAlignment="1">
      <alignment horizontal="center" vertical="center"/>
    </xf>
    <xf numFmtId="12" fontId="43" fillId="0" borderId="53" xfId="87" applyNumberFormat="1" applyFont="1" applyBorder="1" applyAlignment="1">
      <alignment horizontal="center" vertical="center"/>
    </xf>
    <xf numFmtId="49" fontId="43" fillId="0" borderId="53" xfId="95" applyNumberFormat="1" applyFont="1" applyBorder="1" applyAlignment="1">
      <alignment horizontal="center" vertical="center"/>
    </xf>
    <xf numFmtId="38" fontId="43" fillId="0" borderId="31" xfId="95" applyFont="1" applyBorder="1" applyAlignment="1">
      <alignment horizontal="center" vertical="center"/>
    </xf>
    <xf numFmtId="38" fontId="43" fillId="0" borderId="13" xfId="95" applyFont="1" applyBorder="1" applyAlignment="1">
      <alignment horizontal="center" vertical="center"/>
    </xf>
    <xf numFmtId="38" fontId="43" fillId="0" borderId="0" xfId="95" applyFont="1" applyBorder="1" applyAlignment="1">
      <alignment horizontal="center" vertical="center"/>
    </xf>
    <xf numFmtId="38" fontId="43" fillId="0" borderId="43" xfId="95" applyFont="1" applyBorder="1" applyAlignment="1">
      <alignment horizontal="center" vertical="center" shrinkToFit="1"/>
    </xf>
    <xf numFmtId="49" fontId="43" fillId="0" borderId="54" xfId="95" applyNumberFormat="1" applyFont="1" applyBorder="1" applyAlignment="1">
      <alignment horizontal="center" vertical="center"/>
    </xf>
    <xf numFmtId="38" fontId="50" fillId="0" borderId="0" xfId="95" applyFont="1" applyBorder="1" applyAlignment="1">
      <alignment horizontal="left" vertical="center"/>
    </xf>
    <xf numFmtId="3" fontId="26" fillId="31" borderId="33" xfId="121" applyNumberFormat="1" applyFont="1" applyFill="1" applyBorder="1" applyAlignment="1">
      <alignment horizontal="center" vertical="center" shrinkToFit="1"/>
    </xf>
    <xf numFmtId="38" fontId="26" fillId="31" borderId="30" xfId="94" applyFont="1" applyFill="1" applyBorder="1" applyAlignment="1">
      <alignment horizontal="center" vertical="center"/>
    </xf>
    <xf numFmtId="38" fontId="26" fillId="31" borderId="57" xfId="94" applyFont="1" applyFill="1" applyBorder="1" applyAlignment="1">
      <alignment horizontal="center" vertical="center"/>
    </xf>
    <xf numFmtId="3" fontId="26" fillId="31" borderId="58" xfId="121" applyNumberFormat="1" applyFont="1" applyFill="1" applyBorder="1" applyAlignment="1">
      <alignment horizontal="center" vertical="center" shrinkToFit="1"/>
    </xf>
    <xf numFmtId="38" fontId="26" fillId="31" borderId="57" xfId="94" applyFont="1" applyFill="1" applyBorder="1" applyAlignment="1">
      <alignment horizontal="center" vertical="center" shrinkToFit="1"/>
    </xf>
    <xf numFmtId="3" fontId="26" fillId="31" borderId="34" xfId="121" applyNumberFormat="1" applyFont="1" applyFill="1" applyBorder="1" applyAlignment="1">
      <alignment horizontal="center" vertical="center" shrinkToFit="1"/>
    </xf>
    <xf numFmtId="38" fontId="26" fillId="31" borderId="31" xfId="94" applyFont="1" applyFill="1" applyBorder="1" applyAlignment="1">
      <alignment horizontal="center" vertical="center"/>
    </xf>
    <xf numFmtId="38" fontId="26" fillId="31" borderId="13" xfId="94" applyFont="1" applyFill="1" applyBorder="1" applyAlignment="1">
      <alignment horizontal="center" vertical="center"/>
    </xf>
    <xf numFmtId="38" fontId="26" fillId="31" borderId="43" xfId="94" applyFont="1" applyFill="1" applyBorder="1" applyAlignment="1">
      <alignment horizontal="center" vertical="center" shrinkToFit="1"/>
    </xf>
    <xf numFmtId="38" fontId="26" fillId="31" borderId="14" xfId="94" applyFont="1" applyFill="1" applyBorder="1" applyAlignment="1">
      <alignment horizontal="center" vertical="center" shrinkToFit="1"/>
    </xf>
    <xf numFmtId="38" fontId="26" fillId="31" borderId="13" xfId="94" applyFont="1" applyFill="1" applyBorder="1" applyAlignment="1">
      <alignment horizontal="center" vertical="center" shrinkToFit="1"/>
    </xf>
    <xf numFmtId="38" fontId="26" fillId="31" borderId="14" xfId="94" applyFont="1" applyFill="1" applyBorder="1" applyAlignment="1">
      <alignment horizontal="center" vertical="center" wrapText="1" shrinkToFit="1"/>
    </xf>
    <xf numFmtId="3" fontId="26" fillId="31" borderId="14" xfId="121" applyNumberFormat="1" applyFont="1" applyFill="1" applyBorder="1" applyAlignment="1">
      <alignment horizontal="center" vertical="center" shrinkToFit="1"/>
    </xf>
    <xf numFmtId="3" fontId="26" fillId="31" borderId="35" xfId="121" applyNumberFormat="1" applyFont="1" applyFill="1" applyBorder="1" applyAlignment="1">
      <alignment horizontal="center" vertical="center" shrinkToFit="1"/>
    </xf>
    <xf numFmtId="38" fontId="26" fillId="31" borderId="17" xfId="94" applyFont="1" applyFill="1" applyBorder="1" applyAlignment="1">
      <alignment horizontal="center" vertical="center"/>
    </xf>
    <xf numFmtId="38" fontId="26" fillId="31" borderId="16" xfId="94" applyFont="1" applyFill="1" applyBorder="1" applyAlignment="1">
      <alignment horizontal="center" vertical="center"/>
    </xf>
    <xf numFmtId="38" fontId="26" fillId="31" borderId="44" xfId="94" applyFont="1" applyFill="1" applyBorder="1" applyAlignment="1">
      <alignment horizontal="center" vertical="center" shrinkToFit="1"/>
    </xf>
    <xf numFmtId="3" fontId="26" fillId="31" borderId="15" xfId="121" applyNumberFormat="1" applyFont="1" applyFill="1" applyBorder="1" applyAlignment="1">
      <alignment horizontal="center" vertical="center" shrinkToFit="1"/>
    </xf>
    <xf numFmtId="38" fontId="26" fillId="31" borderId="16" xfId="94" applyFont="1" applyFill="1" applyBorder="1" applyAlignment="1">
      <alignment horizontal="center" vertical="center" shrinkToFit="1"/>
    </xf>
    <xf numFmtId="38" fontId="26" fillId="31" borderId="58" xfId="94" applyFont="1" applyFill="1" applyBorder="1" applyAlignment="1">
      <alignment horizontal="right" vertical="center"/>
    </xf>
    <xf numFmtId="38" fontId="26" fillId="31" borderId="57" xfId="94" applyFont="1" applyFill="1" applyBorder="1" applyAlignment="1">
      <alignment horizontal="right" vertical="center"/>
    </xf>
    <xf numFmtId="38" fontId="26" fillId="31" borderId="56" xfId="94" applyFont="1" applyFill="1" applyBorder="1" applyAlignment="1">
      <alignment horizontal="right" vertical="center"/>
    </xf>
    <xf numFmtId="38" fontId="26" fillId="31" borderId="14" xfId="94" applyFont="1" applyFill="1" applyBorder="1" applyAlignment="1">
      <alignment horizontal="right" vertical="center"/>
    </xf>
    <xf numFmtId="38" fontId="26" fillId="31" borderId="15" xfId="94" applyFont="1" applyFill="1" applyBorder="1" applyAlignment="1">
      <alignment horizontal="right" vertical="center"/>
    </xf>
    <xf numFmtId="38" fontId="26" fillId="31" borderId="46" xfId="94" applyFont="1" applyFill="1" applyBorder="1" applyAlignment="1">
      <alignment horizontal="right" vertical="center"/>
    </xf>
    <xf numFmtId="0" fontId="52" fillId="0" borderId="11" xfId="0" applyFont="1" applyBorder="1">
      <alignment vertical="center"/>
    </xf>
    <xf numFmtId="0" fontId="53" fillId="0" borderId="12" xfId="0" applyFont="1" applyBorder="1">
      <alignment vertical="center"/>
    </xf>
    <xf numFmtId="0" fontId="53" fillId="0" borderId="10" xfId="0" applyFont="1" applyBorder="1">
      <alignment vertical="center"/>
    </xf>
    <xf numFmtId="38" fontId="39" fillId="32" borderId="22" xfId="94" applyFont="1" applyFill="1" applyBorder="1" applyAlignment="1">
      <alignment horizontal="center" vertical="center" wrapText="1"/>
    </xf>
    <xf numFmtId="38" fontId="39" fillId="32" borderId="11" xfId="94" applyFont="1" applyFill="1" applyBorder="1" applyAlignment="1">
      <alignment horizontal="center" vertical="center" wrapText="1"/>
    </xf>
    <xf numFmtId="38" fontId="39" fillId="32" borderId="67" xfId="94" applyFont="1" applyFill="1" applyBorder="1" applyAlignment="1">
      <alignment horizontal="center" vertical="center" wrapText="1"/>
    </xf>
    <xf numFmtId="178" fontId="39" fillId="32" borderId="66" xfId="94" applyNumberFormat="1" applyFont="1" applyFill="1" applyBorder="1" applyAlignment="1">
      <alignment horizontal="center" vertical="center" wrapText="1"/>
    </xf>
    <xf numFmtId="38" fontId="39" fillId="32" borderId="65" xfId="94" applyFont="1" applyFill="1" applyBorder="1" applyAlignment="1">
      <alignment horizontal="center" vertical="center" wrapText="1"/>
    </xf>
    <xf numFmtId="38" fontId="39" fillId="32" borderId="38" xfId="94" applyFont="1" applyFill="1" applyBorder="1" applyAlignment="1">
      <alignment horizontal="center" vertical="center"/>
    </xf>
    <xf numFmtId="38" fontId="39" fillId="32" borderId="37" xfId="94" applyFont="1" applyFill="1" applyBorder="1" applyAlignment="1">
      <alignment horizontal="center" vertical="center" wrapText="1"/>
    </xf>
    <xf numFmtId="38" fontId="39" fillId="32" borderId="61" xfId="94" applyFont="1" applyFill="1" applyBorder="1" applyAlignment="1">
      <alignment horizontal="center" vertical="center"/>
    </xf>
    <xf numFmtId="38" fontId="39" fillId="32" borderId="60" xfId="94" applyFont="1" applyFill="1" applyBorder="1" applyAlignment="1">
      <alignment horizontal="center" vertical="center" shrinkToFit="1"/>
    </xf>
    <xf numFmtId="38" fontId="39" fillId="32" borderId="49" xfId="94" applyFont="1" applyFill="1" applyBorder="1" applyAlignment="1">
      <alignment horizontal="center" vertical="center" shrinkToFit="1"/>
    </xf>
    <xf numFmtId="38" fontId="39" fillId="32" borderId="50" xfId="94" applyFont="1" applyFill="1" applyBorder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38" fontId="39" fillId="32" borderId="38" xfId="94" applyFont="1" applyFill="1" applyBorder="1" applyAlignment="1">
      <alignment horizontal="center" vertical="center" wrapText="1" shrinkToFit="1"/>
    </xf>
    <xf numFmtId="38" fontId="39" fillId="32" borderId="61" xfId="94" applyFont="1" applyFill="1" applyBorder="1" applyAlignment="1">
      <alignment horizontal="center" vertical="center" wrapText="1"/>
    </xf>
    <xf numFmtId="38" fontId="54" fillId="0" borderId="31" xfId="95" applyFont="1" applyBorder="1" applyAlignment="1">
      <alignment horizontal="center" vertical="center"/>
    </xf>
    <xf numFmtId="38" fontId="43" fillId="0" borderId="118" xfId="95" applyFont="1" applyFill="1" applyBorder="1" applyAlignment="1">
      <alignment horizontal="center" vertical="center"/>
    </xf>
    <xf numFmtId="38" fontId="43" fillId="0" borderId="118" xfId="95" applyFont="1" applyBorder="1" applyAlignment="1">
      <alignment horizontal="center" vertical="center"/>
    </xf>
    <xf numFmtId="3" fontId="26" fillId="29" borderId="33" xfId="121" applyNumberFormat="1" applyFont="1" applyFill="1" applyBorder="1" applyAlignment="1">
      <alignment horizontal="center" vertical="center" shrinkToFit="1"/>
    </xf>
    <xf numFmtId="3" fontId="26" fillId="29" borderId="34" xfId="121" applyNumberFormat="1" applyFont="1" applyFill="1" applyBorder="1" applyAlignment="1">
      <alignment horizontal="center" vertical="center" shrinkToFit="1"/>
    </xf>
    <xf numFmtId="3" fontId="26" fillId="29" borderId="35" xfId="121" applyNumberFormat="1" applyFont="1" applyFill="1" applyBorder="1" applyAlignment="1">
      <alignment horizontal="center" vertical="center" shrinkToFit="1"/>
    </xf>
    <xf numFmtId="38" fontId="34" fillId="32" borderId="68" xfId="94" applyFont="1" applyFill="1" applyBorder="1" applyAlignment="1">
      <alignment horizontal="center" vertical="center"/>
    </xf>
    <xf numFmtId="38" fontId="34" fillId="32" borderId="51" xfId="94" applyFont="1" applyFill="1" applyBorder="1" applyAlignment="1">
      <alignment horizontal="center" vertical="center"/>
    </xf>
    <xf numFmtId="38" fontId="34" fillId="32" borderId="52" xfId="94" applyFont="1" applyFill="1" applyBorder="1" applyAlignment="1">
      <alignment horizontal="center" vertical="center"/>
    </xf>
    <xf numFmtId="38" fontId="34" fillId="33" borderId="68" xfId="94" applyFont="1" applyFill="1" applyBorder="1" applyAlignment="1">
      <alignment horizontal="center" vertical="center"/>
    </xf>
    <xf numFmtId="38" fontId="34" fillId="33" borderId="51" xfId="94" applyFont="1" applyFill="1" applyBorder="1" applyAlignment="1">
      <alignment horizontal="center" vertical="center"/>
    </xf>
    <xf numFmtId="38" fontId="34" fillId="33" borderId="52" xfId="94" applyFont="1" applyFill="1" applyBorder="1" applyAlignment="1">
      <alignment horizontal="center" vertical="center"/>
    </xf>
    <xf numFmtId="38" fontId="34" fillId="32" borderId="60" xfId="94" applyFont="1" applyFill="1" applyBorder="1" applyAlignment="1">
      <alignment horizontal="center" vertical="center" shrinkToFit="1"/>
    </xf>
    <xf numFmtId="38" fontId="34" fillId="32" borderId="49" xfId="94" applyFont="1" applyFill="1" applyBorder="1" applyAlignment="1">
      <alignment horizontal="center" vertical="center" shrinkToFit="1"/>
    </xf>
    <xf numFmtId="38" fontId="34" fillId="32" borderId="50" xfId="94" applyFont="1" applyFill="1" applyBorder="1" applyAlignment="1">
      <alignment horizontal="center" vertical="center" shrinkToFit="1"/>
    </xf>
    <xf numFmtId="0" fontId="55" fillId="0" borderId="12" xfId="0" applyFont="1" applyBorder="1" applyAlignment="1">
      <alignment horizontal="center" vertical="center"/>
    </xf>
    <xf numFmtId="38" fontId="51" fillId="0" borderId="0" xfId="94" applyFont="1">
      <alignment vertical="center"/>
    </xf>
    <xf numFmtId="38" fontId="26" fillId="31" borderId="59" xfId="94" applyFont="1" applyFill="1" applyBorder="1" applyAlignment="1">
      <alignment horizontal="center" vertical="center" shrinkToFit="1"/>
    </xf>
    <xf numFmtId="3" fontId="26" fillId="31" borderId="60" xfId="121" applyNumberFormat="1" applyFont="1" applyFill="1" applyBorder="1" applyAlignment="1">
      <alignment horizontal="center" vertical="center" shrinkToFit="1"/>
    </xf>
    <xf numFmtId="38" fontId="26" fillId="31" borderId="49" xfId="94" applyFont="1" applyFill="1" applyBorder="1" applyAlignment="1">
      <alignment horizontal="center" vertical="center" shrinkToFit="1"/>
    </xf>
    <xf numFmtId="38" fontId="26" fillId="31" borderId="49" xfId="94" applyFont="1" applyFill="1" applyBorder="1" applyAlignment="1">
      <alignment horizontal="center" vertical="center" wrapText="1" shrinkToFit="1"/>
    </xf>
    <xf numFmtId="3" fontId="26" fillId="31" borderId="49" xfId="121" applyNumberFormat="1" applyFont="1" applyFill="1" applyBorder="1" applyAlignment="1">
      <alignment horizontal="center" vertical="center" shrinkToFit="1"/>
    </xf>
    <xf numFmtId="38" fontId="26" fillId="31" borderId="50" xfId="94" applyFont="1" applyFill="1" applyBorder="1" applyAlignment="1">
      <alignment horizontal="center" vertical="center" shrinkToFit="1"/>
    </xf>
    <xf numFmtId="38" fontId="26" fillId="31" borderId="69" xfId="94" applyFont="1" applyFill="1" applyBorder="1" applyAlignment="1">
      <alignment horizontal="right" vertical="center"/>
    </xf>
    <xf numFmtId="3" fontId="26" fillId="31" borderId="57" xfId="121" applyNumberFormat="1" applyFont="1" applyFill="1" applyBorder="1" applyAlignment="1">
      <alignment horizontal="center" vertical="center" shrinkToFit="1"/>
    </xf>
    <xf numFmtId="38" fontId="26" fillId="31" borderId="69" xfId="0" applyNumberFormat="1" applyFont="1" applyFill="1" applyBorder="1">
      <alignment vertical="center"/>
    </xf>
    <xf numFmtId="38" fontId="26" fillId="31" borderId="70" xfId="94" applyFont="1" applyFill="1" applyBorder="1" applyAlignment="1">
      <alignment horizontal="right" vertical="center"/>
    </xf>
    <xf numFmtId="38" fontId="26" fillId="31" borderId="70" xfId="0" applyNumberFormat="1" applyFont="1" applyFill="1" applyBorder="1">
      <alignment vertical="center"/>
    </xf>
    <xf numFmtId="38" fontId="26" fillId="31" borderId="71" xfId="94" applyFont="1" applyFill="1" applyBorder="1" applyAlignment="1">
      <alignment horizontal="right" vertical="center"/>
    </xf>
    <xf numFmtId="38" fontId="26" fillId="31" borderId="71" xfId="0" applyNumberFormat="1" applyFont="1" applyFill="1" applyBorder="1">
      <alignment vertical="center"/>
    </xf>
    <xf numFmtId="38" fontId="26" fillId="31" borderId="72" xfId="94" applyFont="1" applyFill="1" applyBorder="1" applyAlignment="1">
      <alignment horizontal="right" vertical="center"/>
    </xf>
    <xf numFmtId="38" fontId="26" fillId="31" borderId="72" xfId="0" applyNumberFormat="1" applyFont="1" applyFill="1" applyBorder="1" applyAlignment="1">
      <alignment horizontal="right" vertical="center"/>
    </xf>
    <xf numFmtId="0" fontId="26" fillId="31" borderId="27" xfId="0" applyFont="1" applyFill="1" applyBorder="1" applyAlignment="1">
      <alignment horizontal="center" vertical="center"/>
    </xf>
    <xf numFmtId="38" fontId="26" fillId="31" borderId="46" xfId="94" applyFont="1" applyFill="1" applyBorder="1">
      <alignment vertical="center"/>
    </xf>
    <xf numFmtId="38" fontId="26" fillId="31" borderId="45" xfId="94" applyFont="1" applyFill="1" applyBorder="1">
      <alignment vertical="center"/>
    </xf>
    <xf numFmtId="0" fontId="26" fillId="31" borderId="46" xfId="0" applyFont="1" applyFill="1" applyBorder="1" applyAlignment="1">
      <alignment horizontal="center" vertical="center"/>
    </xf>
    <xf numFmtId="0" fontId="26" fillId="31" borderId="45" xfId="0" applyFont="1" applyFill="1" applyBorder="1" applyAlignment="1">
      <alignment horizontal="center" vertical="center"/>
    </xf>
    <xf numFmtId="0" fontId="26" fillId="31" borderId="55" xfId="0" applyFont="1" applyFill="1" applyBorder="1" applyAlignment="1">
      <alignment horizontal="center" vertical="center"/>
    </xf>
    <xf numFmtId="38" fontId="26" fillId="0" borderId="0" xfId="0" applyNumberFormat="1" applyFont="1">
      <alignment vertical="center"/>
    </xf>
    <xf numFmtId="38" fontId="26" fillId="36" borderId="39" xfId="94" applyFont="1" applyFill="1" applyBorder="1" applyAlignment="1">
      <alignment horizontal="right" vertical="center"/>
    </xf>
    <xf numFmtId="38" fontId="26" fillId="36" borderId="13" xfId="94" applyFont="1" applyFill="1" applyBorder="1" applyAlignment="1">
      <alignment horizontal="right" vertical="center"/>
    </xf>
    <xf numFmtId="38" fontId="26" fillId="36" borderId="16" xfId="94" applyFont="1" applyFill="1" applyBorder="1" applyAlignment="1">
      <alignment horizontal="right" vertical="center"/>
    </xf>
    <xf numFmtId="0" fontId="51" fillId="0" borderId="0" xfId="0" applyFont="1">
      <alignment vertical="center"/>
    </xf>
    <xf numFmtId="0" fontId="38" fillId="0" borderId="0" xfId="0" applyFont="1">
      <alignment vertical="center"/>
    </xf>
    <xf numFmtId="38" fontId="26" fillId="31" borderId="33" xfId="0" applyNumberFormat="1" applyFont="1" applyFill="1" applyBorder="1">
      <alignment vertical="center"/>
    </xf>
    <xf numFmtId="0" fontId="26" fillId="31" borderId="34" xfId="0" applyFont="1" applyFill="1" applyBorder="1">
      <alignment vertical="center"/>
    </xf>
    <xf numFmtId="0" fontId="26" fillId="31" borderId="35" xfId="0" applyFont="1" applyFill="1" applyBorder="1">
      <alignment vertical="center"/>
    </xf>
    <xf numFmtId="0" fontId="26" fillId="31" borderId="10" xfId="0" applyFont="1" applyFill="1" applyBorder="1">
      <alignment vertical="center"/>
    </xf>
    <xf numFmtId="0" fontId="51" fillId="0" borderId="0" xfId="0" applyFont="1" applyAlignment="1">
      <alignment horizontal="left" vertical="center"/>
    </xf>
    <xf numFmtId="9" fontId="0" fillId="0" borderId="0" xfId="87" applyFont="1" applyBorder="1" applyAlignment="1">
      <alignment horizontal="center" vertical="center"/>
    </xf>
    <xf numFmtId="0" fontId="47" fillId="32" borderId="66" xfId="119" applyFont="1" applyFill="1" applyBorder="1" applyAlignment="1">
      <alignment horizontal="center" vertical="center"/>
    </xf>
    <xf numFmtId="0" fontId="47" fillId="33" borderId="66" xfId="119" applyFont="1" applyFill="1" applyBorder="1" applyAlignment="1">
      <alignment horizontal="center" vertical="center"/>
    </xf>
    <xf numFmtId="0" fontId="47" fillId="32" borderId="65" xfId="119" applyFont="1" applyFill="1" applyBorder="1" applyAlignment="1">
      <alignment horizontal="center" vertical="center"/>
    </xf>
    <xf numFmtId="0" fontId="47" fillId="33" borderId="11" xfId="119" applyFont="1" applyFill="1" applyBorder="1" applyAlignment="1">
      <alignment horizontal="center" vertical="center"/>
    </xf>
    <xf numFmtId="0" fontId="47" fillId="32" borderId="67" xfId="119" applyFont="1" applyFill="1" applyBorder="1" applyAlignment="1">
      <alignment horizontal="center" vertical="center"/>
    </xf>
    <xf numFmtId="38" fontId="43" fillId="31" borderId="31" xfId="95" applyFont="1" applyFill="1" applyBorder="1" applyAlignment="1">
      <alignment horizontal="center" vertical="center"/>
    </xf>
    <xf numFmtId="0" fontId="46" fillId="32" borderId="11" xfId="119" applyFont="1" applyFill="1" applyBorder="1" applyAlignment="1">
      <alignment vertical="center"/>
    </xf>
    <xf numFmtId="0" fontId="47" fillId="32" borderId="34" xfId="119" applyFont="1" applyFill="1" applyBorder="1" applyAlignment="1">
      <alignment horizontal="center" vertical="center"/>
    </xf>
    <xf numFmtId="0" fontId="47" fillId="32" borderId="35" xfId="119" applyFont="1" applyFill="1" applyBorder="1" applyAlignment="1">
      <alignment horizontal="center" vertical="center" wrapText="1"/>
    </xf>
    <xf numFmtId="177" fontId="43" fillId="0" borderId="19" xfId="119" applyNumberFormat="1" applyFont="1" applyBorder="1" applyAlignment="1">
      <alignment horizontal="center" vertical="center"/>
    </xf>
    <xf numFmtId="38" fontId="43" fillId="31" borderId="17" xfId="95" applyFont="1" applyFill="1" applyBorder="1" applyAlignment="1">
      <alignment horizontal="center" vertical="center"/>
    </xf>
    <xf numFmtId="177" fontId="43" fillId="0" borderId="18" xfId="119" applyNumberFormat="1" applyFont="1" applyBorder="1" applyAlignment="1">
      <alignment horizontal="center" vertical="center"/>
    </xf>
    <xf numFmtId="38" fontId="0" fillId="0" borderId="11" xfId="96" applyFont="1" applyFill="1" applyBorder="1" applyAlignment="1">
      <alignment horizontal="center" vertical="center" textRotation="255" shrinkToFit="1"/>
    </xf>
    <xf numFmtId="38" fontId="1" fillId="0" borderId="12" xfId="96" applyFont="1" applyFill="1" applyBorder="1" applyAlignment="1">
      <alignment horizontal="center" vertical="center" textRotation="255" shrinkToFit="1"/>
    </xf>
    <xf numFmtId="38" fontId="1" fillId="0" borderId="10" xfId="96" applyFont="1" applyFill="1" applyBorder="1" applyAlignment="1">
      <alignment horizontal="center" vertical="center" textRotation="255" shrinkToFit="1"/>
    </xf>
    <xf numFmtId="38" fontId="0" fillId="0" borderId="11" xfId="96" applyFont="1" applyBorder="1" applyAlignment="1">
      <alignment horizontal="center" vertical="center" shrinkToFit="1"/>
    </xf>
    <xf numFmtId="38" fontId="1" fillId="0" borderId="12" xfId="96" applyFont="1" applyBorder="1" applyAlignment="1">
      <alignment horizontal="center" vertical="center" shrinkToFit="1"/>
    </xf>
    <xf numFmtId="38" fontId="1" fillId="0" borderId="10" xfId="96" applyFont="1" applyBorder="1" applyAlignment="1">
      <alignment horizontal="center" vertical="center" shrinkToFit="1"/>
    </xf>
    <xf numFmtId="38" fontId="0" fillId="0" borderId="12" xfId="96" applyFont="1" applyFill="1" applyBorder="1" applyAlignment="1">
      <alignment horizontal="center" vertical="center" textRotation="255" shrinkToFit="1"/>
    </xf>
    <xf numFmtId="38" fontId="0" fillId="0" borderId="10" xfId="96" applyFont="1" applyFill="1" applyBorder="1" applyAlignment="1">
      <alignment horizontal="center" vertical="center" textRotation="255" shrinkToFit="1"/>
    </xf>
    <xf numFmtId="38" fontId="35" fillId="26" borderId="0" xfId="96" applyFont="1" applyFill="1" applyAlignment="1">
      <alignment horizontal="center" vertical="center"/>
    </xf>
    <xf numFmtId="38" fontId="33" fillId="32" borderId="64" xfId="96" applyFont="1" applyFill="1" applyBorder="1" applyAlignment="1">
      <alignment horizontal="center" vertical="center" wrapText="1"/>
    </xf>
    <xf numFmtId="38" fontId="33" fillId="32" borderId="63" xfId="96" applyFont="1" applyFill="1" applyBorder="1" applyAlignment="1">
      <alignment horizontal="center" vertical="center" wrapText="1"/>
    </xf>
    <xf numFmtId="38" fontId="0" fillId="0" borderId="11" xfId="96" quotePrefix="1" applyFont="1" applyBorder="1" applyAlignment="1">
      <alignment horizontal="center" vertical="center" shrinkToFit="1"/>
    </xf>
    <xf numFmtId="38" fontId="1" fillId="0" borderId="11" xfId="96" applyFont="1" applyFill="1" applyBorder="1" applyAlignment="1">
      <alignment horizontal="center" vertical="center" textRotation="255" shrinkToFit="1"/>
    </xf>
    <xf numFmtId="0" fontId="0" fillId="0" borderId="4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3" fillId="26" borderId="73" xfId="0" applyFont="1" applyFill="1" applyBorder="1" applyAlignment="1">
      <alignment horizontal="center" vertical="center"/>
    </xf>
    <xf numFmtId="0" fontId="33" fillId="27" borderId="60" xfId="0" applyFont="1" applyFill="1" applyBorder="1" applyAlignment="1">
      <alignment horizontal="center" vertical="center"/>
    </xf>
    <xf numFmtId="0" fontId="33" fillId="27" borderId="95" xfId="0" applyFont="1" applyFill="1" applyBorder="1" applyAlignment="1">
      <alignment horizontal="center" vertical="center"/>
    </xf>
    <xf numFmtId="0" fontId="33" fillId="27" borderId="69" xfId="0" applyFont="1" applyFill="1" applyBorder="1" applyAlignment="1">
      <alignment horizontal="center" vertical="center"/>
    </xf>
    <xf numFmtId="0" fontId="35" fillId="26" borderId="0" xfId="0" applyFont="1" applyFill="1" applyAlignment="1">
      <alignment horizontal="center" vertical="center"/>
    </xf>
    <xf numFmtId="38" fontId="26" fillId="0" borderId="109" xfId="94" applyFont="1" applyFill="1" applyBorder="1" applyAlignment="1">
      <alignment horizontal="center" vertical="center" shrinkToFit="1"/>
    </xf>
    <xf numFmtId="38" fontId="26" fillId="0" borderId="110" xfId="94" applyFont="1" applyFill="1" applyBorder="1" applyAlignment="1">
      <alignment horizontal="center" vertical="center" shrinkToFit="1"/>
    </xf>
    <xf numFmtId="38" fontId="26" fillId="0" borderId="111" xfId="94" applyFont="1" applyFill="1" applyBorder="1" applyAlignment="1">
      <alignment horizontal="center" vertical="center" shrinkToFit="1"/>
    </xf>
    <xf numFmtId="0" fontId="40" fillId="0" borderId="75" xfId="0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/>
    </xf>
    <xf numFmtId="0" fontId="40" fillId="0" borderId="78" xfId="0" applyFont="1" applyBorder="1" applyAlignment="1">
      <alignment horizontal="center" vertical="center"/>
    </xf>
    <xf numFmtId="38" fontId="34" fillId="32" borderId="93" xfId="94" applyFont="1" applyFill="1" applyBorder="1" applyAlignment="1">
      <alignment horizontal="center" vertical="center" wrapText="1" shrinkToFit="1"/>
    </xf>
    <xf numFmtId="38" fontId="34" fillId="32" borderId="98" xfId="94" applyFont="1" applyFill="1" applyBorder="1" applyAlignment="1">
      <alignment horizontal="center" vertical="center" wrapText="1" shrinkToFit="1"/>
    </xf>
    <xf numFmtId="38" fontId="34" fillId="33" borderId="54" xfId="94" applyFont="1" applyFill="1" applyBorder="1" applyAlignment="1">
      <alignment horizontal="center" vertical="center" wrapText="1"/>
    </xf>
    <xf numFmtId="38" fontId="34" fillId="33" borderId="55" xfId="94" applyFont="1" applyFill="1" applyBorder="1" applyAlignment="1">
      <alignment horizontal="center" vertical="center" wrapText="1"/>
    </xf>
    <xf numFmtId="38" fontId="26" fillId="0" borderId="99" xfId="94" applyFont="1" applyFill="1" applyBorder="1" applyAlignment="1">
      <alignment horizontal="center" vertical="center" wrapText="1"/>
    </xf>
    <xf numFmtId="38" fontId="26" fillId="0" borderId="101" xfId="94" applyFont="1" applyFill="1" applyBorder="1" applyAlignment="1">
      <alignment horizontal="center" vertical="center" wrapText="1"/>
    </xf>
    <xf numFmtId="38" fontId="26" fillId="0" borderId="103" xfId="94" applyFont="1" applyFill="1" applyBorder="1" applyAlignment="1">
      <alignment horizontal="center" vertical="center" wrapText="1"/>
    </xf>
    <xf numFmtId="38" fontId="40" fillId="0" borderId="39" xfId="94" applyFont="1" applyFill="1" applyBorder="1" applyAlignment="1">
      <alignment horizontal="center" vertical="center" wrapText="1"/>
    </xf>
    <xf numFmtId="38" fontId="40" fillId="0" borderId="74" xfId="94" applyFont="1" applyFill="1" applyBorder="1" applyAlignment="1">
      <alignment horizontal="center" vertical="center" wrapText="1"/>
    </xf>
    <xf numFmtId="38" fontId="40" fillId="0" borderId="16" xfId="94" applyFont="1" applyFill="1" applyBorder="1" applyAlignment="1">
      <alignment horizontal="center" vertical="center" wrapText="1"/>
    </xf>
    <xf numFmtId="178" fontId="40" fillId="0" borderId="39" xfId="94" applyNumberFormat="1" applyFont="1" applyFill="1" applyBorder="1" applyAlignment="1">
      <alignment horizontal="center" vertical="center" wrapText="1"/>
    </xf>
    <xf numFmtId="178" fontId="40" fillId="0" borderId="74" xfId="94" applyNumberFormat="1" applyFont="1" applyFill="1" applyBorder="1" applyAlignment="1">
      <alignment horizontal="center" vertical="center" wrapText="1"/>
    </xf>
    <xf numFmtId="178" fontId="40" fillId="0" borderId="16" xfId="94" applyNumberFormat="1" applyFont="1" applyFill="1" applyBorder="1" applyAlignment="1">
      <alignment horizontal="center" vertical="center" wrapText="1"/>
    </xf>
    <xf numFmtId="38" fontId="40" fillId="0" borderId="47" xfId="94" applyFont="1" applyFill="1" applyBorder="1" applyAlignment="1">
      <alignment horizontal="center" vertical="center" wrapText="1"/>
    </xf>
    <xf numFmtId="38" fontId="40" fillId="0" borderId="26" xfId="94" applyFont="1" applyFill="1" applyBorder="1" applyAlignment="1">
      <alignment horizontal="center" vertical="center" wrapText="1"/>
    </xf>
    <xf numFmtId="38" fontId="40" fillId="0" borderId="18" xfId="94" applyFont="1" applyFill="1" applyBorder="1" applyAlignment="1">
      <alignment horizontal="center" vertical="center" wrapText="1"/>
    </xf>
    <xf numFmtId="0" fontId="34" fillId="32" borderId="25" xfId="0" applyFont="1" applyFill="1" applyBorder="1" applyAlignment="1">
      <alignment horizontal="center" vertical="center"/>
    </xf>
    <xf numFmtId="0" fontId="34" fillId="32" borderId="27" xfId="0" applyFont="1" applyFill="1" applyBorder="1" applyAlignment="1">
      <alignment horizontal="center" vertical="center"/>
    </xf>
    <xf numFmtId="38" fontId="34" fillId="34" borderId="119" xfId="94" applyFont="1" applyFill="1" applyBorder="1" applyAlignment="1">
      <alignment horizontal="center" vertical="center"/>
    </xf>
    <xf numFmtId="38" fontId="34" fillId="34" borderId="0" xfId="94" applyFont="1" applyFill="1" applyBorder="1" applyAlignment="1">
      <alignment horizontal="center" vertical="center"/>
    </xf>
    <xf numFmtId="0" fontId="37" fillId="0" borderId="115" xfId="0" applyFont="1" applyBorder="1" applyAlignment="1">
      <alignment horizontal="center" vertical="center"/>
    </xf>
    <xf numFmtId="0" fontId="37" fillId="0" borderId="116" xfId="0" applyFont="1" applyBorder="1" applyAlignment="1">
      <alignment horizontal="center" vertical="center"/>
    </xf>
    <xf numFmtId="0" fontId="37" fillId="0" borderId="117" xfId="0" applyFont="1" applyBorder="1" applyAlignment="1">
      <alignment horizontal="center" vertical="center"/>
    </xf>
    <xf numFmtId="0" fontId="34" fillId="26" borderId="0" xfId="0" applyFont="1" applyFill="1" applyAlignment="1">
      <alignment horizontal="center" vertical="center"/>
    </xf>
    <xf numFmtId="0" fontId="34" fillId="35" borderId="96" xfId="0" applyFont="1" applyFill="1" applyBorder="1" applyAlignment="1">
      <alignment horizontal="center" vertical="center"/>
    </xf>
    <xf numFmtId="0" fontId="34" fillId="35" borderId="97" xfId="0" applyFont="1" applyFill="1" applyBorder="1" applyAlignment="1">
      <alignment horizontal="center" vertical="center"/>
    </xf>
    <xf numFmtId="0" fontId="34" fillId="35" borderId="100" xfId="0" applyFont="1" applyFill="1" applyBorder="1" applyAlignment="1">
      <alignment horizontal="center" vertical="center"/>
    </xf>
    <xf numFmtId="38" fontId="34" fillId="32" borderId="79" xfId="94" applyFont="1" applyFill="1" applyBorder="1" applyAlignment="1">
      <alignment horizontal="center" vertical="center"/>
    </xf>
    <xf numFmtId="38" fontId="34" fillId="32" borderId="80" xfId="94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0" fontId="49" fillId="0" borderId="0" xfId="110" applyFont="1" applyAlignment="1">
      <alignment horizontal="left" vertical="center" wrapText="1"/>
    </xf>
    <xf numFmtId="38" fontId="47" fillId="25" borderId="0" xfId="95" applyFont="1" applyFill="1" applyBorder="1" applyAlignment="1">
      <alignment horizontal="center" vertical="center"/>
    </xf>
    <xf numFmtId="38" fontId="26" fillId="0" borderId="64" xfId="94" applyFont="1" applyFill="1" applyBorder="1" applyAlignment="1">
      <alignment horizontal="center" vertical="center" shrinkToFit="1"/>
    </xf>
    <xf numFmtId="38" fontId="26" fillId="0" borderId="63" xfId="94" applyFont="1" applyFill="1" applyBorder="1" applyAlignment="1">
      <alignment horizontal="center" vertical="center" shrinkToFit="1"/>
    </xf>
    <xf numFmtId="38" fontId="26" fillId="0" borderId="62" xfId="94" applyFont="1" applyFill="1" applyBorder="1" applyAlignment="1">
      <alignment horizontal="center" vertical="center" shrinkToFit="1"/>
    </xf>
    <xf numFmtId="38" fontId="34" fillId="32" borderId="88" xfId="94" applyFont="1" applyFill="1" applyBorder="1" applyAlignment="1">
      <alignment horizontal="center" vertical="center"/>
    </xf>
    <xf numFmtId="38" fontId="34" fillId="32" borderId="90" xfId="94" applyFont="1" applyFill="1" applyBorder="1" applyAlignment="1">
      <alignment horizontal="center" vertical="center"/>
    </xf>
    <xf numFmtId="38" fontId="34" fillId="32" borderId="91" xfId="94" applyFont="1" applyFill="1" applyBorder="1" applyAlignment="1">
      <alignment horizontal="center" vertical="center"/>
    </xf>
    <xf numFmtId="0" fontId="34" fillId="32" borderId="11" xfId="0" applyFont="1" applyFill="1" applyBorder="1" applyAlignment="1">
      <alignment horizontal="center" vertical="center"/>
    </xf>
    <xf numFmtId="0" fontId="34" fillId="32" borderId="12" xfId="0" applyFont="1" applyFill="1" applyBorder="1" applyAlignment="1">
      <alignment horizontal="center" vertical="center"/>
    </xf>
    <xf numFmtId="0" fontId="34" fillId="32" borderId="10" xfId="0" applyFont="1" applyFill="1" applyBorder="1" applyAlignment="1">
      <alignment horizontal="center" vertical="center"/>
    </xf>
    <xf numFmtId="38" fontId="34" fillId="32" borderId="81" xfId="94" applyFont="1" applyFill="1" applyBorder="1" applyAlignment="1">
      <alignment horizontal="center" vertical="center"/>
    </xf>
    <xf numFmtId="38" fontId="34" fillId="32" borderId="10" xfId="94" applyFont="1" applyFill="1" applyBorder="1" applyAlignment="1">
      <alignment horizontal="center" vertical="center"/>
    </xf>
    <xf numFmtId="38" fontId="34" fillId="32" borderId="64" xfId="94" applyFont="1" applyFill="1" applyBorder="1" applyAlignment="1">
      <alignment horizontal="center" vertical="center" shrinkToFit="1"/>
    </xf>
    <xf numFmtId="38" fontId="34" fillId="32" borderId="63" xfId="94" applyFont="1" applyFill="1" applyBorder="1" applyAlignment="1">
      <alignment horizontal="center" vertical="center" shrinkToFit="1"/>
    </xf>
    <xf numFmtId="38" fontId="34" fillId="32" borderId="62" xfId="94" applyFont="1" applyFill="1" applyBorder="1" applyAlignment="1">
      <alignment horizontal="center" vertical="center" shrinkToFit="1"/>
    </xf>
    <xf numFmtId="38" fontId="34" fillId="32" borderId="82" xfId="94" applyFont="1" applyFill="1" applyBorder="1" applyAlignment="1">
      <alignment horizontal="center" vertical="center" wrapText="1" shrinkToFit="1"/>
    </xf>
    <xf numFmtId="38" fontId="34" fillId="32" borderId="27" xfId="94" applyFont="1" applyFill="1" applyBorder="1" applyAlignment="1">
      <alignment horizontal="center" vertical="center" wrapText="1" shrinkToFit="1"/>
    </xf>
    <xf numFmtId="38" fontId="34" fillId="32" borderId="83" xfId="94" applyFont="1" applyFill="1" applyBorder="1" applyAlignment="1">
      <alignment horizontal="center" vertical="center" wrapText="1"/>
    </xf>
    <xf numFmtId="38" fontId="34" fillId="32" borderId="28" xfId="94" applyFont="1" applyFill="1" applyBorder="1" applyAlignment="1">
      <alignment horizontal="center" vertical="center" wrapText="1"/>
    </xf>
    <xf numFmtId="38" fontId="34" fillId="32" borderId="84" xfId="94" applyFont="1" applyFill="1" applyBorder="1" applyAlignment="1">
      <alignment horizontal="center" vertical="center" wrapText="1"/>
    </xf>
    <xf numFmtId="38" fontId="34" fillId="32" borderId="72" xfId="94" applyFont="1" applyFill="1" applyBorder="1" applyAlignment="1">
      <alignment horizontal="center" vertical="center" wrapText="1"/>
    </xf>
    <xf numFmtId="0" fontId="34" fillId="32" borderId="88" xfId="0" applyFont="1" applyFill="1" applyBorder="1" applyAlignment="1">
      <alignment horizontal="center" vertical="center"/>
    </xf>
    <xf numFmtId="0" fontId="34" fillId="32" borderId="89" xfId="0" applyFont="1" applyFill="1" applyBorder="1" applyAlignment="1">
      <alignment horizontal="center" vertical="center"/>
    </xf>
    <xf numFmtId="38" fontId="34" fillId="33" borderId="88" xfId="94" applyFont="1" applyFill="1" applyBorder="1" applyAlignment="1">
      <alignment horizontal="center" vertical="center"/>
    </xf>
    <xf numFmtId="38" fontId="34" fillId="33" borderId="90" xfId="94" applyFont="1" applyFill="1" applyBorder="1" applyAlignment="1">
      <alignment horizontal="center" vertical="center"/>
    </xf>
    <xf numFmtId="38" fontId="34" fillId="33" borderId="91" xfId="94" applyFont="1" applyFill="1" applyBorder="1" applyAlignment="1">
      <alignment horizontal="center" vertical="center"/>
    </xf>
    <xf numFmtId="38" fontId="34" fillId="32" borderId="60" xfId="94" applyFont="1" applyFill="1" applyBorder="1" applyAlignment="1">
      <alignment horizontal="center" vertical="center" wrapText="1"/>
    </xf>
    <xf numFmtId="38" fontId="34" fillId="32" borderId="25" xfId="94" applyFont="1" applyFill="1" applyBorder="1" applyAlignment="1">
      <alignment horizontal="center" vertical="center" wrapText="1"/>
    </xf>
    <xf numFmtId="38" fontId="34" fillId="32" borderId="92" xfId="94" applyFont="1" applyFill="1" applyBorder="1" applyAlignment="1">
      <alignment horizontal="center" vertical="center" wrapText="1"/>
    </xf>
    <xf numFmtId="38" fontId="34" fillId="32" borderId="33" xfId="94" applyFont="1" applyFill="1" applyBorder="1" applyAlignment="1">
      <alignment horizontal="center" vertical="center" wrapText="1"/>
    </xf>
    <xf numFmtId="38" fontId="34" fillId="32" borderId="12" xfId="94" applyFont="1" applyFill="1" applyBorder="1" applyAlignment="1">
      <alignment horizontal="center" vertical="center" wrapText="1"/>
    </xf>
    <xf numFmtId="38" fontId="34" fillId="32" borderId="42" xfId="94" applyFont="1" applyFill="1" applyBorder="1" applyAlignment="1">
      <alignment horizontal="center" vertical="center" wrapText="1"/>
    </xf>
    <xf numFmtId="38" fontId="34" fillId="32" borderId="30" xfId="94" applyFont="1" applyFill="1" applyBorder="1" applyAlignment="1">
      <alignment horizontal="center" vertical="center" wrapText="1"/>
    </xf>
    <xf numFmtId="38" fontId="34" fillId="32" borderId="93" xfId="94" applyFont="1" applyFill="1" applyBorder="1" applyAlignment="1">
      <alignment horizontal="center" vertical="center" wrapText="1"/>
    </xf>
    <xf numFmtId="38" fontId="34" fillId="32" borderId="94" xfId="94" applyFont="1" applyFill="1" applyBorder="1" applyAlignment="1">
      <alignment horizontal="center" vertical="center" wrapText="1"/>
    </xf>
    <xf numFmtId="178" fontId="34" fillId="32" borderId="57" xfId="94" applyNumberFormat="1" applyFont="1" applyFill="1" applyBorder="1" applyAlignment="1">
      <alignment horizontal="center" vertical="center" wrapText="1"/>
    </xf>
    <xf numFmtId="178" fontId="34" fillId="32" borderId="74" xfId="94" applyNumberFormat="1" applyFont="1" applyFill="1" applyBorder="1" applyAlignment="1">
      <alignment horizontal="center" vertical="center" wrapText="1"/>
    </xf>
    <xf numFmtId="178" fontId="34" fillId="32" borderId="40" xfId="94" applyNumberFormat="1" applyFont="1" applyFill="1" applyBorder="1" applyAlignment="1">
      <alignment horizontal="center" vertical="center" wrapText="1"/>
    </xf>
    <xf numFmtId="38" fontId="34" fillId="32" borderId="59" xfId="94" applyFont="1" applyFill="1" applyBorder="1" applyAlignment="1">
      <alignment horizontal="center" vertical="center" wrapText="1"/>
    </xf>
    <xf numFmtId="38" fontId="34" fillId="32" borderId="54" xfId="94" applyFont="1" applyFill="1" applyBorder="1" applyAlignment="1">
      <alignment horizontal="center" vertical="center" wrapText="1"/>
    </xf>
    <xf numFmtId="38" fontId="34" fillId="32" borderId="41" xfId="94" applyFont="1" applyFill="1" applyBorder="1" applyAlignment="1">
      <alignment horizontal="center" vertical="center" wrapText="1"/>
    </xf>
    <xf numFmtId="38" fontId="34" fillId="32" borderId="85" xfId="94" applyFont="1" applyFill="1" applyBorder="1" applyAlignment="1">
      <alignment horizontal="center" vertical="center"/>
    </xf>
    <xf numFmtId="38" fontId="34" fillId="32" borderId="86" xfId="94" applyFont="1" applyFill="1" applyBorder="1" applyAlignment="1">
      <alignment horizontal="center" vertical="center"/>
    </xf>
    <xf numFmtId="38" fontId="34" fillId="32" borderId="87" xfId="94" applyFont="1" applyFill="1" applyBorder="1" applyAlignment="1">
      <alignment horizontal="center" vertical="center"/>
    </xf>
  </cellXfs>
  <cellStyles count="12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20% - アクセント1" xfId="13" xr:uid="{00000000-0005-0000-0000-00000C000000}"/>
    <cellStyle name="20% - アクセント2" xfId="14" xr:uid="{00000000-0005-0000-0000-00000D000000}"/>
    <cellStyle name="20% - アクセント3" xfId="15" xr:uid="{00000000-0005-0000-0000-00000E000000}"/>
    <cellStyle name="20% - アクセント4" xfId="16" xr:uid="{00000000-0005-0000-0000-00000F000000}"/>
    <cellStyle name="20% - アクセント5" xfId="17" xr:uid="{00000000-0005-0000-0000-000010000000}"/>
    <cellStyle name="20% - アクセント6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アクセント 1" xfId="25" builtinId="31" customBuiltin="1"/>
    <cellStyle name="40% - アクセント 2" xfId="26" builtinId="35" customBuiltin="1"/>
    <cellStyle name="40% - アクセント 3" xfId="27" builtinId="39" customBuiltin="1"/>
    <cellStyle name="40% - アクセント 4" xfId="28" builtinId="43" customBuiltin="1"/>
    <cellStyle name="40% - アクセント 5" xfId="29" builtinId="47" customBuiltin="1"/>
    <cellStyle name="40% - アクセント 6" xfId="30" builtinId="51" customBuiltin="1"/>
    <cellStyle name="40% - アクセント1" xfId="31" xr:uid="{00000000-0005-0000-0000-00001E000000}"/>
    <cellStyle name="40% - アクセント2" xfId="32" xr:uid="{00000000-0005-0000-0000-00001F000000}"/>
    <cellStyle name="40% - アクセント3" xfId="33" xr:uid="{00000000-0005-0000-0000-000020000000}"/>
    <cellStyle name="40% - アクセント4" xfId="34" xr:uid="{00000000-0005-0000-0000-000021000000}"/>
    <cellStyle name="40% - アクセント5" xfId="35" xr:uid="{00000000-0005-0000-0000-000022000000}"/>
    <cellStyle name="40% - アクセント6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アクセント 1" xfId="43" builtinId="32" customBuiltin="1"/>
    <cellStyle name="60% - アクセント 2" xfId="44" builtinId="36" customBuiltin="1"/>
    <cellStyle name="60% - アクセント 3" xfId="45" builtinId="40" customBuiltin="1"/>
    <cellStyle name="60% - アクセント 4" xfId="46" builtinId="44" customBuiltin="1"/>
    <cellStyle name="60% - アクセント 5" xfId="47" builtinId="48" customBuiltin="1"/>
    <cellStyle name="60% - アクセント 6" xfId="48" builtinId="52" customBuiltin="1"/>
    <cellStyle name="60% - アクセント1" xfId="49" xr:uid="{00000000-0005-0000-0000-000030000000}"/>
    <cellStyle name="60% - アクセント2" xfId="50" xr:uid="{00000000-0005-0000-0000-000031000000}"/>
    <cellStyle name="60% - アクセント3" xfId="51" xr:uid="{00000000-0005-0000-0000-000032000000}"/>
    <cellStyle name="60% - アクセント4" xfId="52" xr:uid="{00000000-0005-0000-0000-000033000000}"/>
    <cellStyle name="60% - アクセント5" xfId="53" xr:uid="{00000000-0005-0000-0000-000034000000}"/>
    <cellStyle name="60% - アクセント6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Calculation" xfId="62" xr:uid="{00000000-0005-0000-0000-00003D000000}"/>
    <cellStyle name="Check Cell" xfId="63" xr:uid="{00000000-0005-0000-0000-00003E000000}"/>
    <cellStyle name="Explanatory Text" xfId="64" xr:uid="{00000000-0005-0000-0000-00003F000000}"/>
    <cellStyle name="Good" xfId="65" xr:uid="{00000000-0005-0000-0000-000040000000}"/>
    <cellStyle name="Heading 1" xfId="66" xr:uid="{00000000-0005-0000-0000-000041000000}"/>
    <cellStyle name="Heading 2" xfId="67" xr:uid="{00000000-0005-0000-0000-000042000000}"/>
    <cellStyle name="Heading 3" xfId="68" xr:uid="{00000000-0005-0000-0000-000043000000}"/>
    <cellStyle name="Heading 4" xfId="69" xr:uid="{00000000-0005-0000-0000-000044000000}"/>
    <cellStyle name="Input" xfId="70" xr:uid="{00000000-0005-0000-0000-000045000000}"/>
    <cellStyle name="Linked Cell" xfId="71" xr:uid="{00000000-0005-0000-0000-000046000000}"/>
    <cellStyle name="Neutral" xfId="72" xr:uid="{00000000-0005-0000-0000-000047000000}"/>
    <cellStyle name="Note" xfId="73" xr:uid="{00000000-0005-0000-0000-000048000000}"/>
    <cellStyle name="Output" xfId="74" xr:uid="{00000000-0005-0000-0000-000049000000}"/>
    <cellStyle name="Title" xfId="75" xr:uid="{00000000-0005-0000-0000-00004A000000}"/>
    <cellStyle name="Total" xfId="76" xr:uid="{00000000-0005-0000-0000-00004B000000}"/>
    <cellStyle name="Warning Text" xfId="77" xr:uid="{00000000-0005-0000-0000-00004C000000}"/>
    <cellStyle name="アクセント 1" xfId="78" builtinId="29" customBuiltin="1"/>
    <cellStyle name="アクセント 2" xfId="79" builtinId="33" customBuiltin="1"/>
    <cellStyle name="アクセント 3" xfId="80" builtinId="37" customBuiltin="1"/>
    <cellStyle name="アクセント 4" xfId="81" builtinId="41" customBuiltin="1"/>
    <cellStyle name="アクセント 5" xfId="82" builtinId="45" customBuiltin="1"/>
    <cellStyle name="アクセント 6" xfId="83" builtinId="49" customBuiltin="1"/>
    <cellStyle name="タイトル" xfId="84" builtinId="15" customBuiltin="1"/>
    <cellStyle name="チェック セル" xfId="85" builtinId="23" customBuiltin="1"/>
    <cellStyle name="どちらでもない" xfId="86" builtinId="28" customBuiltin="1"/>
    <cellStyle name="パーセント" xfId="87" builtinId="5"/>
    <cellStyle name="パーセント 2" xfId="88" xr:uid="{00000000-0005-0000-0000-000057000000}"/>
    <cellStyle name="メモ" xfId="89" builtinId="10" customBuiltin="1"/>
    <cellStyle name="リンク セル" xfId="90" builtinId="24" customBuiltin="1"/>
    <cellStyle name="悪い" xfId="91" builtinId="27" customBuiltin="1"/>
    <cellStyle name="計算" xfId="92" builtinId="22" customBuiltin="1"/>
    <cellStyle name="警告文" xfId="93" builtinId="11" customBuiltin="1"/>
    <cellStyle name="桁区切り" xfId="94" builtinId="6"/>
    <cellStyle name="桁区切り 2" xfId="95" xr:uid="{00000000-0005-0000-0000-00005E000000}"/>
    <cellStyle name="桁区切り 2 2" xfId="96" xr:uid="{00000000-0005-0000-0000-00005F000000}"/>
    <cellStyle name="桁区切り 3" xfId="97" xr:uid="{00000000-0005-0000-0000-000060000000}"/>
    <cellStyle name="桁区切り 4" xfId="98" xr:uid="{00000000-0005-0000-0000-000061000000}"/>
    <cellStyle name="桁区切り 5" xfId="99" xr:uid="{00000000-0005-0000-0000-000062000000}"/>
    <cellStyle name="見出し 1" xfId="100" builtinId="16" customBuiltin="1"/>
    <cellStyle name="見出し 2" xfId="101" builtinId="17" customBuiltin="1"/>
    <cellStyle name="見出し 3" xfId="102" builtinId="18" customBuiltin="1"/>
    <cellStyle name="見出し 4" xfId="103" builtinId="19" customBuiltin="1"/>
    <cellStyle name="合計" xfId="104" xr:uid="{00000000-0005-0000-0000-000067000000}"/>
    <cellStyle name="集計" xfId="105" builtinId="25" customBuiltin="1"/>
    <cellStyle name="出力" xfId="106" builtinId="21" customBuiltin="1"/>
    <cellStyle name="説明文" xfId="107" builtinId="53" customBuiltin="1"/>
    <cellStyle name="通貨 2" xfId="108" xr:uid="{00000000-0005-0000-0000-00006B000000}"/>
    <cellStyle name="入力" xfId="109" builtinId="20" customBuiltin="1"/>
    <cellStyle name="標準" xfId="0" builtinId="0"/>
    <cellStyle name="標準 10" xfId="110" xr:uid="{00000000-0005-0000-0000-00006E000000}"/>
    <cellStyle name="標準 12" xfId="111" xr:uid="{00000000-0005-0000-0000-00006F000000}"/>
    <cellStyle name="標準 2" xfId="112" xr:uid="{00000000-0005-0000-0000-000070000000}"/>
    <cellStyle name="標準 2 2" xfId="113" xr:uid="{00000000-0005-0000-0000-000071000000}"/>
    <cellStyle name="標準 2_【SYS】2013年8月　トライアル評価マトリクス130720F" xfId="114" xr:uid="{00000000-0005-0000-0000-000072000000}"/>
    <cellStyle name="標準 3" xfId="115" xr:uid="{00000000-0005-0000-0000-000073000000}"/>
    <cellStyle name="標準 4" xfId="116" xr:uid="{00000000-0005-0000-0000-000074000000}"/>
    <cellStyle name="標準 5" xfId="117" xr:uid="{00000000-0005-0000-0000-000075000000}"/>
    <cellStyle name="標準 6" xfId="118" xr:uid="{00000000-0005-0000-0000-000076000000}"/>
    <cellStyle name="標準_01冬期賞与ｼﾐｭﾚ2" xfId="119" xr:uid="{00000000-0005-0000-0000-000077000000}"/>
    <cellStyle name="標準_Ⅰ" xfId="120" xr:uid="{00000000-0005-0000-0000-000078000000}"/>
    <cellStyle name="標準_Xl0000203" xfId="121" xr:uid="{00000000-0005-0000-0000-000079000000}"/>
    <cellStyle name="普通" xfId="122" xr:uid="{00000000-0005-0000-0000-00007A000000}"/>
    <cellStyle name="良い" xfId="123" builtinId="26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</xdr:rowOff>
    </xdr:from>
    <xdr:to>
      <xdr:col>0</xdr:col>
      <xdr:colOff>657225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0500" y="381000"/>
          <a:ext cx="466725" cy="14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448235</xdr:colOff>
      <xdr:row>1</xdr:row>
      <xdr:rowOff>54348</xdr:rowOff>
    </xdr:from>
    <xdr:to>
      <xdr:col>0</xdr:col>
      <xdr:colOff>914960</xdr:colOff>
      <xdr:row>1</xdr:row>
      <xdr:rowOff>197223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48235" y="592230"/>
          <a:ext cx="466725" cy="14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100853</xdr:colOff>
      <xdr:row>1</xdr:row>
      <xdr:rowOff>201706</xdr:rowOff>
    </xdr:from>
    <xdr:to>
      <xdr:col>3</xdr:col>
      <xdr:colOff>369794</xdr:colOff>
      <xdr:row>2</xdr:row>
      <xdr:rowOff>145677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87706" y="705971"/>
          <a:ext cx="481853" cy="268941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381000</xdr:colOff>
      <xdr:row>1</xdr:row>
      <xdr:rowOff>201706</xdr:rowOff>
    </xdr:from>
    <xdr:ext cx="158428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980765" y="705971"/>
          <a:ext cx="158428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に数値を入れてください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195603</xdr:colOff>
      <xdr:row>1</xdr:row>
      <xdr:rowOff>68036</xdr:rowOff>
    </xdr:from>
    <xdr:to>
      <xdr:col>0</xdr:col>
      <xdr:colOff>662328</xdr:colOff>
      <xdr:row>1</xdr:row>
      <xdr:rowOff>210911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95603" y="459241"/>
          <a:ext cx="466725" cy="14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3"/>
  <sheetViews>
    <sheetView tabSelected="1" zoomScale="90" zoomScaleNormal="90" zoomScaleSheetLayoutView="90" workbookViewId="0">
      <selection activeCell="J17" sqref="J17"/>
    </sheetView>
  </sheetViews>
  <sheetFormatPr defaultColWidth="9" defaultRowHeight="13.2"/>
  <cols>
    <col min="1" max="3" width="8.6640625" style="1" customWidth="1"/>
    <col min="4" max="4" width="5" style="1" customWidth="1"/>
    <col min="5" max="5" width="15" style="1" customWidth="1"/>
    <col min="6" max="6" width="11" style="2" customWidth="1"/>
    <col min="7" max="7" width="14" style="1" customWidth="1"/>
    <col min="8" max="8" width="16.21875" style="1" customWidth="1"/>
    <col min="9" max="9" width="15.6640625" style="1" customWidth="1"/>
    <col min="10" max="10" width="13.6640625" style="1" customWidth="1"/>
    <col min="11" max="11" width="15.6640625" style="1" customWidth="1"/>
    <col min="12" max="16384" width="9" style="4"/>
  </cols>
  <sheetData>
    <row r="1" spans="1:11" ht="35.25" customHeight="1">
      <c r="A1" s="266" t="s">
        <v>87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22.5" customHeight="1">
      <c r="A2" s="96" t="s">
        <v>92</v>
      </c>
    </row>
    <row r="3" spans="1:11" ht="22.5" customHeight="1">
      <c r="A3" s="96" t="s">
        <v>91</v>
      </c>
    </row>
    <row r="4" spans="1:11" ht="17.25" customHeight="1" thickBot="1">
      <c r="H4" s="96" t="s">
        <v>88</v>
      </c>
    </row>
    <row r="5" spans="1:11" s="3" customFormat="1" ht="42" customHeight="1" thickBot="1">
      <c r="A5" s="91" t="s">
        <v>40</v>
      </c>
      <c r="B5" s="91" t="s">
        <v>15</v>
      </c>
      <c r="C5" s="91" t="s">
        <v>14</v>
      </c>
      <c r="D5" s="267" t="s">
        <v>21</v>
      </c>
      <c r="E5" s="268"/>
      <c r="F5" s="91" t="s">
        <v>41</v>
      </c>
      <c r="G5" s="92" t="s">
        <v>22</v>
      </c>
      <c r="H5" s="95" t="s">
        <v>38</v>
      </c>
      <c r="I5" s="93" t="s">
        <v>23</v>
      </c>
      <c r="J5" s="94" t="s">
        <v>24</v>
      </c>
      <c r="K5" s="91" t="s">
        <v>12</v>
      </c>
    </row>
    <row r="6" spans="1:11" s="3" customFormat="1" ht="18.75" customHeight="1">
      <c r="A6" s="258" t="s">
        <v>89</v>
      </c>
      <c r="B6" s="269" t="s">
        <v>124</v>
      </c>
      <c r="C6" s="258" t="s">
        <v>132</v>
      </c>
      <c r="D6" s="15" t="s">
        <v>25</v>
      </c>
      <c r="E6" s="16">
        <f>G6*4/6</f>
        <v>180000</v>
      </c>
      <c r="F6" s="33" t="s">
        <v>8</v>
      </c>
      <c r="G6" s="31">
        <f>G7+$H$9</f>
        <v>270000</v>
      </c>
      <c r="H6" s="26"/>
      <c r="I6" s="17">
        <f>E6+G6</f>
        <v>450000</v>
      </c>
      <c r="J6" s="26"/>
      <c r="K6" s="26">
        <f>I6+$J$9</f>
        <v>550000</v>
      </c>
    </row>
    <row r="7" spans="1:11" s="3" customFormat="1" ht="18.75" customHeight="1">
      <c r="A7" s="259"/>
      <c r="B7" s="262"/>
      <c r="C7" s="259"/>
      <c r="D7" s="18" t="s">
        <v>26</v>
      </c>
      <c r="E7" s="19">
        <f>G7*4/6</f>
        <v>173333.33333333334</v>
      </c>
      <c r="F7" s="34" t="s">
        <v>9</v>
      </c>
      <c r="G7" s="31">
        <f>G8+$H$9</f>
        <v>260000</v>
      </c>
      <c r="H7" s="28"/>
      <c r="I7" s="20">
        <f t="shared" ref="I7:I67" si="0">E7+G7</f>
        <v>433333.33333333337</v>
      </c>
      <c r="J7" s="28"/>
      <c r="K7" s="27">
        <f t="shared" ref="K7:K11" si="1">I7+$J$9</f>
        <v>533333.33333333337</v>
      </c>
    </row>
    <row r="8" spans="1:11" s="3" customFormat="1" ht="18.75" customHeight="1">
      <c r="A8" s="259"/>
      <c r="B8" s="262"/>
      <c r="C8" s="259"/>
      <c r="D8" s="21"/>
      <c r="E8" s="19">
        <f t="shared" ref="E8" si="2">G8*4/6</f>
        <v>166666.66666666666</v>
      </c>
      <c r="F8" s="34" t="s">
        <v>5</v>
      </c>
      <c r="G8" s="31">
        <f>G9+$H$9</f>
        <v>250000</v>
      </c>
      <c r="H8" s="28"/>
      <c r="I8" s="20">
        <f t="shared" si="0"/>
        <v>416666.66666666663</v>
      </c>
      <c r="J8" s="28"/>
      <c r="K8" s="27">
        <f t="shared" si="1"/>
        <v>516666.66666666663</v>
      </c>
    </row>
    <row r="9" spans="1:11" s="3" customFormat="1" ht="18.75" customHeight="1">
      <c r="A9" s="259"/>
      <c r="B9" s="262"/>
      <c r="C9" s="259"/>
      <c r="D9" s="22"/>
      <c r="E9" s="87">
        <f>G9*4/6</f>
        <v>160000</v>
      </c>
      <c r="F9" s="88" t="s">
        <v>1</v>
      </c>
      <c r="G9" s="89">
        <f>標準額の設定!M6</f>
        <v>240000</v>
      </c>
      <c r="H9" s="90">
        <v>10000</v>
      </c>
      <c r="I9" s="90">
        <f>E9+G9</f>
        <v>400000</v>
      </c>
      <c r="J9" s="90">
        <f>標準額の設定!F6</f>
        <v>100000</v>
      </c>
      <c r="K9" s="90">
        <f>I9+$J$9</f>
        <v>500000</v>
      </c>
    </row>
    <row r="10" spans="1:11" s="3" customFormat="1" ht="18.75" customHeight="1">
      <c r="A10" s="259"/>
      <c r="B10" s="262"/>
      <c r="C10" s="259"/>
      <c r="D10" s="21"/>
      <c r="E10" s="19">
        <f>G10*4/6</f>
        <v>153333.33333333334</v>
      </c>
      <c r="F10" s="34" t="s">
        <v>4</v>
      </c>
      <c r="G10" s="31">
        <f>G9-$H$9</f>
        <v>230000</v>
      </c>
      <c r="H10" s="28"/>
      <c r="I10" s="20">
        <f t="shared" si="0"/>
        <v>383333.33333333337</v>
      </c>
      <c r="J10" s="28"/>
      <c r="K10" s="27">
        <f t="shared" si="1"/>
        <v>483333.33333333337</v>
      </c>
    </row>
    <row r="11" spans="1:11" s="3" customFormat="1" ht="18.75" customHeight="1">
      <c r="A11" s="259"/>
      <c r="B11" s="262"/>
      <c r="C11" s="259"/>
      <c r="D11" s="18" t="s">
        <v>27</v>
      </c>
      <c r="E11" s="19">
        <f t="shared" ref="E11" si="3">G11*4/6</f>
        <v>146666.66666666666</v>
      </c>
      <c r="F11" s="34" t="s">
        <v>10</v>
      </c>
      <c r="G11" s="31">
        <f>G10-$H$9</f>
        <v>220000</v>
      </c>
      <c r="H11" s="28"/>
      <c r="I11" s="20">
        <f t="shared" si="0"/>
        <v>366666.66666666663</v>
      </c>
      <c r="J11" s="28"/>
      <c r="K11" s="27">
        <f t="shared" si="1"/>
        <v>466666.66666666663</v>
      </c>
    </row>
    <row r="12" spans="1:11" s="3" customFormat="1" ht="18.75" customHeight="1" thickBot="1">
      <c r="A12" s="259"/>
      <c r="B12" s="263"/>
      <c r="C12" s="260"/>
      <c r="D12" s="23" t="s">
        <v>28</v>
      </c>
      <c r="E12" s="24">
        <f>G12*4/6</f>
        <v>140000</v>
      </c>
      <c r="F12" s="35" t="s">
        <v>11</v>
      </c>
      <c r="G12" s="32">
        <f>G11-$H$9</f>
        <v>210000</v>
      </c>
      <c r="H12" s="29"/>
      <c r="I12" s="25">
        <f>E12+G12</f>
        <v>350000</v>
      </c>
      <c r="J12" s="29"/>
      <c r="K12" s="29">
        <f>I12+$J$9</f>
        <v>450000</v>
      </c>
    </row>
    <row r="13" spans="1:11" s="3" customFormat="1" ht="18.75" customHeight="1">
      <c r="A13" s="259"/>
      <c r="B13" s="269" t="s">
        <v>7</v>
      </c>
      <c r="C13" s="270" t="s">
        <v>30</v>
      </c>
      <c r="D13" s="15" t="s">
        <v>25</v>
      </c>
      <c r="E13" s="16">
        <f>G13*4/6</f>
        <v>144000</v>
      </c>
      <c r="F13" s="33" t="s">
        <v>8</v>
      </c>
      <c r="G13" s="31">
        <f>G14+$H$16</f>
        <v>216000</v>
      </c>
      <c r="H13" s="26"/>
      <c r="I13" s="17">
        <f>E13+G13</f>
        <v>360000</v>
      </c>
      <c r="J13" s="26"/>
      <c r="K13" s="26">
        <f>I13+$J$16</f>
        <v>440000</v>
      </c>
    </row>
    <row r="14" spans="1:11" s="3" customFormat="1" ht="18.75" customHeight="1">
      <c r="A14" s="259"/>
      <c r="B14" s="262"/>
      <c r="C14" s="259"/>
      <c r="D14" s="18" t="s">
        <v>26</v>
      </c>
      <c r="E14" s="19">
        <f t="shared" ref="E14:E15" si="4">G14*4/6</f>
        <v>140666.66666666666</v>
      </c>
      <c r="F14" s="34" t="s">
        <v>9</v>
      </c>
      <c r="G14" s="31">
        <f>G15+$H$16</f>
        <v>211000</v>
      </c>
      <c r="H14" s="28"/>
      <c r="I14" s="20">
        <f t="shared" ref="I14:I18" si="5">E14+G14</f>
        <v>351666.66666666663</v>
      </c>
      <c r="J14" s="28"/>
      <c r="K14" s="27">
        <f t="shared" ref="K14:K15" si="6">I14+$J$9</f>
        <v>451666.66666666663</v>
      </c>
    </row>
    <row r="15" spans="1:11" s="3" customFormat="1" ht="18.75" customHeight="1">
      <c r="A15" s="259"/>
      <c r="B15" s="262"/>
      <c r="C15" s="259"/>
      <c r="D15" s="21"/>
      <c r="E15" s="19">
        <f t="shared" si="4"/>
        <v>137333.33333333334</v>
      </c>
      <c r="F15" s="34" t="s">
        <v>5</v>
      </c>
      <c r="G15" s="31">
        <f>G16+$H$16</f>
        <v>206000</v>
      </c>
      <c r="H15" s="28"/>
      <c r="I15" s="20">
        <f t="shared" si="5"/>
        <v>343333.33333333337</v>
      </c>
      <c r="J15" s="28"/>
      <c r="K15" s="27">
        <f t="shared" si="6"/>
        <v>443333.33333333337</v>
      </c>
    </row>
    <row r="16" spans="1:11" s="3" customFormat="1" ht="18.75" customHeight="1">
      <c r="A16" s="259"/>
      <c r="B16" s="262"/>
      <c r="C16" s="259"/>
      <c r="D16" s="22"/>
      <c r="E16" s="87">
        <f>G16*4/6</f>
        <v>134000</v>
      </c>
      <c r="F16" s="88" t="s">
        <v>1</v>
      </c>
      <c r="G16" s="89">
        <f>標準額の設定!M7</f>
        <v>201000</v>
      </c>
      <c r="H16" s="90">
        <v>5000</v>
      </c>
      <c r="I16" s="90">
        <f>E16+G16</f>
        <v>335000</v>
      </c>
      <c r="J16" s="90">
        <f>標準額の設定!F7</f>
        <v>80000</v>
      </c>
      <c r="K16" s="90">
        <f>I16+$J$16</f>
        <v>415000</v>
      </c>
    </row>
    <row r="17" spans="1:11" s="3" customFormat="1" ht="18.75" customHeight="1">
      <c r="A17" s="259"/>
      <c r="B17" s="262"/>
      <c r="C17" s="259"/>
      <c r="D17" s="21"/>
      <c r="E17" s="19">
        <f>G17*4/6</f>
        <v>130666.66666666667</v>
      </c>
      <c r="F17" s="34" t="s">
        <v>4</v>
      </c>
      <c r="G17" s="31">
        <f>G16-$H$16</f>
        <v>196000</v>
      </c>
      <c r="H17" s="28"/>
      <c r="I17" s="20">
        <f t="shared" si="5"/>
        <v>326666.66666666669</v>
      </c>
      <c r="J17" s="28"/>
      <c r="K17" s="27">
        <f t="shared" ref="K17:K18" si="7">I17+$J$9</f>
        <v>426666.66666666669</v>
      </c>
    </row>
    <row r="18" spans="1:11" s="3" customFormat="1" ht="18.75" customHeight="1">
      <c r="A18" s="259"/>
      <c r="B18" s="262"/>
      <c r="C18" s="259"/>
      <c r="D18" s="18" t="s">
        <v>27</v>
      </c>
      <c r="E18" s="19">
        <f t="shared" ref="E18" si="8">G18*4/6</f>
        <v>127333.33333333333</v>
      </c>
      <c r="F18" s="34" t="s">
        <v>10</v>
      </c>
      <c r="G18" s="31">
        <f>G17-$H$16</f>
        <v>191000</v>
      </c>
      <c r="H18" s="28"/>
      <c r="I18" s="20">
        <f t="shared" si="5"/>
        <v>318333.33333333331</v>
      </c>
      <c r="J18" s="28"/>
      <c r="K18" s="27">
        <f t="shared" si="7"/>
        <v>418333.33333333331</v>
      </c>
    </row>
    <row r="19" spans="1:11" s="3" customFormat="1" ht="18.75" customHeight="1" thickBot="1">
      <c r="A19" s="259"/>
      <c r="B19" s="263"/>
      <c r="C19" s="260"/>
      <c r="D19" s="23" t="s">
        <v>28</v>
      </c>
      <c r="E19" s="24">
        <f>G19*4/6</f>
        <v>124000</v>
      </c>
      <c r="F19" s="35" t="s">
        <v>11</v>
      </c>
      <c r="G19" s="32">
        <f t="shared" ref="G19" si="9">G18-$H$16</f>
        <v>186000</v>
      </c>
      <c r="H19" s="29"/>
      <c r="I19" s="25">
        <f>E19+G19</f>
        <v>310000</v>
      </c>
      <c r="J19" s="29"/>
      <c r="K19" s="29">
        <f>I19+$J$16</f>
        <v>390000</v>
      </c>
    </row>
    <row r="20" spans="1:11" s="1" customFormat="1" ht="18.75" customHeight="1">
      <c r="A20" s="259"/>
      <c r="B20" s="261" t="s">
        <v>2</v>
      </c>
      <c r="C20" s="258" t="s">
        <v>16</v>
      </c>
      <c r="D20" s="15" t="s">
        <v>25</v>
      </c>
      <c r="E20" s="16">
        <f>G20*4/6</f>
        <v>128000</v>
      </c>
      <c r="F20" s="33" t="s">
        <v>8</v>
      </c>
      <c r="G20" s="31">
        <f>G21+$H$23</f>
        <v>192000</v>
      </c>
      <c r="H20" s="26"/>
      <c r="I20" s="17">
        <f t="shared" si="0"/>
        <v>320000</v>
      </c>
      <c r="J20" s="26"/>
      <c r="K20" s="26">
        <f>I20+$J$23</f>
        <v>370000</v>
      </c>
    </row>
    <row r="21" spans="1:11" s="1" customFormat="1" ht="18.75" customHeight="1">
      <c r="A21" s="259"/>
      <c r="B21" s="262"/>
      <c r="C21" s="259"/>
      <c r="D21" s="18" t="s">
        <v>26</v>
      </c>
      <c r="E21" s="19">
        <f t="shared" ref="E21" si="10">G21*4/6</f>
        <v>124666.66666666667</v>
      </c>
      <c r="F21" s="34" t="s">
        <v>9</v>
      </c>
      <c r="G21" s="31">
        <f>G22+$H$23</f>
        <v>187000</v>
      </c>
      <c r="H21" s="28"/>
      <c r="I21" s="20">
        <f t="shared" si="0"/>
        <v>311666.66666666669</v>
      </c>
      <c r="J21" s="28"/>
      <c r="K21" s="27">
        <f t="shared" ref="K21:K25" si="11">I21+$J$23</f>
        <v>361666.66666666669</v>
      </c>
    </row>
    <row r="22" spans="1:11" s="1" customFormat="1" ht="18.75" customHeight="1">
      <c r="A22" s="259"/>
      <c r="B22" s="262"/>
      <c r="C22" s="259"/>
      <c r="D22" s="21"/>
      <c r="E22" s="19">
        <f>G22*4/6</f>
        <v>121333.33333333333</v>
      </c>
      <c r="F22" s="34" t="s">
        <v>5</v>
      </c>
      <c r="G22" s="31">
        <f>G23+$H$23</f>
        <v>182000</v>
      </c>
      <c r="H22" s="28"/>
      <c r="I22" s="20">
        <f t="shared" si="0"/>
        <v>303333.33333333331</v>
      </c>
      <c r="J22" s="28"/>
      <c r="K22" s="27">
        <f t="shared" si="11"/>
        <v>353333.33333333331</v>
      </c>
    </row>
    <row r="23" spans="1:11" s="1" customFormat="1" ht="18.75" customHeight="1">
      <c r="A23" s="259"/>
      <c r="B23" s="262"/>
      <c r="C23" s="259"/>
      <c r="D23" s="22"/>
      <c r="E23" s="87">
        <f>標準額の設定!L8</f>
        <v>118000</v>
      </c>
      <c r="F23" s="88" t="s">
        <v>1</v>
      </c>
      <c r="G23" s="89">
        <f>標準額の設定!M8</f>
        <v>177000</v>
      </c>
      <c r="H23" s="90">
        <v>5000</v>
      </c>
      <c r="I23" s="90">
        <f>E23+G23</f>
        <v>295000</v>
      </c>
      <c r="J23" s="90">
        <f>標準額の設定!F8</f>
        <v>50000</v>
      </c>
      <c r="K23" s="90">
        <f>I23+$J$23</f>
        <v>345000</v>
      </c>
    </row>
    <row r="24" spans="1:11" s="1" customFormat="1" ht="18.75" customHeight="1">
      <c r="A24" s="259"/>
      <c r="B24" s="262"/>
      <c r="C24" s="259"/>
      <c r="D24" s="21"/>
      <c r="E24" s="19">
        <f>G24*4/6</f>
        <v>114666.66666666667</v>
      </c>
      <c r="F24" s="34" t="s">
        <v>4</v>
      </c>
      <c r="G24" s="31">
        <f>G23-$H$23</f>
        <v>172000</v>
      </c>
      <c r="H24" s="28"/>
      <c r="I24" s="20">
        <f t="shared" si="0"/>
        <v>286666.66666666669</v>
      </c>
      <c r="J24" s="28"/>
      <c r="K24" s="27">
        <f t="shared" si="11"/>
        <v>336666.66666666669</v>
      </c>
    </row>
    <row r="25" spans="1:11" s="1" customFormat="1" ht="18.75" customHeight="1">
      <c r="A25" s="259"/>
      <c r="B25" s="262"/>
      <c r="C25" s="259"/>
      <c r="D25" s="18" t="s">
        <v>27</v>
      </c>
      <c r="E25" s="19">
        <f t="shared" ref="E25" si="12">G25*4/6</f>
        <v>111333.33333333333</v>
      </c>
      <c r="F25" s="34" t="s">
        <v>10</v>
      </c>
      <c r="G25" s="31">
        <f>G24-$H$23</f>
        <v>167000</v>
      </c>
      <c r="H25" s="28"/>
      <c r="I25" s="20">
        <f t="shared" si="0"/>
        <v>278333.33333333331</v>
      </c>
      <c r="J25" s="28"/>
      <c r="K25" s="27">
        <f t="shared" si="11"/>
        <v>328333.33333333331</v>
      </c>
    </row>
    <row r="26" spans="1:11" s="1" customFormat="1" ht="18.75" customHeight="1" thickBot="1">
      <c r="A26" s="260"/>
      <c r="B26" s="263"/>
      <c r="C26" s="260"/>
      <c r="D26" s="23" t="s">
        <v>28</v>
      </c>
      <c r="E26" s="24">
        <f>G26*4/6</f>
        <v>108000</v>
      </c>
      <c r="F26" s="35" t="s">
        <v>11</v>
      </c>
      <c r="G26" s="32">
        <f>G25-$H$23</f>
        <v>162000</v>
      </c>
      <c r="H26" s="29"/>
      <c r="I26" s="25">
        <f t="shared" si="0"/>
        <v>270000</v>
      </c>
      <c r="J26" s="29"/>
      <c r="K26" s="29">
        <f>I26+$J$23</f>
        <v>320000</v>
      </c>
    </row>
    <row r="27" spans="1:11" s="1" customFormat="1" ht="18.75" customHeight="1">
      <c r="A27" s="258" t="s">
        <v>90</v>
      </c>
      <c r="B27" s="261" t="s">
        <v>126</v>
      </c>
      <c r="C27" s="258" t="s">
        <v>138</v>
      </c>
      <c r="D27" s="15" t="s">
        <v>25</v>
      </c>
      <c r="E27" s="16">
        <f>G27*4/6</f>
        <v>114000</v>
      </c>
      <c r="F27" s="33" t="s">
        <v>8</v>
      </c>
      <c r="G27" s="31">
        <f>G28+$H$30</f>
        <v>171000</v>
      </c>
      <c r="H27" s="26"/>
      <c r="I27" s="17">
        <f t="shared" ref="I27:I40" si="13">E27+G27</f>
        <v>285000</v>
      </c>
      <c r="J27" s="26"/>
      <c r="K27" s="26">
        <f>I27+$J$30</f>
        <v>315000</v>
      </c>
    </row>
    <row r="28" spans="1:11" s="1" customFormat="1" ht="18.75" customHeight="1">
      <c r="A28" s="264"/>
      <c r="B28" s="262"/>
      <c r="C28" s="259"/>
      <c r="D28" s="18" t="s">
        <v>26</v>
      </c>
      <c r="E28" s="19">
        <f t="shared" ref="E28" si="14">G28*4/6</f>
        <v>112000</v>
      </c>
      <c r="F28" s="34" t="s">
        <v>9</v>
      </c>
      <c r="G28" s="31">
        <f>G29+$H$30</f>
        <v>168000</v>
      </c>
      <c r="H28" s="28"/>
      <c r="I28" s="20">
        <f t="shared" si="13"/>
        <v>280000</v>
      </c>
      <c r="J28" s="28"/>
      <c r="K28" s="27">
        <f t="shared" ref="K28:K39" si="15">I28+$J$44</f>
        <v>290000</v>
      </c>
    </row>
    <row r="29" spans="1:11" s="1" customFormat="1" ht="18.75" customHeight="1">
      <c r="A29" s="264"/>
      <c r="B29" s="262"/>
      <c r="C29" s="259"/>
      <c r="D29" s="21"/>
      <c r="E29" s="19">
        <f>G29*4/6</f>
        <v>110000</v>
      </c>
      <c r="F29" s="34" t="s">
        <v>5</v>
      </c>
      <c r="G29" s="31">
        <f>G30+$H$30</f>
        <v>165000</v>
      </c>
      <c r="H29" s="28"/>
      <c r="I29" s="20">
        <f t="shared" si="13"/>
        <v>275000</v>
      </c>
      <c r="J29" s="28"/>
      <c r="K29" s="27">
        <f t="shared" si="15"/>
        <v>285000</v>
      </c>
    </row>
    <row r="30" spans="1:11" s="1" customFormat="1" ht="18.75" customHeight="1">
      <c r="A30" s="264"/>
      <c r="B30" s="262"/>
      <c r="C30" s="259"/>
      <c r="D30" s="22"/>
      <c r="E30" s="87">
        <f>標準額の設定!L9</f>
        <v>108000</v>
      </c>
      <c r="F30" s="88" t="s">
        <v>1</v>
      </c>
      <c r="G30" s="89">
        <f>標準額の設定!M9</f>
        <v>162000</v>
      </c>
      <c r="H30" s="90">
        <v>3000</v>
      </c>
      <c r="I30" s="90">
        <f>E30+G30</f>
        <v>270000</v>
      </c>
      <c r="J30" s="90">
        <f>標準額の設定!F9</f>
        <v>30000</v>
      </c>
      <c r="K30" s="90">
        <f>I30+$J$30</f>
        <v>300000</v>
      </c>
    </row>
    <row r="31" spans="1:11" s="1" customFormat="1" ht="18.75" customHeight="1">
      <c r="A31" s="264"/>
      <c r="B31" s="262"/>
      <c r="C31" s="259"/>
      <c r="D31" s="21"/>
      <c r="E31" s="19">
        <f>G31*4/6</f>
        <v>106000</v>
      </c>
      <c r="F31" s="34" t="s">
        <v>4</v>
      </c>
      <c r="G31" s="31">
        <f>G30-$H$30</f>
        <v>159000</v>
      </c>
      <c r="H31" s="28"/>
      <c r="I31" s="20">
        <f t="shared" si="13"/>
        <v>265000</v>
      </c>
      <c r="J31" s="28"/>
      <c r="K31" s="27">
        <f t="shared" si="15"/>
        <v>275000</v>
      </c>
    </row>
    <row r="32" spans="1:11" s="1" customFormat="1" ht="18.75" customHeight="1">
      <c r="A32" s="264"/>
      <c r="B32" s="262"/>
      <c r="C32" s="259"/>
      <c r="D32" s="18" t="s">
        <v>27</v>
      </c>
      <c r="E32" s="19">
        <f t="shared" ref="E32" si="16">G32*4/6</f>
        <v>104000</v>
      </c>
      <c r="F32" s="34" t="s">
        <v>10</v>
      </c>
      <c r="G32" s="31">
        <f>G31-$H$30</f>
        <v>156000</v>
      </c>
      <c r="H32" s="28"/>
      <c r="I32" s="20">
        <f t="shared" si="13"/>
        <v>260000</v>
      </c>
      <c r="J32" s="28"/>
      <c r="K32" s="27">
        <f t="shared" si="15"/>
        <v>270000</v>
      </c>
    </row>
    <row r="33" spans="1:11" s="1" customFormat="1" ht="18.75" customHeight="1" thickBot="1">
      <c r="A33" s="264"/>
      <c r="B33" s="263"/>
      <c r="C33" s="260"/>
      <c r="D33" s="23" t="s">
        <v>28</v>
      </c>
      <c r="E33" s="24">
        <f>G33*4/6</f>
        <v>102000</v>
      </c>
      <c r="F33" s="35" t="s">
        <v>11</v>
      </c>
      <c r="G33" s="32">
        <f>G32-$H$30</f>
        <v>153000</v>
      </c>
      <c r="H33" s="29"/>
      <c r="I33" s="25">
        <f t="shared" si="13"/>
        <v>255000</v>
      </c>
      <c r="J33" s="29"/>
      <c r="K33" s="29">
        <f>I33+$J$30</f>
        <v>285000</v>
      </c>
    </row>
    <row r="34" spans="1:11" s="1" customFormat="1" ht="18.75" customHeight="1">
      <c r="A34" s="264"/>
      <c r="B34" s="261" t="s">
        <v>128</v>
      </c>
      <c r="C34" s="258" t="s">
        <v>32</v>
      </c>
      <c r="D34" s="15" t="s">
        <v>25</v>
      </c>
      <c r="E34" s="16">
        <f>G34*4/6</f>
        <v>108000</v>
      </c>
      <c r="F34" s="33" t="s">
        <v>8</v>
      </c>
      <c r="G34" s="31">
        <f>G35+$H$37</f>
        <v>162000</v>
      </c>
      <c r="H34" s="26"/>
      <c r="I34" s="17">
        <f t="shared" si="13"/>
        <v>270000</v>
      </c>
      <c r="J34" s="26"/>
      <c r="K34" s="26">
        <f>I34+$J$37</f>
        <v>280000</v>
      </c>
    </row>
    <row r="35" spans="1:11" s="1" customFormat="1" ht="18.75" customHeight="1">
      <c r="A35" s="264"/>
      <c r="B35" s="262"/>
      <c r="C35" s="264"/>
      <c r="D35" s="18" t="s">
        <v>26</v>
      </c>
      <c r="E35" s="19">
        <f t="shared" ref="E35" si="17">G35*4/6</f>
        <v>106666.66666666667</v>
      </c>
      <c r="F35" s="34" t="s">
        <v>9</v>
      </c>
      <c r="G35" s="31">
        <f>G36+$H$37</f>
        <v>160000</v>
      </c>
      <c r="H35" s="28"/>
      <c r="I35" s="20">
        <f t="shared" si="13"/>
        <v>266666.66666666669</v>
      </c>
      <c r="J35" s="28"/>
      <c r="K35" s="27">
        <f t="shared" si="15"/>
        <v>276666.66666666669</v>
      </c>
    </row>
    <row r="36" spans="1:11" s="1" customFormat="1" ht="18.75" customHeight="1">
      <c r="A36" s="264"/>
      <c r="B36" s="262"/>
      <c r="C36" s="264"/>
      <c r="D36" s="21"/>
      <c r="E36" s="19">
        <f>G36*4/6</f>
        <v>105333.33333333333</v>
      </c>
      <c r="F36" s="34" t="s">
        <v>5</v>
      </c>
      <c r="G36" s="31">
        <f>G37+$H$37</f>
        <v>158000</v>
      </c>
      <c r="H36" s="28"/>
      <c r="I36" s="20">
        <f t="shared" si="13"/>
        <v>263333.33333333331</v>
      </c>
      <c r="J36" s="28"/>
      <c r="K36" s="27">
        <f t="shared" si="15"/>
        <v>273333.33333333331</v>
      </c>
    </row>
    <row r="37" spans="1:11" s="1" customFormat="1" ht="18.75" customHeight="1">
      <c r="A37" s="264"/>
      <c r="B37" s="262"/>
      <c r="C37" s="264"/>
      <c r="D37" s="22"/>
      <c r="E37" s="87">
        <f>標準額の設定!L10</f>
        <v>104000</v>
      </c>
      <c r="F37" s="88" t="s">
        <v>1</v>
      </c>
      <c r="G37" s="89">
        <f>標準額の設定!M10</f>
        <v>156000</v>
      </c>
      <c r="H37" s="90">
        <v>2000</v>
      </c>
      <c r="I37" s="90">
        <f t="shared" si="13"/>
        <v>260000</v>
      </c>
      <c r="J37" s="90">
        <f>標準額の設定!F10</f>
        <v>10000</v>
      </c>
      <c r="K37" s="90">
        <f>I37+$J$37</f>
        <v>270000</v>
      </c>
    </row>
    <row r="38" spans="1:11" s="1" customFormat="1" ht="18.75" customHeight="1">
      <c r="A38" s="264"/>
      <c r="B38" s="262"/>
      <c r="C38" s="264"/>
      <c r="D38" s="21"/>
      <c r="E38" s="19">
        <f>G38*4/6</f>
        <v>102666.66666666667</v>
      </c>
      <c r="F38" s="34" t="s">
        <v>4</v>
      </c>
      <c r="G38" s="31">
        <f>G37-$H$37</f>
        <v>154000</v>
      </c>
      <c r="H38" s="28"/>
      <c r="I38" s="20">
        <f t="shared" si="13"/>
        <v>256666.66666666669</v>
      </c>
      <c r="J38" s="28"/>
      <c r="K38" s="27">
        <f t="shared" si="15"/>
        <v>266666.66666666669</v>
      </c>
    </row>
    <row r="39" spans="1:11" s="1" customFormat="1" ht="18.75" customHeight="1">
      <c r="A39" s="264"/>
      <c r="B39" s="262"/>
      <c r="C39" s="264"/>
      <c r="D39" s="18" t="s">
        <v>27</v>
      </c>
      <c r="E39" s="19">
        <f t="shared" ref="E39" si="18">G39*4/6</f>
        <v>101333.33333333333</v>
      </c>
      <c r="F39" s="34" t="s">
        <v>10</v>
      </c>
      <c r="G39" s="31">
        <f>G38-$H$37</f>
        <v>152000</v>
      </c>
      <c r="H39" s="28"/>
      <c r="I39" s="20">
        <f t="shared" si="13"/>
        <v>253333.33333333331</v>
      </c>
      <c r="J39" s="28"/>
      <c r="K39" s="27">
        <f t="shared" si="15"/>
        <v>263333.33333333331</v>
      </c>
    </row>
    <row r="40" spans="1:11" s="1" customFormat="1" ht="18.75" customHeight="1" thickBot="1">
      <c r="A40" s="264"/>
      <c r="B40" s="263"/>
      <c r="C40" s="264"/>
      <c r="D40" s="23" t="s">
        <v>28</v>
      </c>
      <c r="E40" s="24">
        <f>G40*4/6</f>
        <v>100000</v>
      </c>
      <c r="F40" s="35" t="s">
        <v>11</v>
      </c>
      <c r="G40" s="32">
        <f>G39-$H$37</f>
        <v>150000</v>
      </c>
      <c r="H40" s="29"/>
      <c r="I40" s="25">
        <f t="shared" si="13"/>
        <v>250000</v>
      </c>
      <c r="J40" s="29"/>
      <c r="K40" s="29">
        <f>I40+$J$37</f>
        <v>260000</v>
      </c>
    </row>
    <row r="41" spans="1:11" s="1" customFormat="1" ht="18.75" customHeight="1">
      <c r="A41" s="264"/>
      <c r="B41" s="261" t="s">
        <v>31</v>
      </c>
      <c r="C41" s="264"/>
      <c r="D41" s="15" t="s">
        <v>25</v>
      </c>
      <c r="E41" s="16">
        <f>G41*4/6</f>
        <v>98000</v>
      </c>
      <c r="F41" s="33" t="s">
        <v>8</v>
      </c>
      <c r="G41" s="31">
        <f>G42+$H$44</f>
        <v>147000</v>
      </c>
      <c r="H41" s="26"/>
      <c r="I41" s="17">
        <f>E41+G41</f>
        <v>245000</v>
      </c>
      <c r="J41" s="26"/>
      <c r="K41" s="26">
        <f>I41+$J$44</f>
        <v>255000</v>
      </c>
    </row>
    <row r="42" spans="1:11" s="1" customFormat="1" ht="18.75" customHeight="1">
      <c r="A42" s="264"/>
      <c r="B42" s="262"/>
      <c r="C42" s="264"/>
      <c r="D42" s="18" t="s">
        <v>26</v>
      </c>
      <c r="E42" s="19">
        <f t="shared" ref="E42" si="19">G42*4/6</f>
        <v>96666.666666666672</v>
      </c>
      <c r="F42" s="34" t="s">
        <v>9</v>
      </c>
      <c r="G42" s="31">
        <f>G43+$H$44</f>
        <v>145000</v>
      </c>
      <c r="H42" s="28"/>
      <c r="I42" s="20">
        <f t="shared" si="0"/>
        <v>241666.66666666669</v>
      </c>
      <c r="J42" s="28"/>
      <c r="K42" s="27">
        <f t="shared" ref="K42:K46" si="20">I42+$J$44</f>
        <v>251666.66666666669</v>
      </c>
    </row>
    <row r="43" spans="1:11" s="1" customFormat="1" ht="18.75" customHeight="1">
      <c r="A43" s="264"/>
      <c r="B43" s="262"/>
      <c r="C43" s="264"/>
      <c r="D43" s="21"/>
      <c r="E43" s="19">
        <f>G43*4/6</f>
        <v>95333.333333333328</v>
      </c>
      <c r="F43" s="34" t="s">
        <v>5</v>
      </c>
      <c r="G43" s="31">
        <f>G44+$H$44</f>
        <v>143000</v>
      </c>
      <c r="H43" s="28"/>
      <c r="I43" s="20">
        <f t="shared" si="0"/>
        <v>238333.33333333331</v>
      </c>
      <c r="J43" s="28"/>
      <c r="K43" s="27">
        <f t="shared" si="20"/>
        <v>248333.33333333331</v>
      </c>
    </row>
    <row r="44" spans="1:11" s="1" customFormat="1" ht="18.75" customHeight="1">
      <c r="A44" s="264"/>
      <c r="B44" s="262"/>
      <c r="C44" s="264"/>
      <c r="D44" s="22"/>
      <c r="E44" s="87">
        <f>標準額の設定!L11</f>
        <v>94000</v>
      </c>
      <c r="F44" s="88" t="s">
        <v>1</v>
      </c>
      <c r="G44" s="89">
        <f>標準額の設定!M11</f>
        <v>141000</v>
      </c>
      <c r="H44" s="90">
        <v>2000</v>
      </c>
      <c r="I44" s="90">
        <f>E44+G44</f>
        <v>235000</v>
      </c>
      <c r="J44" s="90">
        <f>標準額の設定!F11</f>
        <v>10000</v>
      </c>
      <c r="K44" s="90">
        <f>I44+$J$44</f>
        <v>245000</v>
      </c>
    </row>
    <row r="45" spans="1:11" s="1" customFormat="1" ht="18.75" customHeight="1">
      <c r="A45" s="264"/>
      <c r="B45" s="262"/>
      <c r="C45" s="264"/>
      <c r="D45" s="21"/>
      <c r="E45" s="19">
        <f>G45*4/6</f>
        <v>92666.666666666672</v>
      </c>
      <c r="F45" s="34" t="s">
        <v>4</v>
      </c>
      <c r="G45" s="31">
        <f>G44-$H$44</f>
        <v>139000</v>
      </c>
      <c r="H45" s="28"/>
      <c r="I45" s="20">
        <f t="shared" si="0"/>
        <v>231666.66666666669</v>
      </c>
      <c r="J45" s="28"/>
      <c r="K45" s="27">
        <f t="shared" si="20"/>
        <v>241666.66666666669</v>
      </c>
    </row>
    <row r="46" spans="1:11" s="1" customFormat="1" ht="18.75" customHeight="1">
      <c r="A46" s="264"/>
      <c r="B46" s="262"/>
      <c r="C46" s="264"/>
      <c r="D46" s="18" t="s">
        <v>27</v>
      </c>
      <c r="E46" s="19">
        <f t="shared" ref="E46" si="21">G46*4/6</f>
        <v>91333.333333333328</v>
      </c>
      <c r="F46" s="34" t="s">
        <v>10</v>
      </c>
      <c r="G46" s="31">
        <f>G45-$H$44</f>
        <v>137000</v>
      </c>
      <c r="H46" s="28"/>
      <c r="I46" s="20">
        <f t="shared" si="0"/>
        <v>228333.33333333331</v>
      </c>
      <c r="J46" s="28"/>
      <c r="K46" s="27">
        <f t="shared" si="20"/>
        <v>238333.33333333331</v>
      </c>
    </row>
    <row r="47" spans="1:11" s="1" customFormat="1" ht="18.75" customHeight="1" thickBot="1">
      <c r="A47" s="265"/>
      <c r="B47" s="263"/>
      <c r="C47" s="265"/>
      <c r="D47" s="23" t="s">
        <v>28</v>
      </c>
      <c r="E47" s="24">
        <f>G47*4/6</f>
        <v>90000</v>
      </c>
      <c r="F47" s="35" t="s">
        <v>11</v>
      </c>
      <c r="G47" s="32">
        <f>G46-$H$44</f>
        <v>135000</v>
      </c>
      <c r="H47" s="29"/>
      <c r="I47" s="25">
        <f t="shared" si="0"/>
        <v>225000</v>
      </c>
      <c r="J47" s="29"/>
      <c r="K47" s="29">
        <f>I47+$J$44</f>
        <v>235000</v>
      </c>
    </row>
    <row r="48" spans="1:11" s="1" customFormat="1" ht="18.75" customHeight="1">
      <c r="A48" s="258" t="s">
        <v>93</v>
      </c>
      <c r="B48" s="261" t="s">
        <v>0</v>
      </c>
      <c r="C48" s="258" t="s">
        <v>139</v>
      </c>
      <c r="D48" s="15" t="s">
        <v>25</v>
      </c>
      <c r="E48" s="16">
        <f>G48*4/6</f>
        <v>92000</v>
      </c>
      <c r="F48" s="33" t="s">
        <v>8</v>
      </c>
      <c r="G48" s="30">
        <f>G49+$H$51</f>
        <v>138000</v>
      </c>
      <c r="H48" s="26"/>
      <c r="I48" s="17">
        <f>E48+G48</f>
        <v>230000</v>
      </c>
      <c r="J48" s="26"/>
      <c r="K48" s="26">
        <f>I48+$J$51</f>
        <v>230000</v>
      </c>
    </row>
    <row r="49" spans="1:11" s="1" customFormat="1" ht="18.75" customHeight="1">
      <c r="A49" s="264"/>
      <c r="B49" s="262"/>
      <c r="C49" s="264"/>
      <c r="D49" s="18" t="s">
        <v>26</v>
      </c>
      <c r="E49" s="19">
        <f>G49*4/6</f>
        <v>91333.333333333328</v>
      </c>
      <c r="F49" s="34" t="s">
        <v>9</v>
      </c>
      <c r="G49" s="31">
        <f>G50+$H$51</f>
        <v>137000</v>
      </c>
      <c r="H49" s="28"/>
      <c r="I49" s="20">
        <f t="shared" si="0"/>
        <v>228333.33333333331</v>
      </c>
      <c r="J49" s="28"/>
      <c r="K49" s="27">
        <f t="shared" ref="K49:K53" si="22">I49+$J$51</f>
        <v>228333.33333333331</v>
      </c>
    </row>
    <row r="50" spans="1:11" s="1" customFormat="1" ht="18.75" customHeight="1">
      <c r="A50" s="264"/>
      <c r="B50" s="262"/>
      <c r="C50" s="264"/>
      <c r="D50" s="21"/>
      <c r="E50" s="19">
        <f>G50*4/6</f>
        <v>90666.666666666672</v>
      </c>
      <c r="F50" s="34" t="s">
        <v>5</v>
      </c>
      <c r="G50" s="31">
        <f>G51+$H$51</f>
        <v>136000</v>
      </c>
      <c r="H50" s="28"/>
      <c r="I50" s="20">
        <f t="shared" si="0"/>
        <v>226666.66666666669</v>
      </c>
      <c r="J50" s="28"/>
      <c r="K50" s="27">
        <f t="shared" si="22"/>
        <v>226666.66666666669</v>
      </c>
    </row>
    <row r="51" spans="1:11" s="1" customFormat="1" ht="18.75" customHeight="1">
      <c r="A51" s="264"/>
      <c r="B51" s="262"/>
      <c r="C51" s="264"/>
      <c r="D51" s="22"/>
      <c r="E51" s="87">
        <f>標準額の設定!L12</f>
        <v>90000</v>
      </c>
      <c r="F51" s="88" t="s">
        <v>1</v>
      </c>
      <c r="G51" s="89">
        <f>標準額の設定!M12</f>
        <v>135000</v>
      </c>
      <c r="H51" s="90">
        <v>1000</v>
      </c>
      <c r="I51" s="90">
        <f t="shared" si="0"/>
        <v>225000</v>
      </c>
      <c r="J51" s="90">
        <f>標準額の設定!F12</f>
        <v>0</v>
      </c>
      <c r="K51" s="90">
        <f>I51+$J$51</f>
        <v>225000</v>
      </c>
    </row>
    <row r="52" spans="1:11" s="1" customFormat="1" ht="18.75" customHeight="1">
      <c r="A52" s="264"/>
      <c r="B52" s="262"/>
      <c r="C52" s="264"/>
      <c r="D52" s="21"/>
      <c r="E52" s="19">
        <f>G52*4/6</f>
        <v>89333.333333333328</v>
      </c>
      <c r="F52" s="34" t="s">
        <v>4</v>
      </c>
      <c r="G52" s="31">
        <f>G51-$H$51</f>
        <v>134000</v>
      </c>
      <c r="H52" s="28"/>
      <c r="I52" s="20">
        <f t="shared" si="0"/>
        <v>223333.33333333331</v>
      </c>
      <c r="J52" s="28"/>
      <c r="K52" s="27">
        <f t="shared" si="22"/>
        <v>223333.33333333331</v>
      </c>
    </row>
    <row r="53" spans="1:11" s="1" customFormat="1" ht="18.75" customHeight="1">
      <c r="A53" s="264"/>
      <c r="B53" s="262"/>
      <c r="C53" s="264"/>
      <c r="D53" s="18" t="s">
        <v>27</v>
      </c>
      <c r="E53" s="19">
        <f t="shared" ref="E53" si="23">G53*4/6</f>
        <v>88666.666666666672</v>
      </c>
      <c r="F53" s="34" t="s">
        <v>10</v>
      </c>
      <c r="G53" s="31">
        <f>G52-$H$51</f>
        <v>133000</v>
      </c>
      <c r="H53" s="28"/>
      <c r="I53" s="20">
        <f t="shared" si="0"/>
        <v>221666.66666666669</v>
      </c>
      <c r="J53" s="28"/>
      <c r="K53" s="27">
        <f t="shared" si="22"/>
        <v>221666.66666666669</v>
      </c>
    </row>
    <row r="54" spans="1:11" s="1" customFormat="1" ht="18.75" customHeight="1" thickBot="1">
      <c r="A54" s="264"/>
      <c r="B54" s="263"/>
      <c r="C54" s="264"/>
      <c r="D54" s="23" t="s">
        <v>28</v>
      </c>
      <c r="E54" s="24">
        <f>G54*4/6</f>
        <v>88000</v>
      </c>
      <c r="F54" s="35" t="s">
        <v>11</v>
      </c>
      <c r="G54" s="32">
        <f>G53-$H$51</f>
        <v>132000</v>
      </c>
      <c r="H54" s="29"/>
      <c r="I54" s="25">
        <f t="shared" si="0"/>
        <v>220000</v>
      </c>
      <c r="J54" s="29"/>
      <c r="K54" s="29">
        <f>I54+$J$51</f>
        <v>220000</v>
      </c>
    </row>
    <row r="55" spans="1:11" s="1" customFormat="1" ht="18.75" customHeight="1">
      <c r="A55" s="264"/>
      <c r="B55" s="261" t="s">
        <v>3</v>
      </c>
      <c r="C55" s="264"/>
      <c r="D55" s="15" t="s">
        <v>25</v>
      </c>
      <c r="E55" s="16">
        <f>G55*4/6</f>
        <v>86000</v>
      </c>
      <c r="F55" s="33" t="s">
        <v>8</v>
      </c>
      <c r="G55" s="30">
        <f>G56+$H$58</f>
        <v>129000</v>
      </c>
      <c r="H55" s="26"/>
      <c r="I55" s="17">
        <f>E55+G55</f>
        <v>215000</v>
      </c>
      <c r="J55" s="26"/>
      <c r="K55" s="26">
        <f>I55+$J$58</f>
        <v>215000</v>
      </c>
    </row>
    <row r="56" spans="1:11" s="1" customFormat="1" ht="18.75" customHeight="1">
      <c r="A56" s="264"/>
      <c r="B56" s="262"/>
      <c r="C56" s="264"/>
      <c r="D56" s="18" t="s">
        <v>26</v>
      </c>
      <c r="E56" s="19">
        <f t="shared" ref="E56" si="24">G56*4/6</f>
        <v>85333.333333333328</v>
      </c>
      <c r="F56" s="34" t="s">
        <v>9</v>
      </c>
      <c r="G56" s="31">
        <f>G57+$H$58</f>
        <v>128000</v>
      </c>
      <c r="H56" s="28"/>
      <c r="I56" s="20">
        <f t="shared" si="0"/>
        <v>213333.33333333331</v>
      </c>
      <c r="J56" s="28"/>
      <c r="K56" s="27">
        <f t="shared" ref="K56:K60" si="25">I56+$J$58</f>
        <v>213333.33333333331</v>
      </c>
    </row>
    <row r="57" spans="1:11" s="1" customFormat="1" ht="18.75" customHeight="1">
      <c r="A57" s="264"/>
      <c r="B57" s="262"/>
      <c r="C57" s="264"/>
      <c r="D57" s="21"/>
      <c r="E57" s="19">
        <f>G57*4/6</f>
        <v>84666.666666666672</v>
      </c>
      <c r="F57" s="34" t="s">
        <v>5</v>
      </c>
      <c r="G57" s="31">
        <f>G58+$H$58</f>
        <v>127000</v>
      </c>
      <c r="H57" s="28"/>
      <c r="I57" s="20">
        <f t="shared" si="0"/>
        <v>211666.66666666669</v>
      </c>
      <c r="J57" s="28"/>
      <c r="K57" s="27">
        <f t="shared" si="25"/>
        <v>211666.66666666669</v>
      </c>
    </row>
    <row r="58" spans="1:11" s="1" customFormat="1" ht="18.75" customHeight="1">
      <c r="A58" s="264"/>
      <c r="B58" s="262"/>
      <c r="C58" s="264"/>
      <c r="D58" s="22"/>
      <c r="E58" s="87">
        <f>標準額の設定!L13</f>
        <v>84000</v>
      </c>
      <c r="F58" s="88" t="s">
        <v>1</v>
      </c>
      <c r="G58" s="89">
        <f>標準額の設定!M13</f>
        <v>126000</v>
      </c>
      <c r="H58" s="90">
        <v>1000</v>
      </c>
      <c r="I58" s="90">
        <f t="shared" si="0"/>
        <v>210000</v>
      </c>
      <c r="J58" s="90">
        <f>標準額の設定!F13</f>
        <v>0</v>
      </c>
      <c r="K58" s="90">
        <f>I58+$J$58</f>
        <v>210000</v>
      </c>
    </row>
    <row r="59" spans="1:11" s="1" customFormat="1" ht="18.75" customHeight="1">
      <c r="A59" s="264"/>
      <c r="B59" s="262"/>
      <c r="C59" s="264"/>
      <c r="D59" s="21"/>
      <c r="E59" s="19">
        <f>G59*4/6</f>
        <v>83333.333333333328</v>
      </c>
      <c r="F59" s="34" t="s">
        <v>4</v>
      </c>
      <c r="G59" s="31">
        <f>G58-$H$58</f>
        <v>125000</v>
      </c>
      <c r="H59" s="28"/>
      <c r="I59" s="20">
        <f t="shared" si="0"/>
        <v>208333.33333333331</v>
      </c>
      <c r="J59" s="28"/>
      <c r="K59" s="27">
        <f t="shared" si="25"/>
        <v>208333.33333333331</v>
      </c>
    </row>
    <row r="60" spans="1:11" s="1" customFormat="1" ht="18.75" customHeight="1">
      <c r="A60" s="264"/>
      <c r="B60" s="262"/>
      <c r="C60" s="264"/>
      <c r="D60" s="18" t="s">
        <v>27</v>
      </c>
      <c r="E60" s="19">
        <f t="shared" ref="E60" si="26">G60*4/6</f>
        <v>82666.666666666672</v>
      </c>
      <c r="F60" s="34" t="s">
        <v>10</v>
      </c>
      <c r="G60" s="31">
        <f>G59-$H$58</f>
        <v>124000</v>
      </c>
      <c r="H60" s="28"/>
      <c r="I60" s="20">
        <f t="shared" si="0"/>
        <v>206666.66666666669</v>
      </c>
      <c r="J60" s="28"/>
      <c r="K60" s="27">
        <f t="shared" si="25"/>
        <v>206666.66666666669</v>
      </c>
    </row>
    <row r="61" spans="1:11" s="1" customFormat="1" ht="18.75" customHeight="1" thickBot="1">
      <c r="A61" s="264"/>
      <c r="B61" s="263"/>
      <c r="C61" s="264"/>
      <c r="D61" s="23" t="s">
        <v>28</v>
      </c>
      <c r="E61" s="24">
        <f>G61*4/6</f>
        <v>82000</v>
      </c>
      <c r="F61" s="35" t="s">
        <v>11</v>
      </c>
      <c r="G61" s="32">
        <f>G60-$H$58</f>
        <v>123000</v>
      </c>
      <c r="H61" s="29"/>
      <c r="I61" s="25">
        <f t="shared" si="0"/>
        <v>205000</v>
      </c>
      <c r="J61" s="29"/>
      <c r="K61" s="29">
        <f>I61+$J$58</f>
        <v>205000</v>
      </c>
    </row>
    <row r="62" spans="1:11" s="1" customFormat="1" ht="19.5" customHeight="1">
      <c r="A62" s="264"/>
      <c r="B62" s="261" t="s">
        <v>6</v>
      </c>
      <c r="C62" s="264"/>
      <c r="D62" s="15" t="s">
        <v>25</v>
      </c>
      <c r="E62" s="16">
        <f>G62*4/6</f>
        <v>81000</v>
      </c>
      <c r="F62" s="33" t="s">
        <v>8</v>
      </c>
      <c r="G62" s="30">
        <f>G63+$H$65</f>
        <v>121500</v>
      </c>
      <c r="H62" s="26"/>
      <c r="I62" s="17">
        <f>E62+G62</f>
        <v>202500</v>
      </c>
      <c r="J62" s="26"/>
      <c r="K62" s="26">
        <f>I62+$J$65</f>
        <v>202500</v>
      </c>
    </row>
    <row r="63" spans="1:11" s="1" customFormat="1" ht="19.5" customHeight="1">
      <c r="A63" s="264"/>
      <c r="B63" s="262"/>
      <c r="C63" s="264"/>
      <c r="D63" s="18" t="s">
        <v>26</v>
      </c>
      <c r="E63" s="19">
        <f>G63*4/6</f>
        <v>80666.666666666672</v>
      </c>
      <c r="F63" s="34" t="s">
        <v>9</v>
      </c>
      <c r="G63" s="31">
        <f>G64+$H$65</f>
        <v>121000</v>
      </c>
      <c r="H63" s="28"/>
      <c r="I63" s="20">
        <f t="shared" si="0"/>
        <v>201666.66666666669</v>
      </c>
      <c r="J63" s="28"/>
      <c r="K63" s="27">
        <f t="shared" ref="K63:K67" si="27">I63+$J$65</f>
        <v>201666.66666666669</v>
      </c>
    </row>
    <row r="64" spans="1:11" ht="19.5" customHeight="1">
      <c r="A64" s="264"/>
      <c r="B64" s="262"/>
      <c r="C64" s="264"/>
      <c r="D64" s="21"/>
      <c r="E64" s="19">
        <f>G64*4/6</f>
        <v>80333.333333333328</v>
      </c>
      <c r="F64" s="34" t="s">
        <v>5</v>
      </c>
      <c r="G64" s="31">
        <f>G65+$H$65</f>
        <v>120500</v>
      </c>
      <c r="H64" s="28"/>
      <c r="I64" s="20">
        <f t="shared" si="0"/>
        <v>200833.33333333331</v>
      </c>
      <c r="J64" s="28"/>
      <c r="K64" s="27">
        <f t="shared" si="27"/>
        <v>200833.33333333331</v>
      </c>
    </row>
    <row r="65" spans="1:11" ht="19.5" customHeight="1">
      <c r="A65" s="264"/>
      <c r="B65" s="262"/>
      <c r="C65" s="264"/>
      <c r="D65" s="22"/>
      <c r="E65" s="87">
        <f>標準額の設定!L14</f>
        <v>80000</v>
      </c>
      <c r="F65" s="88" t="s">
        <v>1</v>
      </c>
      <c r="G65" s="89">
        <f>標準額の設定!M14</f>
        <v>120000</v>
      </c>
      <c r="H65" s="90">
        <v>500</v>
      </c>
      <c r="I65" s="90">
        <f t="shared" si="0"/>
        <v>200000</v>
      </c>
      <c r="J65" s="90">
        <f>標準額の設定!F14</f>
        <v>0</v>
      </c>
      <c r="K65" s="90">
        <f>I65+$J$65</f>
        <v>200000</v>
      </c>
    </row>
    <row r="66" spans="1:11" ht="19.5" customHeight="1">
      <c r="A66" s="264"/>
      <c r="B66" s="262"/>
      <c r="C66" s="264"/>
      <c r="D66" s="21"/>
      <c r="E66" s="19">
        <f>G66*4/6</f>
        <v>79666.666666666672</v>
      </c>
      <c r="F66" s="34" t="s">
        <v>4</v>
      </c>
      <c r="G66" s="31">
        <f>G65-$H$65</f>
        <v>119500</v>
      </c>
      <c r="H66" s="28"/>
      <c r="I66" s="20">
        <f t="shared" si="0"/>
        <v>199166.66666666669</v>
      </c>
      <c r="J66" s="28"/>
      <c r="K66" s="27">
        <f t="shared" si="27"/>
        <v>199166.66666666669</v>
      </c>
    </row>
    <row r="67" spans="1:11" ht="19.5" customHeight="1">
      <c r="A67" s="264"/>
      <c r="B67" s="262"/>
      <c r="C67" s="264"/>
      <c r="D67" s="18" t="s">
        <v>27</v>
      </c>
      <c r="E67" s="19">
        <f t="shared" ref="E67" si="28">G67*4/6</f>
        <v>79333.333333333328</v>
      </c>
      <c r="F67" s="34" t="s">
        <v>10</v>
      </c>
      <c r="G67" s="31">
        <f>G66-$H$65</f>
        <v>119000</v>
      </c>
      <c r="H67" s="28"/>
      <c r="I67" s="20">
        <f t="shared" si="0"/>
        <v>198333.33333333331</v>
      </c>
      <c r="J67" s="28"/>
      <c r="K67" s="27">
        <f t="shared" si="27"/>
        <v>198333.33333333331</v>
      </c>
    </row>
    <row r="68" spans="1:11" ht="19.5" customHeight="1" thickBot="1">
      <c r="A68" s="265"/>
      <c r="B68" s="263"/>
      <c r="C68" s="265"/>
      <c r="D68" s="23" t="s">
        <v>28</v>
      </c>
      <c r="E68" s="24">
        <f>G68*4/6</f>
        <v>79000</v>
      </c>
      <c r="F68" s="35" t="s">
        <v>11</v>
      </c>
      <c r="G68" s="32">
        <f>G67-$H$65</f>
        <v>118500</v>
      </c>
      <c r="H68" s="29"/>
      <c r="I68" s="25">
        <f>E68+G68</f>
        <v>197500</v>
      </c>
      <c r="J68" s="29"/>
      <c r="K68" s="29">
        <f>I68+$J$65</f>
        <v>197500</v>
      </c>
    </row>
    <row r="69" spans="1:11" ht="13.5" customHeight="1"/>
    <row r="70" spans="1:11" ht="13.5" customHeight="1"/>
    <row r="71" spans="1:11" ht="13.5" customHeight="1"/>
    <row r="72" spans="1:11" ht="13.5" customHeight="1"/>
    <row r="73" spans="1:11" ht="13.5" customHeight="1"/>
    <row r="74" spans="1:11" ht="13.5" customHeight="1"/>
    <row r="75" spans="1:11" ht="13.5" customHeight="1"/>
    <row r="76" spans="1:11" ht="13.5" customHeight="1"/>
    <row r="77" spans="1:11" ht="13.5" customHeight="1"/>
    <row r="78" spans="1:11" ht="13.5" customHeight="1"/>
    <row r="79" spans="1:11" ht="13.5" customHeight="1"/>
    <row r="80" spans="1:11" ht="13.5" customHeight="1"/>
    <row r="81" ht="13.5" customHeight="1"/>
    <row r="82" ht="13.5" customHeight="1"/>
    <row r="83" ht="14.25" customHeight="1"/>
    <row r="84" ht="13.5" customHeight="1"/>
    <row r="85" ht="13.5" customHeight="1"/>
    <row r="86" ht="13.5" customHeight="1"/>
    <row r="88" ht="14.25" customHeight="1"/>
    <row r="89" ht="13.5" customHeight="1"/>
    <row r="91" ht="13.5" customHeight="1"/>
    <row r="92" ht="13.5" customHeight="1"/>
    <row r="93" ht="13.5" customHeight="1"/>
    <row r="95" ht="14.25" customHeight="1"/>
    <row r="96" ht="13.5" customHeight="1"/>
    <row r="98" ht="13.5" customHeight="1"/>
    <row r="99" ht="13.5" customHeight="1"/>
    <row r="100" ht="13.5" customHeight="1"/>
    <row r="102" ht="14.25" customHeight="1"/>
    <row r="103" ht="13.5" customHeight="1"/>
    <row r="105" ht="13.5" customHeight="1"/>
    <row r="106" ht="13.5" customHeight="1"/>
    <row r="107" ht="13.5" customHeight="1"/>
    <row r="109" ht="14.25" customHeight="1"/>
    <row r="110" ht="13.5" customHeight="1"/>
    <row r="112" ht="13.5" customHeight="1"/>
    <row r="113" ht="13.5" customHeight="1"/>
    <row r="114" ht="13.5" customHeight="1"/>
    <row r="116" ht="14.25" customHeight="1"/>
    <row r="117" ht="13.5" customHeight="1"/>
    <row r="119" ht="13.5" customHeight="1"/>
    <row r="120" ht="13.5" customHeight="1"/>
    <row r="121" ht="13.5" customHeight="1"/>
    <row r="123" ht="14.25" customHeight="1"/>
  </sheetData>
  <mergeCells count="20">
    <mergeCell ref="B62:B68"/>
    <mergeCell ref="A48:A68"/>
    <mergeCell ref="C48:C68"/>
    <mergeCell ref="B48:B54"/>
    <mergeCell ref="B13:B19"/>
    <mergeCell ref="C13:C19"/>
    <mergeCell ref="B27:B33"/>
    <mergeCell ref="B55:B61"/>
    <mergeCell ref="C27:C33"/>
    <mergeCell ref="B34:B40"/>
    <mergeCell ref="A27:A47"/>
    <mergeCell ref="C34:C47"/>
    <mergeCell ref="A1:K1"/>
    <mergeCell ref="A6:A26"/>
    <mergeCell ref="D5:E5"/>
    <mergeCell ref="B6:B12"/>
    <mergeCell ref="C6:C12"/>
    <mergeCell ref="B20:B26"/>
    <mergeCell ref="C20:C26"/>
    <mergeCell ref="B41:B47"/>
  </mergeCells>
  <phoneticPr fontId="20"/>
  <printOptions horizontalCentered="1"/>
  <pageMargins left="0.19685039370078741" right="0.19685039370078741" top="0.2" bottom="0.19685039370078741" header="0.11811023622047245" footer="0.1968503937007874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zoomScaleNormal="100" zoomScaleSheetLayoutView="100" workbookViewId="0">
      <selection activeCell="D10" sqref="D10"/>
    </sheetView>
  </sheetViews>
  <sheetFormatPr defaultRowHeight="13.2"/>
  <cols>
    <col min="1" max="2" width="13.77734375" customWidth="1"/>
    <col min="3" max="3" width="7.21875" customWidth="1"/>
    <col min="4" max="6" width="13.77734375" customWidth="1"/>
    <col min="7" max="7" width="7.21875" customWidth="1"/>
    <col min="8" max="9" width="13.77734375" customWidth="1"/>
    <col min="10" max="10" width="7.21875" customWidth="1"/>
    <col min="11" max="13" width="13.77734375" customWidth="1"/>
  </cols>
  <sheetData>
    <row r="1" spans="1:13" ht="27.9" customHeight="1">
      <c r="A1" s="278" t="s">
        <v>121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3" spans="1:13" ht="13.5" customHeight="1" thickBot="1">
      <c r="A3" s="82" t="s">
        <v>80</v>
      </c>
      <c r="D3" s="82" t="s">
        <v>81</v>
      </c>
      <c r="E3" s="77"/>
      <c r="H3" s="82" t="s">
        <v>86</v>
      </c>
    </row>
    <row r="4" spans="1:13" ht="18" customHeight="1">
      <c r="A4" s="274" t="s">
        <v>43</v>
      </c>
      <c r="B4" s="274"/>
      <c r="D4" s="274" t="s">
        <v>24</v>
      </c>
      <c r="E4" s="274"/>
      <c r="F4" s="274"/>
      <c r="H4" s="274" t="s">
        <v>83</v>
      </c>
      <c r="I4" s="274"/>
      <c r="K4" s="275" t="s">
        <v>45</v>
      </c>
      <c r="L4" s="276"/>
      <c r="M4" s="277"/>
    </row>
    <row r="5" spans="1:13" ht="18" customHeight="1">
      <c r="A5" s="84" t="s">
        <v>39</v>
      </c>
      <c r="B5" s="84" t="s">
        <v>44</v>
      </c>
      <c r="D5" s="84" t="s">
        <v>15</v>
      </c>
      <c r="E5" s="84" t="s">
        <v>82</v>
      </c>
      <c r="F5" s="84" t="s">
        <v>24</v>
      </c>
      <c r="H5" s="84" t="s">
        <v>84</v>
      </c>
      <c r="I5" s="84" t="s">
        <v>85</v>
      </c>
      <c r="K5" s="85" t="s">
        <v>15</v>
      </c>
      <c r="L5" s="84" t="s">
        <v>84</v>
      </c>
      <c r="M5" s="86" t="s">
        <v>22</v>
      </c>
    </row>
    <row r="6" spans="1:13" ht="24.75" customHeight="1">
      <c r="A6" s="78" t="s">
        <v>124</v>
      </c>
      <c r="B6" s="80">
        <v>500000</v>
      </c>
      <c r="D6" s="78" t="s">
        <v>124</v>
      </c>
      <c r="E6" s="78" t="s">
        <v>132</v>
      </c>
      <c r="F6" s="80">
        <v>100000</v>
      </c>
      <c r="H6" s="79">
        <v>0.4</v>
      </c>
      <c r="I6" s="79">
        <v>0.6</v>
      </c>
      <c r="K6" s="81" t="s">
        <v>137</v>
      </c>
      <c r="L6" s="80">
        <f>(B6-F6)*$H$6</f>
        <v>160000</v>
      </c>
      <c r="M6" s="83">
        <f>(B6-F6)*$I$6</f>
        <v>240000</v>
      </c>
    </row>
    <row r="7" spans="1:13" ht="24.75" customHeight="1">
      <c r="A7" s="78" t="s">
        <v>7</v>
      </c>
      <c r="B7" s="80">
        <v>415000</v>
      </c>
      <c r="D7" s="78" t="s">
        <v>7</v>
      </c>
      <c r="E7" s="78" t="s">
        <v>131</v>
      </c>
      <c r="F7" s="80">
        <v>80000</v>
      </c>
      <c r="H7" s="245"/>
      <c r="I7" s="245"/>
      <c r="K7" s="81" t="s">
        <v>98</v>
      </c>
      <c r="L7" s="80">
        <f t="shared" ref="L7:L14" si="0">(B7-F7)*$H$6</f>
        <v>134000</v>
      </c>
      <c r="M7" s="83">
        <f>(B7-F7)*$I$6</f>
        <v>201000</v>
      </c>
    </row>
    <row r="8" spans="1:13" ht="24.75" customHeight="1">
      <c r="A8" s="78" t="s">
        <v>2</v>
      </c>
      <c r="B8" s="80">
        <v>345000</v>
      </c>
      <c r="D8" s="78" t="s">
        <v>2</v>
      </c>
      <c r="E8" s="78" t="s">
        <v>16</v>
      </c>
      <c r="F8" s="80">
        <v>50000</v>
      </c>
      <c r="K8" s="81" t="s">
        <v>133</v>
      </c>
      <c r="L8" s="80">
        <f t="shared" si="0"/>
        <v>118000</v>
      </c>
      <c r="M8" s="83">
        <f t="shared" ref="M8:M14" si="1">(B8-F8)*$I$6</f>
        <v>177000</v>
      </c>
    </row>
    <row r="9" spans="1:13" ht="24.75" customHeight="1">
      <c r="A9" s="78" t="s">
        <v>126</v>
      </c>
      <c r="B9" s="80">
        <v>300000</v>
      </c>
      <c r="D9" s="78" t="s">
        <v>126</v>
      </c>
      <c r="E9" s="78" t="s">
        <v>130</v>
      </c>
      <c r="F9" s="80">
        <v>30000</v>
      </c>
      <c r="K9" s="81" t="s">
        <v>125</v>
      </c>
      <c r="L9" s="80">
        <f t="shared" si="0"/>
        <v>108000</v>
      </c>
      <c r="M9" s="83">
        <f t="shared" si="1"/>
        <v>162000</v>
      </c>
    </row>
    <row r="10" spans="1:13" ht="24.75" customHeight="1">
      <c r="A10" s="78" t="s">
        <v>128</v>
      </c>
      <c r="B10" s="80">
        <v>270000</v>
      </c>
      <c r="D10" s="78" t="s">
        <v>128</v>
      </c>
      <c r="E10" s="271" t="s">
        <v>32</v>
      </c>
      <c r="F10" s="80">
        <v>10000</v>
      </c>
      <c r="K10" s="81" t="s">
        <v>127</v>
      </c>
      <c r="L10" s="80">
        <f t="shared" si="0"/>
        <v>104000</v>
      </c>
      <c r="M10" s="83">
        <f t="shared" si="1"/>
        <v>156000</v>
      </c>
    </row>
    <row r="11" spans="1:13" ht="24.75" customHeight="1">
      <c r="A11" s="78" t="s">
        <v>31</v>
      </c>
      <c r="B11" s="80">
        <v>245000</v>
      </c>
      <c r="D11" s="78" t="s">
        <v>31</v>
      </c>
      <c r="E11" s="273"/>
      <c r="F11" s="80">
        <v>10000</v>
      </c>
      <c r="K11" s="81" t="s">
        <v>134</v>
      </c>
      <c r="L11" s="80">
        <f>(B11-F11)*$H$6</f>
        <v>94000</v>
      </c>
      <c r="M11" s="83">
        <f>(B11-F11)*$I$6</f>
        <v>141000</v>
      </c>
    </row>
    <row r="12" spans="1:13" ht="24.75" customHeight="1">
      <c r="A12" s="78" t="s">
        <v>0</v>
      </c>
      <c r="B12" s="80">
        <v>225000</v>
      </c>
      <c r="D12" s="78" t="s">
        <v>0</v>
      </c>
      <c r="E12" s="271" t="s">
        <v>129</v>
      </c>
      <c r="F12" s="80"/>
      <c r="K12" s="81" t="s">
        <v>135</v>
      </c>
      <c r="L12" s="80">
        <f>(B12-F12)*$H$6</f>
        <v>90000</v>
      </c>
      <c r="M12" s="83">
        <f t="shared" si="1"/>
        <v>135000</v>
      </c>
    </row>
    <row r="13" spans="1:13" ht="24.75" customHeight="1">
      <c r="A13" s="78" t="s">
        <v>3</v>
      </c>
      <c r="B13" s="80">
        <v>210000</v>
      </c>
      <c r="D13" s="78" t="s">
        <v>3</v>
      </c>
      <c r="E13" s="272"/>
      <c r="F13" s="80"/>
      <c r="K13" s="81" t="s">
        <v>136</v>
      </c>
      <c r="L13" s="80">
        <f t="shared" si="0"/>
        <v>84000</v>
      </c>
      <c r="M13" s="83">
        <f t="shared" si="1"/>
        <v>126000</v>
      </c>
    </row>
    <row r="14" spans="1:13" ht="24.75" customHeight="1">
      <c r="A14" s="78" t="s">
        <v>6</v>
      </c>
      <c r="B14" s="80">
        <v>200000</v>
      </c>
      <c r="D14" s="78" t="s">
        <v>6</v>
      </c>
      <c r="E14" s="273"/>
      <c r="F14" s="80"/>
      <c r="K14" s="81" t="s">
        <v>17</v>
      </c>
      <c r="L14" s="80">
        <f t="shared" si="0"/>
        <v>80000</v>
      </c>
      <c r="M14" s="83">
        <f t="shared" si="1"/>
        <v>120000</v>
      </c>
    </row>
    <row r="15" spans="1:13" ht="24.75" customHeight="1"/>
    <row r="16" spans="1:13" ht="13.5" customHeight="1">
      <c r="B16" s="97"/>
      <c r="D16" s="98" t="s">
        <v>94</v>
      </c>
      <c r="K16" s="98" t="s">
        <v>95</v>
      </c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</sheetData>
  <mergeCells count="7">
    <mergeCell ref="E12:E14"/>
    <mergeCell ref="E10:E11"/>
    <mergeCell ref="H4:I4"/>
    <mergeCell ref="K4:M4"/>
    <mergeCell ref="A1:M1"/>
    <mergeCell ref="A4:B4"/>
    <mergeCell ref="D4:F4"/>
  </mergeCells>
  <phoneticPr fontId="20"/>
  <pageMargins left="0.25" right="0.25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7"/>
  <sheetViews>
    <sheetView view="pageBreakPreview" topLeftCell="H1" zoomScaleNormal="106" zoomScaleSheetLayoutView="100" workbookViewId="0">
      <selection activeCell="O21" sqref="O21"/>
    </sheetView>
  </sheetViews>
  <sheetFormatPr defaultColWidth="9" defaultRowHeight="14.4"/>
  <cols>
    <col min="1" max="1" width="9" style="10"/>
    <col min="2" max="2" width="20.6640625" style="10" customWidth="1"/>
    <col min="3" max="3" width="5.21875" style="10" bestFit="1" customWidth="1"/>
    <col min="4" max="4" width="9.44140625" style="10" customWidth="1"/>
    <col min="5" max="5" width="10.88671875" style="10" customWidth="1"/>
    <col min="6" max="6" width="9.6640625" style="10" bestFit="1" customWidth="1"/>
    <col min="7" max="11" width="12.44140625" style="11" customWidth="1"/>
    <col min="12" max="16" width="12.44140625" style="12" customWidth="1"/>
    <col min="17" max="17" width="9" style="10"/>
    <col min="18" max="18" width="3.6640625" style="10" customWidth="1"/>
    <col min="19" max="19" width="23.33203125" style="10" customWidth="1"/>
    <col min="20" max="16384" width="9" style="10"/>
  </cols>
  <sheetData>
    <row r="1" spans="1:19" ht="29.25" customHeight="1">
      <c r="A1" s="310" t="s">
        <v>100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</row>
    <row r="2" spans="1:19">
      <c r="B2" s="239" t="s">
        <v>118</v>
      </c>
    </row>
    <row r="3" spans="1:19">
      <c r="A3" s="82" t="s">
        <v>119</v>
      </c>
      <c r="B3" s="238"/>
    </row>
    <row r="4" spans="1:19">
      <c r="A4" s="82" t="s">
        <v>120</v>
      </c>
    </row>
    <row r="5" spans="1:19" ht="15" thickBot="1">
      <c r="A5" s="82"/>
    </row>
    <row r="6" spans="1:19" ht="22.5" customHeight="1" thickTop="1" thickBot="1">
      <c r="A6" s="307" t="s">
        <v>99</v>
      </c>
      <c r="B6" s="308"/>
      <c r="C6" s="308"/>
      <c r="D6" s="308"/>
      <c r="E6" s="308"/>
      <c r="F6" s="308"/>
      <c r="G6" s="308"/>
      <c r="H6" s="308"/>
      <c r="I6" s="309"/>
      <c r="K6" s="105" t="s">
        <v>97</v>
      </c>
    </row>
    <row r="7" spans="1:19" ht="19.5" customHeight="1" thickTop="1" thickBot="1">
      <c r="A7" s="291" t="s">
        <v>18</v>
      </c>
      <c r="B7" s="294" t="s">
        <v>19</v>
      </c>
      <c r="C7" s="294" t="s">
        <v>60</v>
      </c>
      <c r="D7" s="297" t="s">
        <v>59</v>
      </c>
      <c r="E7" s="300" t="s">
        <v>42</v>
      </c>
      <c r="F7" s="311" t="s">
        <v>33</v>
      </c>
      <c r="G7" s="312"/>
      <c r="H7" s="312"/>
      <c r="I7" s="313"/>
      <c r="J7" s="305" t="s">
        <v>35</v>
      </c>
      <c r="K7" s="306"/>
      <c r="L7" s="306"/>
      <c r="M7" s="306"/>
      <c r="N7" s="306"/>
      <c r="O7" s="306"/>
      <c r="P7" s="306"/>
      <c r="Q7" s="306"/>
    </row>
    <row r="8" spans="1:19" ht="19.5" customHeight="1">
      <c r="A8" s="292"/>
      <c r="B8" s="295"/>
      <c r="C8" s="295"/>
      <c r="D8" s="298"/>
      <c r="E8" s="301"/>
      <c r="F8" s="285" t="s">
        <v>14</v>
      </c>
      <c r="G8" s="282" t="s">
        <v>96</v>
      </c>
      <c r="H8" s="283"/>
      <c r="I8" s="284"/>
      <c r="J8" s="287" t="s">
        <v>14</v>
      </c>
      <c r="K8" s="289" t="s">
        <v>15</v>
      </c>
      <c r="L8" s="314" t="s">
        <v>96</v>
      </c>
      <c r="M8" s="314"/>
      <c r="N8" s="314"/>
      <c r="O8" s="314"/>
      <c r="P8" s="315"/>
      <c r="Q8" s="303" t="s">
        <v>117</v>
      </c>
      <c r="S8" s="179" t="s">
        <v>106</v>
      </c>
    </row>
    <row r="9" spans="1:19" ht="19.5" customHeight="1" thickBot="1">
      <c r="A9" s="293"/>
      <c r="B9" s="296"/>
      <c r="C9" s="296"/>
      <c r="D9" s="299"/>
      <c r="E9" s="302"/>
      <c r="F9" s="286"/>
      <c r="G9" s="117" t="s">
        <v>29</v>
      </c>
      <c r="H9" s="117" t="s">
        <v>24</v>
      </c>
      <c r="I9" s="118" t="s">
        <v>12</v>
      </c>
      <c r="J9" s="288"/>
      <c r="K9" s="290"/>
      <c r="L9" s="116" t="s">
        <v>21</v>
      </c>
      <c r="M9" s="114" t="s">
        <v>22</v>
      </c>
      <c r="N9" s="114" t="s">
        <v>24</v>
      </c>
      <c r="O9" s="114" t="s">
        <v>20</v>
      </c>
      <c r="P9" s="115" t="s">
        <v>34</v>
      </c>
      <c r="Q9" s="304"/>
      <c r="R9" s="76"/>
      <c r="S9" s="211" t="s">
        <v>112</v>
      </c>
    </row>
    <row r="10" spans="1:19" ht="21.75" customHeight="1">
      <c r="A10" s="119">
        <v>1</v>
      </c>
      <c r="B10" s="53" t="s">
        <v>143</v>
      </c>
      <c r="C10" s="54">
        <v>26</v>
      </c>
      <c r="D10" s="54"/>
      <c r="E10" s="56" t="s">
        <v>144</v>
      </c>
      <c r="F10" s="58" t="s">
        <v>145</v>
      </c>
      <c r="G10" s="57">
        <v>200000</v>
      </c>
      <c r="H10" s="57"/>
      <c r="I10" s="120">
        <v>200000</v>
      </c>
      <c r="J10" s="99" t="s">
        <v>139</v>
      </c>
      <c r="K10" s="55" t="s">
        <v>17</v>
      </c>
      <c r="L10" s="235">
        <f>I10-N10-M10</f>
        <v>80000</v>
      </c>
      <c r="M10" s="106">
        <f>VLOOKUP(K10,標準額の設定!$K$6:$M$15,3,FALSE)</f>
        <v>120000</v>
      </c>
      <c r="N10" s="106">
        <f>VLOOKUP(K10,標準額の設定!$D$6:$F$14,3,FALSE)</f>
        <v>0</v>
      </c>
      <c r="O10" s="106">
        <f>I10-(L10+M10+N10)</f>
        <v>0</v>
      </c>
      <c r="P10" s="107">
        <f>SUM(L10:O10)</f>
        <v>200000</v>
      </c>
      <c r="Q10" s="240">
        <f>I10-P10</f>
        <v>0</v>
      </c>
      <c r="R10" s="234"/>
      <c r="S10" s="180">
        <f>VLOOKUP(K10,賞与ポイント表!$A$4:$H$13,5,FALSE)</f>
        <v>150</v>
      </c>
    </row>
    <row r="11" spans="1:19" ht="21.75" customHeight="1">
      <c r="A11" s="121">
        <v>2</v>
      </c>
      <c r="B11" s="6"/>
      <c r="C11" s="7"/>
      <c r="D11" s="7"/>
      <c r="E11" s="50"/>
      <c r="F11" s="59"/>
      <c r="G11" s="9"/>
      <c r="H11" s="9"/>
      <c r="I11" s="122">
        <f>G11+H1</f>
        <v>0</v>
      </c>
      <c r="J11" s="100"/>
      <c r="K11" s="8"/>
      <c r="L11" s="236" t="e">
        <f t="shared" ref="L11:L24" si="0">I11-N11-M11</f>
        <v>#N/A</v>
      </c>
      <c r="M11" s="106" t="e">
        <f>VLOOKUP(K11,標準額の設定!$K$6:$M$15,3,FALSE)</f>
        <v>#N/A</v>
      </c>
      <c r="N11" s="108" t="e">
        <f>VLOOKUP(K11,標準額の設定!$D$6:$F$14,3,FALSE)</f>
        <v>#N/A</v>
      </c>
      <c r="O11" s="108" t="e">
        <f t="shared" ref="O11:O15" si="1">I11-(L11+M11+N11)</f>
        <v>#N/A</v>
      </c>
      <c r="P11" s="109" t="e">
        <f t="shared" ref="P11:P24" si="2">SUM(L11:O11)</f>
        <v>#N/A</v>
      </c>
      <c r="Q11" s="241" t="e">
        <f t="shared" ref="Q11:Q25" si="3">I11-P11</f>
        <v>#N/A</v>
      </c>
      <c r="S11" s="180" t="e">
        <f>VLOOKUP(K11,賞与ポイント表!$A$4:$H$13,5,FALSE)</f>
        <v>#N/A</v>
      </c>
    </row>
    <row r="12" spans="1:19" ht="21.75" customHeight="1">
      <c r="A12" s="121">
        <v>3</v>
      </c>
      <c r="B12" s="6"/>
      <c r="C12" s="7"/>
      <c r="D12" s="7"/>
      <c r="E12" s="50"/>
      <c r="F12" s="60"/>
      <c r="G12" s="9"/>
      <c r="H12" s="9"/>
      <c r="I12" s="122">
        <f t="shared" ref="I12:I24" si="4">G12+H12</f>
        <v>0</v>
      </c>
      <c r="J12" s="101"/>
      <c r="K12" s="8"/>
      <c r="L12" s="236" t="e">
        <f t="shared" si="0"/>
        <v>#N/A</v>
      </c>
      <c r="M12" s="106" t="e">
        <f>VLOOKUP(K12,標準額の設定!$K$6:$M$15,3,FALSE)</f>
        <v>#N/A</v>
      </c>
      <c r="N12" s="108" t="e">
        <f>VLOOKUP(K12,標準額の設定!$D$6:$F$14,3,FALSE)</f>
        <v>#N/A</v>
      </c>
      <c r="O12" s="108" t="e">
        <f t="shared" si="1"/>
        <v>#N/A</v>
      </c>
      <c r="P12" s="109" t="e">
        <f t="shared" si="2"/>
        <v>#N/A</v>
      </c>
      <c r="Q12" s="241" t="e">
        <f t="shared" si="3"/>
        <v>#N/A</v>
      </c>
      <c r="S12" s="180" t="e">
        <f>VLOOKUP(K12,賞与ポイント表!$A$4:$H$13,5,FALSE)</f>
        <v>#N/A</v>
      </c>
    </row>
    <row r="13" spans="1:19" ht="21.75" customHeight="1">
      <c r="A13" s="121">
        <v>4</v>
      </c>
      <c r="B13" s="6"/>
      <c r="C13" s="7"/>
      <c r="D13" s="7"/>
      <c r="E13" s="50"/>
      <c r="F13" s="61"/>
      <c r="G13" s="9"/>
      <c r="H13" s="9"/>
      <c r="I13" s="122">
        <f t="shared" si="4"/>
        <v>0</v>
      </c>
      <c r="J13" s="102"/>
      <c r="K13" s="8"/>
      <c r="L13" s="236" t="e">
        <f t="shared" si="0"/>
        <v>#N/A</v>
      </c>
      <c r="M13" s="106" t="e">
        <f>VLOOKUP(K13,標準額の設定!$K$6:$M$15,3,FALSE)</f>
        <v>#N/A</v>
      </c>
      <c r="N13" s="108" t="e">
        <f>VLOOKUP(K13,標準額の設定!$D$6:$F$14,3,FALSE)</f>
        <v>#N/A</v>
      </c>
      <c r="O13" s="108" t="e">
        <f t="shared" si="1"/>
        <v>#N/A</v>
      </c>
      <c r="P13" s="109" t="e">
        <f t="shared" si="2"/>
        <v>#N/A</v>
      </c>
      <c r="Q13" s="241" t="e">
        <f t="shared" si="3"/>
        <v>#N/A</v>
      </c>
      <c r="S13" s="180" t="e">
        <f>VLOOKUP(K13,賞与ポイント表!$A$4:$H$13,5,FALSE)</f>
        <v>#N/A</v>
      </c>
    </row>
    <row r="14" spans="1:19" ht="21.75" customHeight="1">
      <c r="A14" s="121">
        <v>5</v>
      </c>
      <c r="B14" s="6"/>
      <c r="C14" s="7"/>
      <c r="D14" s="7"/>
      <c r="E14" s="50"/>
      <c r="F14" s="61"/>
      <c r="G14" s="9"/>
      <c r="H14" s="9"/>
      <c r="I14" s="122">
        <f t="shared" si="4"/>
        <v>0</v>
      </c>
      <c r="J14" s="102"/>
      <c r="K14" s="8"/>
      <c r="L14" s="236" t="e">
        <f t="shared" si="0"/>
        <v>#N/A</v>
      </c>
      <c r="M14" s="106" t="e">
        <f>VLOOKUP(K14,標準額の設定!$K$6:$M$15,3,FALSE)</f>
        <v>#N/A</v>
      </c>
      <c r="N14" s="108" t="e">
        <f>VLOOKUP(K14,標準額の設定!$D$6:$F$14,3,FALSE)</f>
        <v>#N/A</v>
      </c>
      <c r="O14" s="108" t="e">
        <f t="shared" si="1"/>
        <v>#N/A</v>
      </c>
      <c r="P14" s="109" t="e">
        <f t="shared" si="2"/>
        <v>#N/A</v>
      </c>
      <c r="Q14" s="241" t="e">
        <f t="shared" si="3"/>
        <v>#N/A</v>
      </c>
      <c r="S14" s="180" t="e">
        <f>VLOOKUP(K14,賞与ポイント表!$A$4:$H$13,5,FALSE)</f>
        <v>#N/A</v>
      </c>
    </row>
    <row r="15" spans="1:19" ht="21.75" customHeight="1">
      <c r="A15" s="121">
        <v>6</v>
      </c>
      <c r="B15" s="6"/>
      <c r="C15" s="7"/>
      <c r="D15" s="7"/>
      <c r="E15" s="50"/>
      <c r="F15" s="61"/>
      <c r="G15" s="9"/>
      <c r="H15" s="9"/>
      <c r="I15" s="122">
        <f t="shared" si="4"/>
        <v>0</v>
      </c>
      <c r="J15" s="102"/>
      <c r="K15" s="8"/>
      <c r="L15" s="236" t="e">
        <f t="shared" si="0"/>
        <v>#N/A</v>
      </c>
      <c r="M15" s="106" t="e">
        <f>VLOOKUP(K15,標準額の設定!$K$6:$M$15,3,FALSE)</f>
        <v>#N/A</v>
      </c>
      <c r="N15" s="108" t="e">
        <f>VLOOKUP(K15,標準額の設定!$D$6:$F$14,3,FALSE)</f>
        <v>#N/A</v>
      </c>
      <c r="O15" s="108" t="e">
        <f t="shared" si="1"/>
        <v>#N/A</v>
      </c>
      <c r="P15" s="109" t="e">
        <f t="shared" si="2"/>
        <v>#N/A</v>
      </c>
      <c r="Q15" s="241" t="e">
        <f t="shared" si="3"/>
        <v>#N/A</v>
      </c>
      <c r="S15" s="180" t="e">
        <f>VLOOKUP(K15,賞与ポイント表!$A$4:$H$13,5,FALSE)</f>
        <v>#N/A</v>
      </c>
    </row>
    <row r="16" spans="1:19" ht="21.75" customHeight="1">
      <c r="A16" s="121">
        <v>7</v>
      </c>
      <c r="B16" s="6"/>
      <c r="C16" s="7"/>
      <c r="D16" s="7"/>
      <c r="E16" s="50"/>
      <c r="F16" s="59"/>
      <c r="G16" s="9"/>
      <c r="H16" s="9"/>
      <c r="I16" s="122">
        <f t="shared" si="4"/>
        <v>0</v>
      </c>
      <c r="J16" s="102"/>
      <c r="K16" s="8"/>
      <c r="L16" s="236" t="e">
        <f t="shared" si="0"/>
        <v>#N/A</v>
      </c>
      <c r="M16" s="106" t="e">
        <f>VLOOKUP(K16,標準額の設定!$K$6:$M$15,3,FALSE)</f>
        <v>#N/A</v>
      </c>
      <c r="N16" s="108" t="e">
        <f>VLOOKUP(K16,標準額の設定!$D$6:$F$14,3,FALSE)</f>
        <v>#N/A</v>
      </c>
      <c r="O16" s="108">
        <v>0</v>
      </c>
      <c r="P16" s="109" t="e">
        <f t="shared" si="2"/>
        <v>#N/A</v>
      </c>
      <c r="Q16" s="241" t="e">
        <f t="shared" si="3"/>
        <v>#N/A</v>
      </c>
      <c r="S16" s="180" t="e">
        <f>VLOOKUP(K16,賞与ポイント表!$A$4:$H$13,5,FALSE)</f>
        <v>#N/A</v>
      </c>
    </row>
    <row r="17" spans="1:19" ht="21.75" customHeight="1">
      <c r="A17" s="121">
        <v>8</v>
      </c>
      <c r="B17" s="6"/>
      <c r="C17" s="7"/>
      <c r="D17" s="7"/>
      <c r="E17" s="50"/>
      <c r="F17" s="59"/>
      <c r="G17" s="9"/>
      <c r="H17" s="9"/>
      <c r="I17" s="122">
        <f t="shared" si="4"/>
        <v>0</v>
      </c>
      <c r="J17" s="102"/>
      <c r="K17" s="8"/>
      <c r="L17" s="236" t="e">
        <f t="shared" si="0"/>
        <v>#N/A</v>
      </c>
      <c r="M17" s="106" t="e">
        <f>VLOOKUP(K17,標準額の設定!$K$6:$M$15,3,FALSE)</f>
        <v>#N/A</v>
      </c>
      <c r="N17" s="108" t="e">
        <f>VLOOKUP(K17,標準額の設定!$D$6:$F$14,3,FALSE)</f>
        <v>#N/A</v>
      </c>
      <c r="O17" s="108" t="e">
        <f>I17-(L17+M17+N17)</f>
        <v>#N/A</v>
      </c>
      <c r="P17" s="109" t="e">
        <f t="shared" si="2"/>
        <v>#N/A</v>
      </c>
      <c r="Q17" s="241" t="e">
        <f t="shared" si="3"/>
        <v>#N/A</v>
      </c>
      <c r="S17" s="180" t="e">
        <f>VLOOKUP(K17,賞与ポイント表!$A$4:$H$13,5,FALSE)</f>
        <v>#N/A</v>
      </c>
    </row>
    <row r="18" spans="1:19" ht="21.75" customHeight="1">
      <c r="A18" s="121">
        <v>9</v>
      </c>
      <c r="B18" s="6"/>
      <c r="C18" s="7"/>
      <c r="D18" s="7"/>
      <c r="E18" s="50"/>
      <c r="F18" s="59"/>
      <c r="G18" s="9"/>
      <c r="H18" s="9"/>
      <c r="I18" s="122">
        <f t="shared" si="4"/>
        <v>0</v>
      </c>
      <c r="J18" s="100"/>
      <c r="K18" s="8"/>
      <c r="L18" s="236" t="e">
        <f t="shared" si="0"/>
        <v>#N/A</v>
      </c>
      <c r="M18" s="106" t="e">
        <f>VLOOKUP(K18,標準額の設定!$K$6:$M$15,3,FALSE)</f>
        <v>#N/A</v>
      </c>
      <c r="N18" s="108" t="e">
        <f>VLOOKUP(K18,標準額の設定!$D$6:$F$14,3,FALSE)</f>
        <v>#N/A</v>
      </c>
      <c r="O18" s="108" t="e">
        <f>I18-(L18+M18+N18)</f>
        <v>#N/A</v>
      </c>
      <c r="P18" s="109" t="e">
        <f t="shared" si="2"/>
        <v>#N/A</v>
      </c>
      <c r="Q18" s="241" t="e">
        <f t="shared" si="3"/>
        <v>#N/A</v>
      </c>
      <c r="S18" s="180" t="e">
        <f>VLOOKUP(K18,賞与ポイント表!$A$4:$H$13,5,FALSE)</f>
        <v>#N/A</v>
      </c>
    </row>
    <row r="19" spans="1:19" ht="21.75" customHeight="1">
      <c r="A19" s="121">
        <v>10</v>
      </c>
      <c r="B19" s="6"/>
      <c r="C19" s="7"/>
      <c r="D19" s="7"/>
      <c r="E19" s="50"/>
      <c r="F19" s="59"/>
      <c r="G19" s="9"/>
      <c r="H19" s="9"/>
      <c r="I19" s="122">
        <f t="shared" si="4"/>
        <v>0</v>
      </c>
      <c r="J19" s="102"/>
      <c r="K19" s="8"/>
      <c r="L19" s="236" t="e">
        <f t="shared" si="0"/>
        <v>#N/A</v>
      </c>
      <c r="M19" s="106" t="e">
        <f>VLOOKUP(K19,標準額の設定!$K$6:$M$15,3,FALSE)</f>
        <v>#N/A</v>
      </c>
      <c r="N19" s="108" t="e">
        <f>VLOOKUP(K19,標準額の設定!$D$6:$F$14,3,FALSE)</f>
        <v>#N/A</v>
      </c>
      <c r="O19" s="108" t="e">
        <f>I19-(L19+M19+N19)</f>
        <v>#N/A</v>
      </c>
      <c r="P19" s="109" t="e">
        <f t="shared" si="2"/>
        <v>#N/A</v>
      </c>
      <c r="Q19" s="241" t="e">
        <f t="shared" si="3"/>
        <v>#N/A</v>
      </c>
      <c r="S19" s="180" t="e">
        <f>VLOOKUP(K19,賞与ポイント表!$A$4:$H$13,5,FALSE)</f>
        <v>#N/A</v>
      </c>
    </row>
    <row r="20" spans="1:19" ht="21.75" customHeight="1">
      <c r="A20" s="121">
        <v>11</v>
      </c>
      <c r="B20" s="6"/>
      <c r="C20" s="7"/>
      <c r="D20" s="7"/>
      <c r="E20" s="50"/>
      <c r="F20" s="59"/>
      <c r="G20" s="9"/>
      <c r="H20" s="9"/>
      <c r="I20" s="122">
        <f t="shared" si="4"/>
        <v>0</v>
      </c>
      <c r="J20" s="102"/>
      <c r="K20" s="8"/>
      <c r="L20" s="236" t="e">
        <f t="shared" si="0"/>
        <v>#N/A</v>
      </c>
      <c r="M20" s="106" t="e">
        <f>VLOOKUP(K20,標準額の設定!$K$6:$M$15,3,FALSE)</f>
        <v>#N/A</v>
      </c>
      <c r="N20" s="108" t="e">
        <f>VLOOKUP(K20,標準額の設定!$D$6:$F$14,3,FALSE)</f>
        <v>#N/A</v>
      </c>
      <c r="O20" s="108">
        <v>0</v>
      </c>
      <c r="P20" s="109" t="e">
        <f t="shared" si="2"/>
        <v>#N/A</v>
      </c>
      <c r="Q20" s="241" t="e">
        <f t="shared" si="3"/>
        <v>#N/A</v>
      </c>
      <c r="S20" s="180" t="e">
        <f>VLOOKUP(K20,賞与ポイント表!$A$4:$H$13,5,FALSE)</f>
        <v>#N/A</v>
      </c>
    </row>
    <row r="21" spans="1:19" ht="21.75" customHeight="1">
      <c r="A21" s="121">
        <v>12</v>
      </c>
      <c r="B21" s="6"/>
      <c r="C21" s="7"/>
      <c r="D21" s="7"/>
      <c r="E21" s="50"/>
      <c r="F21" s="59"/>
      <c r="G21" s="9"/>
      <c r="H21" s="9"/>
      <c r="I21" s="122">
        <f t="shared" si="4"/>
        <v>0</v>
      </c>
      <c r="J21" s="102"/>
      <c r="K21" s="8"/>
      <c r="L21" s="236" t="e">
        <f t="shared" si="0"/>
        <v>#N/A</v>
      </c>
      <c r="M21" s="106" t="e">
        <f>VLOOKUP(K21,標準額の設定!$K$6:$M$15,3,FALSE)</f>
        <v>#N/A</v>
      </c>
      <c r="N21" s="108" t="e">
        <f>VLOOKUP(K21,標準額の設定!$D$6:$F$14,3,FALSE)</f>
        <v>#N/A</v>
      </c>
      <c r="O21" s="108" t="e">
        <f>I21-(L21+M21+N21)</f>
        <v>#N/A</v>
      </c>
      <c r="P21" s="109" t="e">
        <f t="shared" si="2"/>
        <v>#N/A</v>
      </c>
      <c r="Q21" s="241" t="e">
        <f t="shared" si="3"/>
        <v>#N/A</v>
      </c>
      <c r="S21" s="180" t="e">
        <f>VLOOKUP(K21,賞与ポイント表!$A$4:$H$13,5,FALSE)</f>
        <v>#N/A</v>
      </c>
    </row>
    <row r="22" spans="1:19" ht="21.75" customHeight="1">
      <c r="A22" s="121">
        <v>13</v>
      </c>
      <c r="B22" s="6"/>
      <c r="C22" s="7"/>
      <c r="D22" s="7"/>
      <c r="E22" s="50"/>
      <c r="F22" s="59"/>
      <c r="G22" s="9"/>
      <c r="H22" s="9"/>
      <c r="I22" s="122">
        <f t="shared" si="4"/>
        <v>0</v>
      </c>
      <c r="J22" s="102"/>
      <c r="K22" s="8"/>
      <c r="L22" s="236" t="e">
        <f t="shared" si="0"/>
        <v>#N/A</v>
      </c>
      <c r="M22" s="106" t="e">
        <f>VLOOKUP(K22,標準額の設定!$K$6:$M$15,3,FALSE)</f>
        <v>#N/A</v>
      </c>
      <c r="N22" s="108" t="e">
        <f>VLOOKUP(K22,標準額の設定!$D$6:$F$14,3,FALSE)</f>
        <v>#N/A</v>
      </c>
      <c r="O22" s="108" t="e">
        <f>I22-(L22+M22+N22)</f>
        <v>#N/A</v>
      </c>
      <c r="P22" s="109" t="e">
        <f t="shared" si="2"/>
        <v>#N/A</v>
      </c>
      <c r="Q22" s="241" t="e">
        <f t="shared" si="3"/>
        <v>#N/A</v>
      </c>
      <c r="S22" s="180" t="e">
        <f>VLOOKUP(K22,賞与ポイント表!$A$4:$H$13,5,FALSE)</f>
        <v>#N/A</v>
      </c>
    </row>
    <row r="23" spans="1:19" ht="21.75" customHeight="1">
      <c r="A23" s="121">
        <v>14</v>
      </c>
      <c r="B23" s="6"/>
      <c r="C23" s="7"/>
      <c r="D23" s="7"/>
      <c r="E23" s="50"/>
      <c r="F23" s="59"/>
      <c r="G23" s="9"/>
      <c r="H23" s="9"/>
      <c r="I23" s="122">
        <f t="shared" si="4"/>
        <v>0</v>
      </c>
      <c r="J23" s="102"/>
      <c r="K23" s="8"/>
      <c r="L23" s="236" t="e">
        <f t="shared" si="0"/>
        <v>#N/A</v>
      </c>
      <c r="M23" s="106" t="e">
        <f>VLOOKUP(K23,標準額の設定!$K$6:$M$15,3,FALSE)</f>
        <v>#N/A</v>
      </c>
      <c r="N23" s="108" t="e">
        <f>VLOOKUP(K23,標準額の設定!$D$6:$F$14,3,FALSE)</f>
        <v>#N/A</v>
      </c>
      <c r="O23" s="108" t="e">
        <f>I23-(L23+M23+N23)</f>
        <v>#N/A</v>
      </c>
      <c r="P23" s="109" t="e">
        <f t="shared" si="2"/>
        <v>#N/A</v>
      </c>
      <c r="Q23" s="241" t="e">
        <f t="shared" si="3"/>
        <v>#N/A</v>
      </c>
      <c r="S23" s="180" t="e">
        <f>VLOOKUP(K23,賞与ポイント表!$A$4:$H$13,5,FALSE)</f>
        <v>#N/A</v>
      </c>
    </row>
    <row r="24" spans="1:19" ht="21.75" customHeight="1" thickBot="1">
      <c r="A24" s="123">
        <v>15</v>
      </c>
      <c r="B24" s="36"/>
      <c r="C24" s="37"/>
      <c r="D24" s="37"/>
      <c r="E24" s="52"/>
      <c r="F24" s="62"/>
      <c r="G24" s="39"/>
      <c r="H24" s="39"/>
      <c r="I24" s="124">
        <f t="shared" si="4"/>
        <v>0</v>
      </c>
      <c r="J24" s="103"/>
      <c r="K24" s="38"/>
      <c r="L24" s="237" t="e">
        <f t="shared" si="0"/>
        <v>#N/A</v>
      </c>
      <c r="M24" s="110" t="e">
        <f>VLOOKUP(K24,標準額の設定!$K$6:$M$15,3,FALSE)</f>
        <v>#N/A</v>
      </c>
      <c r="N24" s="110" t="e">
        <f>VLOOKUP(K24,標準額の設定!$D$6:$F$14,3,FALSE)</f>
        <v>#N/A</v>
      </c>
      <c r="O24" s="110" t="e">
        <f>I24-(L24+M24+N24)</f>
        <v>#N/A</v>
      </c>
      <c r="P24" s="111" t="e">
        <f t="shared" si="2"/>
        <v>#N/A</v>
      </c>
      <c r="Q24" s="242" t="e">
        <f t="shared" si="3"/>
        <v>#N/A</v>
      </c>
      <c r="S24" s="180" t="e">
        <f>VLOOKUP(K24,賞与ポイント表!$A$4:$H$13,5,FALSE)</f>
        <v>#N/A</v>
      </c>
    </row>
    <row r="25" spans="1:19" ht="21" customHeight="1" thickBot="1">
      <c r="A25" s="279" t="s">
        <v>12</v>
      </c>
      <c r="B25" s="280"/>
      <c r="C25" s="280"/>
      <c r="D25" s="280"/>
      <c r="E25" s="281"/>
      <c r="F25" s="125"/>
      <c r="G25" s="126">
        <f>SUM(G10:G24)</f>
        <v>200000</v>
      </c>
      <c r="H25" s="126">
        <f>SUM(H10:H24)</f>
        <v>0</v>
      </c>
      <c r="I25" s="127">
        <f>SUM(I10:I24)</f>
        <v>200000</v>
      </c>
      <c r="J25" s="104"/>
      <c r="K25" s="51"/>
      <c r="L25" s="112" t="e">
        <f>SUM(L10:L24)</f>
        <v>#N/A</v>
      </c>
      <c r="M25" s="112" t="e">
        <f>SUM(M10:M24)</f>
        <v>#N/A</v>
      </c>
      <c r="N25" s="112" t="e">
        <f>SUM(N10:N24)</f>
        <v>#N/A</v>
      </c>
      <c r="O25" s="112" t="e">
        <f>SUM(O10:O24)</f>
        <v>#N/A</v>
      </c>
      <c r="P25" s="113" t="e">
        <f>SUM(P10:P24)</f>
        <v>#N/A</v>
      </c>
      <c r="Q25" s="243" t="e">
        <f t="shared" si="3"/>
        <v>#N/A</v>
      </c>
      <c r="S25" s="181" t="e">
        <f>SUM(S10:S24)</f>
        <v>#N/A</v>
      </c>
    </row>
    <row r="26" spans="1:19" ht="15" thickTop="1">
      <c r="A26" s="14"/>
    </row>
    <row r="27" spans="1:19">
      <c r="A27" s="14"/>
    </row>
  </sheetData>
  <autoFilter ref="A9:P24" xr:uid="{00000000-0009-0000-0000-000002000000}">
    <sortState xmlns:xlrd2="http://schemas.microsoft.com/office/spreadsheetml/2017/richdata2" ref="A12:P30">
      <sortCondition ref="A5:A30"/>
    </sortState>
  </autoFilter>
  <mergeCells count="16">
    <mergeCell ref="Q8:Q9"/>
    <mergeCell ref="J7:Q7"/>
    <mergeCell ref="A6:I6"/>
    <mergeCell ref="A1:P1"/>
    <mergeCell ref="F7:I7"/>
    <mergeCell ref="L8:P8"/>
    <mergeCell ref="A25:E25"/>
    <mergeCell ref="G8:I8"/>
    <mergeCell ref="F8:F9"/>
    <mergeCell ref="J8:J9"/>
    <mergeCell ref="K8:K9"/>
    <mergeCell ref="A7:A9"/>
    <mergeCell ref="B7:B9"/>
    <mergeCell ref="C7:C9"/>
    <mergeCell ref="D7:D9"/>
    <mergeCell ref="E7:E9"/>
  </mergeCells>
  <phoneticPr fontId="20"/>
  <pageMargins left="0.7" right="0.7" top="0.75" bottom="0.75" header="0.3" footer="0.3"/>
  <pageSetup paperSize="9" scale="67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標準額の設定!$K$6:$K$14</xm:f>
          </x14:formula1>
          <xm:sqref>K10:K24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showGridLines="0" view="pageBreakPreview" zoomScale="85" zoomScaleNormal="85" workbookViewId="0">
      <selection activeCell="F8" sqref="F8"/>
    </sheetView>
  </sheetViews>
  <sheetFormatPr defaultColWidth="9" defaultRowHeight="16.2"/>
  <cols>
    <col min="1" max="3" width="12.6640625" style="46" customWidth="1"/>
    <col min="4" max="4" width="12.6640625" style="47" customWidth="1"/>
    <col min="5" max="5" width="12.6640625" style="48" customWidth="1"/>
    <col min="6" max="6" width="12.44140625" style="48" customWidth="1"/>
    <col min="7" max="7" width="12.6640625" style="49" customWidth="1"/>
    <col min="8" max="9" width="12.6640625" style="48" customWidth="1"/>
    <col min="10" max="11" width="8.88671875" style="46" customWidth="1"/>
    <col min="12" max="16384" width="9" style="46"/>
  </cols>
  <sheetData>
    <row r="1" spans="1:11" ht="42.75" customHeight="1">
      <c r="A1" s="316" t="s">
        <v>101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8.75" customHeight="1">
      <c r="A2" s="10"/>
      <c r="B2" s="239" t="s">
        <v>123</v>
      </c>
      <c r="C2" s="128"/>
      <c r="D2" s="128"/>
      <c r="E2" s="128"/>
      <c r="F2" s="128"/>
      <c r="G2" s="128"/>
      <c r="H2" s="128"/>
      <c r="I2" s="128"/>
      <c r="J2" s="129"/>
      <c r="K2" s="129"/>
    </row>
    <row r="3" spans="1:11" s="41" customFormat="1" ht="18.75" customHeight="1" thickBot="1">
      <c r="A3" s="130"/>
      <c r="B3" s="131"/>
      <c r="C3" s="131"/>
      <c r="D3" s="131"/>
      <c r="E3" s="132" t="s">
        <v>103</v>
      </c>
      <c r="F3" s="131"/>
      <c r="G3" s="131"/>
      <c r="H3" s="131"/>
      <c r="I3" s="132" t="s">
        <v>102</v>
      </c>
      <c r="J3" s="133"/>
      <c r="K3" s="133"/>
    </row>
    <row r="4" spans="1:11" s="41" customFormat="1" ht="30" customHeight="1">
      <c r="A4" s="252"/>
      <c r="B4" s="250" t="s">
        <v>46</v>
      </c>
      <c r="C4" s="246" t="s">
        <v>47</v>
      </c>
      <c r="D4" s="246" t="s">
        <v>48</v>
      </c>
      <c r="E4" s="247" t="s">
        <v>49</v>
      </c>
      <c r="F4" s="246" t="s">
        <v>50</v>
      </c>
      <c r="G4" s="246" t="s">
        <v>51</v>
      </c>
      <c r="H4" s="248" t="s">
        <v>52</v>
      </c>
      <c r="I4" s="249" t="s">
        <v>53</v>
      </c>
      <c r="J4" s="134"/>
      <c r="K4" s="134"/>
    </row>
    <row r="5" spans="1:11" s="41" customFormat="1" ht="39.75" customHeight="1">
      <c r="A5" s="253" t="s">
        <v>140</v>
      </c>
      <c r="B5" s="251">
        <f>C5+$I5</f>
        <v>720</v>
      </c>
      <c r="C5" s="135">
        <f t="shared" ref="B5:D13" si="0">D5+$I5</f>
        <v>680</v>
      </c>
      <c r="D5" s="135">
        <f t="shared" si="0"/>
        <v>640</v>
      </c>
      <c r="E5" s="136">
        <v>600</v>
      </c>
      <c r="F5" s="135">
        <f t="shared" ref="F5:H13" si="1">E5-$I5</f>
        <v>560</v>
      </c>
      <c r="G5" s="135">
        <f t="shared" si="1"/>
        <v>520</v>
      </c>
      <c r="H5" s="135">
        <f t="shared" si="1"/>
        <v>480</v>
      </c>
      <c r="I5" s="255">
        <v>40</v>
      </c>
      <c r="J5" s="134"/>
      <c r="K5" s="134"/>
    </row>
    <row r="6" spans="1:11" s="41" customFormat="1" ht="39.75" customHeight="1">
      <c r="A6" s="253" t="s">
        <v>98</v>
      </c>
      <c r="B6" s="251">
        <f t="shared" ref="B6:B11" si="2">C6+$I6</f>
        <v>706</v>
      </c>
      <c r="C6" s="135">
        <f t="shared" ref="C6:C11" si="3">D6+$I6</f>
        <v>671</v>
      </c>
      <c r="D6" s="135">
        <f t="shared" ref="D6:D11" si="4">E6+$I6</f>
        <v>636</v>
      </c>
      <c r="E6" s="136">
        <v>601</v>
      </c>
      <c r="F6" s="135">
        <f t="shared" ref="F6:F11" si="5">E6-$I6</f>
        <v>566</v>
      </c>
      <c r="G6" s="135">
        <f t="shared" ref="G6:G11" si="6">F6-$I6</f>
        <v>531</v>
      </c>
      <c r="H6" s="135">
        <f t="shared" ref="H6:H11" si="7">G6-$I6</f>
        <v>496</v>
      </c>
      <c r="I6" s="255">
        <v>35</v>
      </c>
      <c r="J6" s="134"/>
      <c r="K6" s="134"/>
    </row>
    <row r="7" spans="1:11" s="41" customFormat="1" ht="39.75" customHeight="1">
      <c r="A7" s="253" t="s">
        <v>54</v>
      </c>
      <c r="B7" s="251">
        <f t="shared" si="2"/>
        <v>692</v>
      </c>
      <c r="C7" s="135">
        <f t="shared" si="3"/>
        <v>662</v>
      </c>
      <c r="D7" s="135">
        <f t="shared" si="4"/>
        <v>632</v>
      </c>
      <c r="E7" s="136">
        <v>602</v>
      </c>
      <c r="F7" s="135">
        <f t="shared" si="5"/>
        <v>572</v>
      </c>
      <c r="G7" s="135">
        <f t="shared" si="6"/>
        <v>542</v>
      </c>
      <c r="H7" s="135">
        <f t="shared" si="7"/>
        <v>512</v>
      </c>
      <c r="I7" s="255">
        <v>30</v>
      </c>
      <c r="J7" s="134"/>
      <c r="K7" s="134"/>
    </row>
    <row r="8" spans="1:11" s="41" customFormat="1" ht="39.75" customHeight="1">
      <c r="A8" s="253" t="s">
        <v>141</v>
      </c>
      <c r="B8" s="251">
        <f t="shared" si="2"/>
        <v>663</v>
      </c>
      <c r="C8" s="135">
        <f t="shared" si="3"/>
        <v>643</v>
      </c>
      <c r="D8" s="135">
        <f t="shared" si="4"/>
        <v>623</v>
      </c>
      <c r="E8" s="136">
        <v>603</v>
      </c>
      <c r="F8" s="135">
        <f t="shared" si="5"/>
        <v>583</v>
      </c>
      <c r="G8" s="135">
        <f t="shared" si="6"/>
        <v>563</v>
      </c>
      <c r="H8" s="135">
        <f t="shared" si="7"/>
        <v>543</v>
      </c>
      <c r="I8" s="255">
        <v>20</v>
      </c>
      <c r="J8" s="134"/>
      <c r="K8" s="134"/>
    </row>
    <row r="9" spans="1:11" s="41" customFormat="1" ht="39.75" customHeight="1">
      <c r="A9" s="253" t="s">
        <v>142</v>
      </c>
      <c r="B9" s="251">
        <f t="shared" si="2"/>
        <v>649</v>
      </c>
      <c r="C9" s="135">
        <f t="shared" si="3"/>
        <v>634</v>
      </c>
      <c r="D9" s="135">
        <f t="shared" si="4"/>
        <v>619</v>
      </c>
      <c r="E9" s="136">
        <v>604</v>
      </c>
      <c r="F9" s="135">
        <f t="shared" si="5"/>
        <v>589</v>
      </c>
      <c r="G9" s="135">
        <f t="shared" si="6"/>
        <v>574</v>
      </c>
      <c r="H9" s="135">
        <f t="shared" si="7"/>
        <v>559</v>
      </c>
      <c r="I9" s="255">
        <v>15</v>
      </c>
      <c r="J9" s="134"/>
      <c r="K9" s="134"/>
    </row>
    <row r="10" spans="1:11" s="41" customFormat="1" ht="39.75" customHeight="1">
      <c r="A10" s="253" t="s">
        <v>31</v>
      </c>
      <c r="B10" s="251">
        <f t="shared" si="2"/>
        <v>641</v>
      </c>
      <c r="C10" s="135">
        <f t="shared" si="3"/>
        <v>629</v>
      </c>
      <c r="D10" s="135">
        <f t="shared" si="4"/>
        <v>617</v>
      </c>
      <c r="E10" s="136">
        <v>605</v>
      </c>
      <c r="F10" s="135">
        <f t="shared" si="5"/>
        <v>593</v>
      </c>
      <c r="G10" s="135">
        <f t="shared" si="6"/>
        <v>581</v>
      </c>
      <c r="H10" s="135">
        <f t="shared" si="7"/>
        <v>569</v>
      </c>
      <c r="I10" s="255">
        <v>12</v>
      </c>
      <c r="J10" s="134"/>
      <c r="K10" s="134"/>
    </row>
    <row r="11" spans="1:11" s="41" customFormat="1" ht="39.75" customHeight="1">
      <c r="A11" s="253" t="s">
        <v>55</v>
      </c>
      <c r="B11" s="251">
        <f t="shared" si="2"/>
        <v>636</v>
      </c>
      <c r="C11" s="135">
        <f t="shared" si="3"/>
        <v>626</v>
      </c>
      <c r="D11" s="135">
        <f t="shared" si="4"/>
        <v>616</v>
      </c>
      <c r="E11" s="136">
        <v>606</v>
      </c>
      <c r="F11" s="135">
        <f t="shared" si="5"/>
        <v>596</v>
      </c>
      <c r="G11" s="135">
        <f t="shared" si="6"/>
        <v>586</v>
      </c>
      <c r="H11" s="135">
        <f t="shared" si="7"/>
        <v>576</v>
      </c>
      <c r="I11" s="255">
        <v>10</v>
      </c>
      <c r="J11" s="134"/>
      <c r="K11" s="134"/>
    </row>
    <row r="12" spans="1:11" s="41" customFormat="1" ht="39.75" customHeight="1">
      <c r="A12" s="253" t="s">
        <v>56</v>
      </c>
      <c r="B12" s="251">
        <f t="shared" si="0"/>
        <v>191</v>
      </c>
      <c r="C12" s="135">
        <f t="shared" si="0"/>
        <v>184</v>
      </c>
      <c r="D12" s="135">
        <f t="shared" si="0"/>
        <v>177</v>
      </c>
      <c r="E12" s="136">
        <v>170</v>
      </c>
      <c r="F12" s="135">
        <f t="shared" si="1"/>
        <v>163</v>
      </c>
      <c r="G12" s="135">
        <f t="shared" si="1"/>
        <v>156</v>
      </c>
      <c r="H12" s="135">
        <f t="shared" si="1"/>
        <v>149</v>
      </c>
      <c r="I12" s="255">
        <v>7</v>
      </c>
      <c r="J12" s="134"/>
      <c r="K12" s="134"/>
    </row>
    <row r="13" spans="1:11" s="41" customFormat="1" ht="39.75" customHeight="1" thickBot="1">
      <c r="A13" s="254" t="s">
        <v>57</v>
      </c>
      <c r="B13" s="256">
        <f t="shared" si="0"/>
        <v>165</v>
      </c>
      <c r="C13" s="137">
        <f t="shared" si="0"/>
        <v>160</v>
      </c>
      <c r="D13" s="137">
        <f t="shared" si="0"/>
        <v>155</v>
      </c>
      <c r="E13" s="138">
        <v>150</v>
      </c>
      <c r="F13" s="137">
        <f t="shared" si="1"/>
        <v>145</v>
      </c>
      <c r="G13" s="137">
        <f t="shared" si="1"/>
        <v>140</v>
      </c>
      <c r="H13" s="137">
        <f t="shared" si="1"/>
        <v>135</v>
      </c>
      <c r="I13" s="257">
        <v>5</v>
      </c>
      <c r="J13" s="134"/>
      <c r="K13" s="134"/>
    </row>
    <row r="14" spans="1:11" s="41" customFormat="1" ht="39.75" customHeight="1">
      <c r="A14" s="42"/>
      <c r="B14" s="43"/>
      <c r="C14" s="43"/>
      <c r="D14" s="43"/>
      <c r="E14" s="43"/>
      <c r="F14" s="43"/>
      <c r="G14" s="43"/>
      <c r="H14" s="43"/>
      <c r="I14" s="44"/>
    </row>
    <row r="15" spans="1:11" s="45" customFormat="1" ht="13.2"/>
    <row r="16" spans="1:11" s="45" customFormat="1" ht="13.2"/>
    <row r="17" s="45" customFormat="1" ht="13.2"/>
    <row r="18" s="45" customFormat="1" ht="13.2"/>
  </sheetData>
  <mergeCells count="1">
    <mergeCell ref="A1:K1"/>
  </mergeCells>
  <phoneticPr fontId="20"/>
  <printOptions horizontalCentered="1"/>
  <pageMargins left="0.39370078740157483" right="0.39370078740157483" top="0.39370078740157483" bottom="0.39370078740157483" header="0.51181102362204722" footer="0.47244094488188981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showGridLines="0" view="pageBreakPreview" topLeftCell="A7" zoomScale="85" zoomScaleNormal="85" workbookViewId="0">
      <selection activeCell="H7" sqref="H7"/>
    </sheetView>
  </sheetViews>
  <sheetFormatPr defaultColWidth="9" defaultRowHeight="16.2"/>
  <cols>
    <col min="1" max="1" width="15.44140625" style="64" customWidth="1"/>
    <col min="2" max="2" width="15.88671875" style="64" customWidth="1"/>
    <col min="3" max="3" width="2.77734375" style="65" customWidth="1"/>
    <col min="4" max="4" width="22.6640625" style="66" customWidth="1"/>
    <col min="5" max="5" width="3" style="66" bestFit="1" customWidth="1"/>
    <col min="6" max="6" width="13.44140625" style="67" customWidth="1"/>
    <col min="7" max="7" width="3" style="66" bestFit="1" customWidth="1"/>
    <col min="8" max="8" width="20.6640625" style="66" customWidth="1"/>
    <col min="9" max="16384" width="9" style="64"/>
  </cols>
  <sheetData>
    <row r="1" spans="1:10" s="63" customFormat="1" ht="39.75" customHeight="1">
      <c r="A1" s="318" t="s">
        <v>104</v>
      </c>
      <c r="B1" s="318"/>
      <c r="C1" s="318"/>
      <c r="D1" s="318"/>
      <c r="E1" s="318"/>
      <c r="F1" s="318"/>
      <c r="G1" s="318"/>
      <c r="H1" s="318"/>
      <c r="I1" s="318"/>
      <c r="J1" s="318"/>
    </row>
    <row r="2" spans="1:10" ht="25.5" customHeight="1">
      <c r="A2" s="139"/>
      <c r="B2" s="139"/>
      <c r="C2" s="140"/>
      <c r="D2" s="141"/>
      <c r="E2" s="141"/>
      <c r="F2" s="142"/>
      <c r="G2" s="141"/>
      <c r="H2" s="141"/>
      <c r="I2" s="139"/>
      <c r="J2" s="139"/>
    </row>
    <row r="3" spans="1:10" ht="57" customHeight="1" thickBot="1">
      <c r="A3" s="139"/>
      <c r="B3" s="139"/>
      <c r="C3" s="140"/>
      <c r="D3" s="141"/>
      <c r="E3" s="141"/>
      <c r="F3" s="142"/>
      <c r="G3" s="141"/>
      <c r="H3" s="141"/>
      <c r="I3" s="139"/>
      <c r="J3" s="139"/>
    </row>
    <row r="4" spans="1:10" ht="58.5" customHeight="1" thickBot="1">
      <c r="A4" s="143" t="s">
        <v>116</v>
      </c>
      <c r="B4" s="139"/>
      <c r="C4" s="140"/>
      <c r="D4" s="197">
        <v>200000</v>
      </c>
      <c r="E4" s="141"/>
      <c r="F4" s="142"/>
      <c r="G4" s="141"/>
      <c r="H4" s="141"/>
      <c r="I4" s="139"/>
      <c r="J4" s="139"/>
    </row>
    <row r="5" spans="1:10" ht="55.5" customHeight="1" thickBot="1">
      <c r="A5" s="139"/>
      <c r="B5" s="139"/>
      <c r="C5" s="140"/>
      <c r="D5" s="141"/>
      <c r="E5" s="141"/>
      <c r="F5" s="142"/>
      <c r="G5" s="141"/>
      <c r="H5" s="141"/>
      <c r="I5" s="139"/>
      <c r="J5" s="139"/>
    </row>
    <row r="6" spans="1:10" ht="58.5" customHeight="1" thickBot="1">
      <c r="A6" s="317" t="s">
        <v>61</v>
      </c>
      <c r="B6" s="317"/>
      <c r="C6" s="140"/>
      <c r="D6" s="198">
        <f>D4</f>
        <v>200000</v>
      </c>
      <c r="E6" s="145" t="s">
        <v>62</v>
      </c>
      <c r="F6" s="146">
        <v>0.5</v>
      </c>
      <c r="G6" s="147" t="s">
        <v>63</v>
      </c>
      <c r="H6" s="148">
        <f>D6*F6</f>
        <v>100000</v>
      </c>
      <c r="I6" s="139"/>
      <c r="J6" s="139"/>
    </row>
    <row r="7" spans="1:10" ht="43.5" customHeight="1">
      <c r="A7" s="139"/>
      <c r="B7" s="139"/>
      <c r="C7" s="140"/>
      <c r="D7" s="141"/>
      <c r="E7" s="141"/>
      <c r="F7" s="142"/>
      <c r="G7" s="141"/>
      <c r="H7" s="141"/>
      <c r="I7" s="139"/>
      <c r="J7" s="139"/>
    </row>
    <row r="8" spans="1:10" ht="58.5" customHeight="1">
      <c r="A8" s="317" t="s">
        <v>64</v>
      </c>
      <c r="B8" s="317"/>
      <c r="C8" s="140"/>
      <c r="D8" s="149">
        <f>賞与支給額シミュレーション!I20</f>
        <v>150</v>
      </c>
      <c r="E8" s="150"/>
      <c r="F8" s="142"/>
      <c r="G8" s="141"/>
      <c r="H8" s="141"/>
      <c r="I8" s="139"/>
      <c r="J8" s="139"/>
    </row>
    <row r="9" spans="1:10" ht="43.5" customHeight="1">
      <c r="A9" s="139"/>
      <c r="B9" s="139"/>
      <c r="C9" s="140"/>
      <c r="D9" s="141"/>
      <c r="E9" s="141"/>
      <c r="F9" s="142"/>
      <c r="G9" s="141"/>
      <c r="H9" s="141"/>
      <c r="I9" s="139"/>
      <c r="J9" s="139"/>
    </row>
    <row r="10" spans="1:10" ht="58.5" customHeight="1">
      <c r="A10" s="143" t="s">
        <v>65</v>
      </c>
      <c r="B10" s="139"/>
      <c r="C10" s="140"/>
      <c r="D10" s="144">
        <f>H6</f>
        <v>100000</v>
      </c>
      <c r="E10" s="145" t="s">
        <v>66</v>
      </c>
      <c r="F10" s="145">
        <f>D8</f>
        <v>150</v>
      </c>
      <c r="G10" s="147" t="s">
        <v>63</v>
      </c>
      <c r="H10" s="148">
        <f>D10/F10</f>
        <v>666.66666666666663</v>
      </c>
      <c r="I10" s="139"/>
      <c r="J10" s="139"/>
    </row>
    <row r="11" spans="1:10" ht="43.5" customHeight="1">
      <c r="A11" s="139"/>
      <c r="B11" s="139"/>
      <c r="C11" s="140"/>
      <c r="D11" s="141"/>
      <c r="E11" s="141"/>
      <c r="F11" s="142"/>
      <c r="G11" s="141"/>
      <c r="H11" s="141"/>
      <c r="I11" s="139"/>
      <c r="J11" s="139"/>
    </row>
    <row r="12" spans="1:10" ht="58.5" customHeight="1">
      <c r="A12" s="143" t="s">
        <v>67</v>
      </c>
      <c r="B12" s="139"/>
      <c r="C12" s="140"/>
      <c r="D12" s="151" t="s">
        <v>68</v>
      </c>
      <c r="E12" s="145" t="s">
        <v>62</v>
      </c>
      <c r="F12" s="196">
        <f>H10</f>
        <v>666.66666666666663</v>
      </c>
      <c r="G12" s="152"/>
      <c r="I12" s="139"/>
      <c r="J12" s="139"/>
    </row>
    <row r="13" spans="1:10">
      <c r="F13" s="153" t="s">
        <v>105</v>
      </c>
    </row>
  </sheetData>
  <mergeCells count="3">
    <mergeCell ref="A6:B6"/>
    <mergeCell ref="A8:B8"/>
    <mergeCell ref="A1:J1"/>
  </mergeCells>
  <phoneticPr fontId="20"/>
  <printOptions horizontalCentered="1"/>
  <pageMargins left="0.59055118110236227" right="0.39370078740157483" top="1.25" bottom="0.59055118110236227" header="0.51181102362204722" footer="0.51181102362204722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2"/>
  <sheetViews>
    <sheetView view="pageBreakPreview" zoomScale="87" zoomScaleNormal="85" zoomScaleSheetLayoutView="87" workbookViewId="0">
      <selection activeCell="H5" sqref="H5"/>
    </sheetView>
  </sheetViews>
  <sheetFormatPr defaultColWidth="9" defaultRowHeight="14.4"/>
  <cols>
    <col min="1" max="1" width="9" style="10"/>
    <col min="2" max="2" width="22.77734375" style="10" customWidth="1"/>
    <col min="3" max="3" width="8.88671875" style="10" customWidth="1"/>
    <col min="4" max="4" width="13" style="10" customWidth="1"/>
    <col min="5" max="5" width="13.109375" style="10" customWidth="1"/>
    <col min="6" max="8" width="9.44140625" style="10" customWidth="1"/>
    <col min="9" max="9" width="14.77734375" style="12" customWidth="1"/>
    <col min="10" max="10" width="13.44140625" style="12" customWidth="1"/>
    <col min="11" max="11" width="16.109375" style="12" customWidth="1"/>
    <col min="12" max="16384" width="9" style="10"/>
  </cols>
  <sheetData>
    <row r="1" spans="1:11" ht="30.9" customHeight="1">
      <c r="A1" s="278" t="s">
        <v>107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21.75" customHeight="1">
      <c r="B2" s="244" t="s">
        <v>122</v>
      </c>
      <c r="C2" s="76"/>
      <c r="D2" s="76"/>
      <c r="E2" s="76"/>
      <c r="F2" s="76"/>
      <c r="G2" s="76"/>
      <c r="H2" s="193"/>
      <c r="I2" s="76"/>
      <c r="J2" s="76"/>
      <c r="K2" s="76"/>
    </row>
    <row r="3" spans="1:11" ht="30.9" customHeight="1" thickBot="1">
      <c r="B3" s="76"/>
      <c r="C3" s="76"/>
      <c r="D3" s="76"/>
      <c r="E3" s="76"/>
      <c r="F3" s="76"/>
      <c r="G3" s="76"/>
      <c r="H3" s="193" t="s">
        <v>108</v>
      </c>
      <c r="I3" s="76"/>
      <c r="J3" s="76"/>
      <c r="K3" s="76"/>
    </row>
    <row r="4" spans="1:11" ht="65.099999999999994" customHeight="1" thickBot="1">
      <c r="A4" s="182"/>
      <c r="B4" s="183" t="s">
        <v>19</v>
      </c>
      <c r="C4" s="184" t="s">
        <v>60</v>
      </c>
      <c r="D4" s="185" t="s">
        <v>73</v>
      </c>
      <c r="E4" s="186" t="s">
        <v>42</v>
      </c>
      <c r="F4" s="194" t="s">
        <v>14</v>
      </c>
      <c r="G4" s="188" t="s">
        <v>36</v>
      </c>
      <c r="H4" s="195" t="s">
        <v>72</v>
      </c>
      <c r="I4" s="187" t="s">
        <v>71</v>
      </c>
      <c r="J4" s="188" t="s">
        <v>70</v>
      </c>
      <c r="K4" s="189" t="s">
        <v>69</v>
      </c>
    </row>
    <row r="5" spans="1:11" ht="39.6" customHeight="1">
      <c r="A5" s="190">
        <v>1</v>
      </c>
      <c r="B5" s="154" t="str">
        <f>賃金移行シミュレーション!B10</f>
        <v>三島　滉人</v>
      </c>
      <c r="C5" s="155">
        <f>賃金移行シミュレーション!C10</f>
        <v>26</v>
      </c>
      <c r="D5" s="156">
        <f>賃金移行シミュレーション!D10</f>
        <v>0</v>
      </c>
      <c r="E5" s="156" t="str">
        <f>賃金移行シミュレーション!E10</f>
        <v>大東本社</v>
      </c>
      <c r="F5" s="157" t="str">
        <f>賃金移行シミュレーション!J10</f>
        <v>一般社員</v>
      </c>
      <c r="G5" s="158" t="str">
        <f>賃金移行シミュレーション!K10</f>
        <v>S1</v>
      </c>
      <c r="H5" s="75" t="s">
        <v>146</v>
      </c>
      <c r="I5" s="173">
        <f>VLOOKUP(G5,賞与ポイント表!A$4:H$13,MATCH(H5,賞与ポイント表!$A$4:$H$4,0),FALSE)</f>
        <v>150</v>
      </c>
      <c r="J5" s="174">
        <f>賞与支給額算出!$F$12</f>
        <v>666.66666666666663</v>
      </c>
      <c r="K5" s="175">
        <f t="shared" ref="K5" si="0">I5*J5</f>
        <v>100000</v>
      </c>
    </row>
    <row r="6" spans="1:11" ht="39.6" customHeight="1">
      <c r="A6" s="191">
        <v>2</v>
      </c>
      <c r="B6" s="159">
        <f>賃金移行シミュレーション!B11</f>
        <v>0</v>
      </c>
      <c r="C6" s="160">
        <f>賃金移行シミュレーション!C11</f>
        <v>0</v>
      </c>
      <c r="D6" s="161">
        <f>賃金移行シミュレーション!D11</f>
        <v>0</v>
      </c>
      <c r="E6" s="162">
        <f>賃金移行シミュレーション!E11</f>
        <v>0</v>
      </c>
      <c r="F6" s="163">
        <f>賃金移行シミュレーション!J11</f>
        <v>0</v>
      </c>
      <c r="G6" s="164">
        <f>賃金移行シミュレーション!K11</f>
        <v>0</v>
      </c>
      <c r="H6" s="71" t="s">
        <v>1</v>
      </c>
      <c r="I6" s="176"/>
      <c r="J6" s="108"/>
      <c r="K6" s="109"/>
    </row>
    <row r="7" spans="1:11" ht="39.6" customHeight="1">
      <c r="A7" s="191">
        <v>3</v>
      </c>
      <c r="B7" s="159">
        <f>賃金移行シミュレーション!B12</f>
        <v>0</v>
      </c>
      <c r="C7" s="160">
        <f>賃金移行シミュレーション!C12</f>
        <v>0</v>
      </c>
      <c r="D7" s="161">
        <f>賃金移行シミュレーション!D12</f>
        <v>0</v>
      </c>
      <c r="E7" s="162">
        <f>賃金移行シミュレーション!E12</f>
        <v>0</v>
      </c>
      <c r="F7" s="165">
        <f>賃金移行シミュレーション!J12</f>
        <v>0</v>
      </c>
      <c r="G7" s="164">
        <f>賃金移行シミュレーション!K12</f>
        <v>0</v>
      </c>
      <c r="H7" s="71" t="s">
        <v>1</v>
      </c>
      <c r="I7" s="176"/>
      <c r="J7" s="108"/>
      <c r="K7" s="109"/>
    </row>
    <row r="8" spans="1:11" ht="39.6" customHeight="1">
      <c r="A8" s="191">
        <v>4</v>
      </c>
      <c r="B8" s="159">
        <f>賃金移行シミュレーション!B13</f>
        <v>0</v>
      </c>
      <c r="C8" s="160">
        <f>賃金移行シミュレーション!C13</f>
        <v>0</v>
      </c>
      <c r="D8" s="161">
        <f>賃金移行シミュレーション!D13</f>
        <v>0</v>
      </c>
      <c r="E8" s="162">
        <f>賃金移行シミュレーション!E13</f>
        <v>0</v>
      </c>
      <c r="F8" s="166">
        <f>賃金移行シミュレーション!J13</f>
        <v>0</v>
      </c>
      <c r="G8" s="164">
        <f>賃金移行シミュレーション!K13</f>
        <v>0</v>
      </c>
      <c r="H8" s="71" t="s">
        <v>1</v>
      </c>
      <c r="I8" s="176"/>
      <c r="J8" s="108"/>
      <c r="K8" s="109"/>
    </row>
    <row r="9" spans="1:11" ht="39.6" customHeight="1">
      <c r="A9" s="191">
        <v>5</v>
      </c>
      <c r="B9" s="159">
        <f>賃金移行シミュレーション!B14</f>
        <v>0</v>
      </c>
      <c r="C9" s="160">
        <f>賃金移行シミュレーション!C14</f>
        <v>0</v>
      </c>
      <c r="D9" s="161">
        <f>賃金移行シミュレーション!D14</f>
        <v>0</v>
      </c>
      <c r="E9" s="162">
        <f>賃金移行シミュレーション!E14</f>
        <v>0</v>
      </c>
      <c r="F9" s="166">
        <f>賃金移行シミュレーション!J14</f>
        <v>0</v>
      </c>
      <c r="G9" s="164">
        <f>賃金移行シミュレーション!K14</f>
        <v>0</v>
      </c>
      <c r="H9" s="71" t="s">
        <v>1</v>
      </c>
      <c r="I9" s="176"/>
      <c r="J9" s="108"/>
      <c r="K9" s="109"/>
    </row>
    <row r="10" spans="1:11" ht="39.6" customHeight="1">
      <c r="A10" s="191">
        <v>6</v>
      </c>
      <c r="B10" s="159">
        <f>賃金移行シミュレーション!B15</f>
        <v>0</v>
      </c>
      <c r="C10" s="160">
        <f>賃金移行シミュレーション!C15</f>
        <v>0</v>
      </c>
      <c r="D10" s="161">
        <f>賃金移行シミュレーション!D15</f>
        <v>0</v>
      </c>
      <c r="E10" s="162">
        <f>賃金移行シミュレーション!E15</f>
        <v>0</v>
      </c>
      <c r="F10" s="166">
        <f>賃金移行シミュレーション!J15</f>
        <v>0</v>
      </c>
      <c r="G10" s="164">
        <f>賃金移行シミュレーション!K15</f>
        <v>0</v>
      </c>
      <c r="H10" s="71" t="s">
        <v>1</v>
      </c>
      <c r="I10" s="176"/>
      <c r="J10" s="108"/>
      <c r="K10" s="109"/>
    </row>
    <row r="11" spans="1:11" ht="39.6" customHeight="1">
      <c r="A11" s="191">
        <v>7</v>
      </c>
      <c r="B11" s="159">
        <f>賃金移行シミュレーション!B16</f>
        <v>0</v>
      </c>
      <c r="C11" s="160">
        <f>賃金移行シミュレーション!C16</f>
        <v>0</v>
      </c>
      <c r="D11" s="161">
        <f>賃金移行シミュレーション!D16</f>
        <v>0</v>
      </c>
      <c r="E11" s="162">
        <f>賃金移行シミュレーション!E16</f>
        <v>0</v>
      </c>
      <c r="F11" s="166">
        <f>賃金移行シミュレーション!J16</f>
        <v>0</v>
      </c>
      <c r="G11" s="164">
        <f>賃金移行シミュレーション!K16</f>
        <v>0</v>
      </c>
      <c r="H11" s="71" t="s">
        <v>1</v>
      </c>
      <c r="I11" s="176"/>
      <c r="J11" s="108"/>
      <c r="K11" s="109"/>
    </row>
    <row r="12" spans="1:11" ht="39.6" customHeight="1">
      <c r="A12" s="191">
        <v>8</v>
      </c>
      <c r="B12" s="159">
        <f>賃金移行シミュレーション!B17</f>
        <v>0</v>
      </c>
      <c r="C12" s="160">
        <f>賃金移行シミュレーション!C17</f>
        <v>0</v>
      </c>
      <c r="D12" s="161">
        <f>賃金移行シミュレーション!D17</f>
        <v>0</v>
      </c>
      <c r="E12" s="162">
        <f>賃金移行シミュレーション!E17</f>
        <v>0</v>
      </c>
      <c r="F12" s="166">
        <f>賃金移行シミュレーション!J17</f>
        <v>0</v>
      </c>
      <c r="G12" s="164">
        <f>賃金移行シミュレーション!K17</f>
        <v>0</v>
      </c>
      <c r="H12" s="71" t="s">
        <v>1</v>
      </c>
      <c r="I12" s="176"/>
      <c r="J12" s="108"/>
      <c r="K12" s="109"/>
    </row>
    <row r="13" spans="1:11" ht="39.6" customHeight="1">
      <c r="A13" s="191">
        <v>9</v>
      </c>
      <c r="B13" s="159">
        <f>賃金移行シミュレーション!B18</f>
        <v>0</v>
      </c>
      <c r="C13" s="160">
        <f>賃金移行シミュレーション!C18</f>
        <v>0</v>
      </c>
      <c r="D13" s="161">
        <f>賃金移行シミュレーション!D18</f>
        <v>0</v>
      </c>
      <c r="E13" s="162">
        <f>賃金移行シミュレーション!E18</f>
        <v>0</v>
      </c>
      <c r="F13" s="163">
        <f>賃金移行シミュレーション!J18</f>
        <v>0</v>
      </c>
      <c r="G13" s="164">
        <f>賃金移行シミュレーション!K18</f>
        <v>0</v>
      </c>
      <c r="H13" s="71" t="s">
        <v>1</v>
      </c>
      <c r="I13" s="176"/>
      <c r="J13" s="108"/>
      <c r="K13" s="109"/>
    </row>
    <row r="14" spans="1:11" ht="39.6" customHeight="1">
      <c r="A14" s="191">
        <v>10</v>
      </c>
      <c r="B14" s="159">
        <f>賃金移行シミュレーション!B19</f>
        <v>0</v>
      </c>
      <c r="C14" s="160">
        <f>賃金移行シミュレーション!C19</f>
        <v>0</v>
      </c>
      <c r="D14" s="161">
        <f>賃金移行シミュレーション!D19</f>
        <v>0</v>
      </c>
      <c r="E14" s="162">
        <f>賃金移行シミュレーション!E19</f>
        <v>0</v>
      </c>
      <c r="F14" s="166">
        <f>賃金移行シミュレーション!J19</f>
        <v>0</v>
      </c>
      <c r="G14" s="164">
        <f>賃金移行シミュレーション!K19</f>
        <v>0</v>
      </c>
      <c r="H14" s="71" t="s">
        <v>1</v>
      </c>
      <c r="I14" s="176"/>
      <c r="J14" s="108"/>
      <c r="K14" s="109"/>
    </row>
    <row r="15" spans="1:11" ht="39.6" customHeight="1">
      <c r="A15" s="191">
        <v>11</v>
      </c>
      <c r="B15" s="159">
        <f>賃金移行シミュレーション!B20</f>
        <v>0</v>
      </c>
      <c r="C15" s="160">
        <f>賃金移行シミュレーション!C20</f>
        <v>0</v>
      </c>
      <c r="D15" s="161">
        <f>賃金移行シミュレーション!D20</f>
        <v>0</v>
      </c>
      <c r="E15" s="162">
        <f>賃金移行シミュレーション!E20</f>
        <v>0</v>
      </c>
      <c r="F15" s="166">
        <f>賃金移行シミュレーション!J20</f>
        <v>0</v>
      </c>
      <c r="G15" s="164">
        <f>賃金移行シミュレーション!K20</f>
        <v>0</v>
      </c>
      <c r="H15" s="71" t="s">
        <v>1</v>
      </c>
      <c r="I15" s="176"/>
      <c r="J15" s="108"/>
      <c r="K15" s="109"/>
    </row>
    <row r="16" spans="1:11" ht="39.6" customHeight="1">
      <c r="A16" s="191">
        <v>12</v>
      </c>
      <c r="B16" s="159">
        <f>賃金移行シミュレーション!B21</f>
        <v>0</v>
      </c>
      <c r="C16" s="160">
        <f>賃金移行シミュレーション!C21</f>
        <v>0</v>
      </c>
      <c r="D16" s="161">
        <f>賃金移行シミュレーション!D21</f>
        <v>0</v>
      </c>
      <c r="E16" s="162">
        <f>賃金移行シミュレーション!E21</f>
        <v>0</v>
      </c>
      <c r="F16" s="166">
        <f>賃金移行シミュレーション!J21</f>
        <v>0</v>
      </c>
      <c r="G16" s="164">
        <f>賃金移行シミュレーション!K21</f>
        <v>0</v>
      </c>
      <c r="H16" s="71" t="s">
        <v>13</v>
      </c>
      <c r="I16" s="176"/>
      <c r="J16" s="108"/>
      <c r="K16" s="109"/>
    </row>
    <row r="17" spans="1:11" ht="39.6" customHeight="1">
      <c r="A17" s="191">
        <v>13</v>
      </c>
      <c r="B17" s="159">
        <f>賃金移行シミュレーション!B22</f>
        <v>0</v>
      </c>
      <c r="C17" s="160">
        <f>賃金移行シミュレーション!C22</f>
        <v>0</v>
      </c>
      <c r="D17" s="161">
        <f>賃金移行シミュレーション!D22</f>
        <v>0</v>
      </c>
      <c r="E17" s="162">
        <f>賃金移行シミュレーション!E22</f>
        <v>0</v>
      </c>
      <c r="F17" s="166">
        <f>賃金移行シミュレーション!J22</f>
        <v>0</v>
      </c>
      <c r="G17" s="164">
        <f>賃金移行シミュレーション!K22</f>
        <v>0</v>
      </c>
      <c r="H17" s="71" t="s">
        <v>13</v>
      </c>
      <c r="I17" s="176"/>
      <c r="J17" s="108"/>
      <c r="K17" s="109"/>
    </row>
    <row r="18" spans="1:11" ht="39.6" customHeight="1">
      <c r="A18" s="191">
        <v>14</v>
      </c>
      <c r="B18" s="159">
        <f>賃金移行シミュレーション!B23</f>
        <v>0</v>
      </c>
      <c r="C18" s="160">
        <f>賃金移行シミュレーション!C23</f>
        <v>0</v>
      </c>
      <c r="D18" s="161">
        <f>賃金移行シミュレーション!D23</f>
        <v>0</v>
      </c>
      <c r="E18" s="162">
        <f>賃金移行シミュレーション!E23</f>
        <v>0</v>
      </c>
      <c r="F18" s="166">
        <f>賃金移行シミュレーション!J23</f>
        <v>0</v>
      </c>
      <c r="G18" s="164">
        <f>賃金移行シミュレーション!K23</f>
        <v>0</v>
      </c>
      <c r="H18" s="71" t="s">
        <v>1</v>
      </c>
      <c r="I18" s="176"/>
      <c r="J18" s="108"/>
      <c r="K18" s="109"/>
    </row>
    <row r="19" spans="1:11" ht="39.6" customHeight="1" thickBot="1">
      <c r="A19" s="192">
        <v>15</v>
      </c>
      <c r="B19" s="167">
        <f>賃金移行シミュレーション!B24</f>
        <v>0</v>
      </c>
      <c r="C19" s="168">
        <f>賃金移行シミュレーション!C24</f>
        <v>0</v>
      </c>
      <c r="D19" s="169">
        <f>賃金移行シミュレーション!D24</f>
        <v>0</v>
      </c>
      <c r="E19" s="170">
        <f>賃金移行シミュレーション!E24</f>
        <v>0</v>
      </c>
      <c r="F19" s="171">
        <f>賃金移行シミュレーション!J24</f>
        <v>0</v>
      </c>
      <c r="G19" s="172">
        <f>賃金移行シミュレーション!K24</f>
        <v>0</v>
      </c>
      <c r="H19" s="69" t="s">
        <v>1</v>
      </c>
      <c r="I19" s="177"/>
      <c r="J19" s="110"/>
      <c r="K19" s="111"/>
    </row>
    <row r="20" spans="1:11" ht="28.5" customHeight="1" thickBot="1">
      <c r="A20" s="319" t="s">
        <v>12</v>
      </c>
      <c r="B20" s="320"/>
      <c r="C20" s="320"/>
      <c r="D20" s="320"/>
      <c r="E20" s="320"/>
      <c r="F20" s="320"/>
      <c r="G20" s="320"/>
      <c r="H20" s="321"/>
      <c r="I20" s="178">
        <f>SUM(I5:I19)</f>
        <v>150</v>
      </c>
      <c r="J20" s="112">
        <f>SUM(J5:J19)</f>
        <v>666.66666666666663</v>
      </c>
      <c r="K20" s="113">
        <f>SUM(K5:K19)</f>
        <v>100000</v>
      </c>
    </row>
    <row r="21" spans="1:11">
      <c r="A21" s="14"/>
    </row>
    <row r="22" spans="1:11">
      <c r="A22" s="14"/>
    </row>
  </sheetData>
  <autoFilter ref="A4:K19" xr:uid="{00000000-0009-0000-0000-000005000000}">
    <sortState xmlns:xlrd2="http://schemas.microsoft.com/office/spreadsheetml/2017/richdata2" ref="A4:J28">
      <sortCondition ref="A3:A28"/>
    </sortState>
  </autoFilter>
  <mergeCells count="2">
    <mergeCell ref="A1:K1"/>
    <mergeCell ref="A20:H20"/>
  </mergeCells>
  <phoneticPr fontId="20"/>
  <pageMargins left="0.39370078740157483" right="0.28999999999999998" top="0.51" bottom="0.74803149606299213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賃金テーブル!$F$6:$F$12</xm:f>
          </x14:formula1>
          <xm:sqref>H5:H19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23"/>
  <sheetViews>
    <sheetView view="pageBreakPreview" zoomScale="77" zoomScaleNormal="85" zoomScaleSheetLayoutView="77" workbookViewId="0">
      <selection activeCell="G10" sqref="G10"/>
    </sheetView>
  </sheetViews>
  <sheetFormatPr defaultColWidth="9" defaultRowHeight="14.4"/>
  <cols>
    <col min="1" max="1" width="9" style="10"/>
    <col min="2" max="2" width="22.77734375" style="10" customWidth="1"/>
    <col min="3" max="3" width="8.77734375" style="10" customWidth="1"/>
    <col min="4" max="4" width="9.44140625" style="10" customWidth="1"/>
    <col min="5" max="5" width="13.109375" style="10" customWidth="1"/>
    <col min="6" max="6" width="10.6640625" style="10" customWidth="1"/>
    <col min="7" max="12" width="12.44140625" style="11" customWidth="1"/>
    <col min="13" max="13" width="13.6640625" style="11" customWidth="1"/>
    <col min="14" max="16" width="9.44140625" style="10" customWidth="1"/>
    <col min="17" max="21" width="12.44140625" style="12" customWidth="1"/>
    <col min="22" max="24" width="12.44140625" style="11" customWidth="1"/>
    <col min="25" max="25" width="13.6640625" style="11" customWidth="1"/>
    <col min="26" max="26" width="15.21875" style="10" customWidth="1"/>
    <col min="27" max="16384" width="9" style="10"/>
  </cols>
  <sheetData>
    <row r="1" spans="1:26" ht="36" customHeight="1">
      <c r="A1" s="278" t="s">
        <v>113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</row>
    <row r="2" spans="1:26" ht="30.9" customHeight="1" thickBot="1">
      <c r="A2" s="5"/>
      <c r="J2" s="212" t="s">
        <v>114</v>
      </c>
    </row>
    <row r="3" spans="1:26" ht="21.6" customHeight="1">
      <c r="A3" s="344" t="s">
        <v>18</v>
      </c>
      <c r="B3" s="347" t="s">
        <v>19</v>
      </c>
      <c r="C3" s="350" t="s">
        <v>60</v>
      </c>
      <c r="D3" s="353" t="s">
        <v>73</v>
      </c>
      <c r="E3" s="356" t="s">
        <v>42</v>
      </c>
      <c r="F3" s="359" t="s">
        <v>33</v>
      </c>
      <c r="G3" s="360"/>
      <c r="H3" s="360"/>
      <c r="I3" s="360"/>
      <c r="J3" s="360"/>
      <c r="K3" s="360"/>
      <c r="L3" s="360"/>
      <c r="M3" s="361"/>
      <c r="N3" s="359" t="s">
        <v>35</v>
      </c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1"/>
      <c r="Z3" s="325" t="s">
        <v>37</v>
      </c>
    </row>
    <row r="4" spans="1:26" ht="21.6" customHeight="1">
      <c r="A4" s="345"/>
      <c r="B4" s="348"/>
      <c r="C4" s="351"/>
      <c r="D4" s="354"/>
      <c r="E4" s="357"/>
      <c r="F4" s="339" t="s">
        <v>14</v>
      </c>
      <c r="G4" s="322" t="s">
        <v>58</v>
      </c>
      <c r="H4" s="323"/>
      <c r="I4" s="324"/>
      <c r="J4" s="341" t="s">
        <v>74</v>
      </c>
      <c r="K4" s="342"/>
      <c r="L4" s="343"/>
      <c r="M4" s="328" t="s">
        <v>79</v>
      </c>
      <c r="N4" s="333" t="s">
        <v>14</v>
      </c>
      <c r="O4" s="335" t="s">
        <v>15</v>
      </c>
      <c r="P4" s="337" t="s">
        <v>72</v>
      </c>
      <c r="Q4" s="322" t="s">
        <v>58</v>
      </c>
      <c r="R4" s="323"/>
      <c r="S4" s="323"/>
      <c r="T4" s="323"/>
      <c r="U4" s="324"/>
      <c r="V4" s="322" t="s">
        <v>74</v>
      </c>
      <c r="W4" s="323"/>
      <c r="X4" s="324"/>
      <c r="Y4" s="328" t="s">
        <v>79</v>
      </c>
      <c r="Z4" s="326"/>
    </row>
    <row r="5" spans="1:26" ht="21.6" customHeight="1" thickBot="1">
      <c r="A5" s="346"/>
      <c r="B5" s="349"/>
      <c r="C5" s="352"/>
      <c r="D5" s="355"/>
      <c r="E5" s="358"/>
      <c r="F5" s="340"/>
      <c r="G5" s="202" t="s">
        <v>29</v>
      </c>
      <c r="H5" s="203" t="s">
        <v>24</v>
      </c>
      <c r="I5" s="204" t="s">
        <v>75</v>
      </c>
      <c r="J5" s="205" t="s">
        <v>76</v>
      </c>
      <c r="K5" s="206" t="s">
        <v>77</v>
      </c>
      <c r="L5" s="207" t="s">
        <v>78</v>
      </c>
      <c r="M5" s="329"/>
      <c r="N5" s="334"/>
      <c r="O5" s="336"/>
      <c r="P5" s="338"/>
      <c r="Q5" s="202" t="s">
        <v>21</v>
      </c>
      <c r="R5" s="203" t="s">
        <v>22</v>
      </c>
      <c r="S5" s="203" t="s">
        <v>24</v>
      </c>
      <c r="T5" s="203" t="s">
        <v>20</v>
      </c>
      <c r="U5" s="204" t="s">
        <v>34</v>
      </c>
      <c r="V5" s="202" t="s">
        <v>76</v>
      </c>
      <c r="W5" s="203" t="s">
        <v>77</v>
      </c>
      <c r="X5" s="204" t="s">
        <v>78</v>
      </c>
      <c r="Y5" s="329"/>
      <c r="Z5" s="327"/>
    </row>
    <row r="6" spans="1:26" ht="39.6" customHeight="1">
      <c r="A6" s="208">
        <v>1</v>
      </c>
      <c r="B6" s="199" t="str">
        <f>賃金移行シミュレーション!B10</f>
        <v>三島　滉人</v>
      </c>
      <c r="C6" s="155">
        <f>賃金移行シミュレーション!C10</f>
        <v>26</v>
      </c>
      <c r="D6" s="156">
        <f>賃金移行シミュレーション!D10</f>
        <v>0</v>
      </c>
      <c r="E6" s="213" t="str">
        <f>賃金移行シミュレーション!E10</f>
        <v>大東本社</v>
      </c>
      <c r="F6" s="214" t="str">
        <f>賃金移行シミュレーション!F10</f>
        <v>一般社員</v>
      </c>
      <c r="G6" s="173">
        <f>賃金移行シミュレーション!G10</f>
        <v>200000</v>
      </c>
      <c r="H6" s="174">
        <f>賃金移行シミュレーション!H10</f>
        <v>0</v>
      </c>
      <c r="I6" s="175">
        <f>G6+H6</f>
        <v>200000</v>
      </c>
      <c r="J6" s="74">
        <v>0</v>
      </c>
      <c r="K6" s="73">
        <v>0</v>
      </c>
      <c r="L6" s="72">
        <f t="shared" ref="L6:L20" si="0">SUM(J6:K6)</f>
        <v>0</v>
      </c>
      <c r="M6" s="219">
        <f t="shared" ref="M6:M20" si="1">SUM(I6*12,L6)</f>
        <v>2400000</v>
      </c>
      <c r="N6" s="214" t="str">
        <f>賃金移行シミュレーション!J10</f>
        <v>一般社員</v>
      </c>
      <c r="O6" s="220" t="str">
        <f>賃金移行シミュレーション!K10</f>
        <v>S1</v>
      </c>
      <c r="P6" s="213" t="s">
        <v>115</v>
      </c>
      <c r="Q6" s="173">
        <f>賃金移行シミュレーション!L10</f>
        <v>80000</v>
      </c>
      <c r="R6" s="174">
        <f>賃金移行シミュレーション!M10</f>
        <v>120000</v>
      </c>
      <c r="S6" s="174">
        <f>賃金移行シミュレーション!N10</f>
        <v>0</v>
      </c>
      <c r="T6" s="174">
        <f>賃金移行シミュレーション!O10</f>
        <v>0</v>
      </c>
      <c r="U6" s="175">
        <f>賃金移行シミュレーション!P10</f>
        <v>200000</v>
      </c>
      <c r="V6" s="173">
        <f>賞与支給額シミュレーション!K5</f>
        <v>100000</v>
      </c>
      <c r="W6" s="174">
        <f>賞与支給額シミュレーション!K5</f>
        <v>100000</v>
      </c>
      <c r="X6" s="175">
        <f t="shared" ref="X6:X20" si="2">SUM(V6:W6)</f>
        <v>200000</v>
      </c>
      <c r="Y6" s="219">
        <f t="shared" ref="Y6:Y20" si="3">SUM(U6*12,X6)</f>
        <v>2600000</v>
      </c>
      <c r="Z6" s="221">
        <f>Y6-M6</f>
        <v>200000</v>
      </c>
    </row>
    <row r="7" spans="1:26" ht="39.6" customHeight="1">
      <c r="A7" s="209">
        <v>2</v>
      </c>
      <c r="B7" s="200">
        <f>賃金移行シミュレーション!B11</f>
        <v>0</v>
      </c>
      <c r="C7" s="160">
        <f>賃金移行シミュレーション!C11</f>
        <v>0</v>
      </c>
      <c r="D7" s="161">
        <f>賃金移行シミュレーション!D11</f>
        <v>0</v>
      </c>
      <c r="E7" s="162">
        <f>賃金移行シミュレーション!E11</f>
        <v>0</v>
      </c>
      <c r="F7" s="215">
        <f>賃金移行シミュレーション!F11</f>
        <v>0</v>
      </c>
      <c r="G7" s="176">
        <f>賃金移行シミュレーション!G11</f>
        <v>0</v>
      </c>
      <c r="H7" s="108">
        <f>賃金移行シミュレーション!H11</f>
        <v>0</v>
      </c>
      <c r="I7" s="109">
        <f t="shared" ref="I7:I20" si="4">G7+H7</f>
        <v>0</v>
      </c>
      <c r="J7" s="70"/>
      <c r="K7" s="9"/>
      <c r="L7" s="13">
        <f t="shared" si="0"/>
        <v>0</v>
      </c>
      <c r="M7" s="222">
        <f t="shared" si="1"/>
        <v>0</v>
      </c>
      <c r="N7" s="163">
        <f>賃金移行シミュレーション!J11</f>
        <v>0</v>
      </c>
      <c r="O7" s="164">
        <f>賃金移行シミュレーション!K11</f>
        <v>0</v>
      </c>
      <c r="P7" s="162" t="s">
        <v>13</v>
      </c>
      <c r="Q7" s="176" t="e">
        <f>賃金移行シミュレーション!L11</f>
        <v>#N/A</v>
      </c>
      <c r="R7" s="108" t="e">
        <f>賃金移行シミュレーション!M11</f>
        <v>#N/A</v>
      </c>
      <c r="S7" s="108" t="e">
        <f>賃金移行シミュレーション!N11</f>
        <v>#N/A</v>
      </c>
      <c r="T7" s="108" t="e">
        <f>賃金移行シミュレーション!O11</f>
        <v>#N/A</v>
      </c>
      <c r="U7" s="109" t="e">
        <f>賃金移行シミュレーション!P11</f>
        <v>#N/A</v>
      </c>
      <c r="V7" s="176">
        <f>賞与支給額シミュレーション!K6</f>
        <v>0</v>
      </c>
      <c r="W7" s="108">
        <f>賞与支給額シミュレーション!K6</f>
        <v>0</v>
      </c>
      <c r="X7" s="109">
        <f t="shared" si="2"/>
        <v>0</v>
      </c>
      <c r="Y7" s="222" t="e">
        <f t="shared" si="3"/>
        <v>#N/A</v>
      </c>
      <c r="Z7" s="223" t="e">
        <f t="shared" ref="Z7:Z20" si="5">Y7-M7</f>
        <v>#N/A</v>
      </c>
    </row>
    <row r="8" spans="1:26" ht="39.6" customHeight="1">
      <c r="A8" s="209">
        <v>3</v>
      </c>
      <c r="B8" s="200">
        <f>賃金移行シミュレーション!B12</f>
        <v>0</v>
      </c>
      <c r="C8" s="160">
        <f>賃金移行シミュレーション!C12</f>
        <v>0</v>
      </c>
      <c r="D8" s="161">
        <f>賃金移行シミュレーション!D12</f>
        <v>0</v>
      </c>
      <c r="E8" s="162">
        <f>賃金移行シミュレーション!E12</f>
        <v>0</v>
      </c>
      <c r="F8" s="216">
        <f>賃金移行シミュレーション!F12</f>
        <v>0</v>
      </c>
      <c r="G8" s="176">
        <f>賃金移行シミュレーション!G12</f>
        <v>0</v>
      </c>
      <c r="H8" s="108">
        <f>賃金移行シミュレーション!H12</f>
        <v>0</v>
      </c>
      <c r="I8" s="109">
        <f t="shared" si="4"/>
        <v>0</v>
      </c>
      <c r="J8" s="70"/>
      <c r="K8" s="9"/>
      <c r="L8" s="13">
        <f t="shared" si="0"/>
        <v>0</v>
      </c>
      <c r="M8" s="222">
        <f t="shared" si="1"/>
        <v>0</v>
      </c>
      <c r="N8" s="165">
        <f>賃金移行シミュレーション!J12</f>
        <v>0</v>
      </c>
      <c r="O8" s="164">
        <f>賃金移行シミュレーション!K12</f>
        <v>0</v>
      </c>
      <c r="P8" s="162" t="s">
        <v>13</v>
      </c>
      <c r="Q8" s="176" t="e">
        <f>賃金移行シミュレーション!L12</f>
        <v>#N/A</v>
      </c>
      <c r="R8" s="108" t="e">
        <f>賃金移行シミュレーション!M12</f>
        <v>#N/A</v>
      </c>
      <c r="S8" s="108" t="e">
        <f>賃金移行シミュレーション!N12</f>
        <v>#N/A</v>
      </c>
      <c r="T8" s="108" t="e">
        <f>賃金移行シミュレーション!O12</f>
        <v>#N/A</v>
      </c>
      <c r="U8" s="109" t="e">
        <f>賃金移行シミュレーション!P12</f>
        <v>#N/A</v>
      </c>
      <c r="V8" s="176">
        <f>賞与支給額シミュレーション!K7</f>
        <v>0</v>
      </c>
      <c r="W8" s="108">
        <f>賞与支給額シミュレーション!K7</f>
        <v>0</v>
      </c>
      <c r="X8" s="109">
        <f t="shared" si="2"/>
        <v>0</v>
      </c>
      <c r="Y8" s="222" t="e">
        <f t="shared" si="3"/>
        <v>#N/A</v>
      </c>
      <c r="Z8" s="223" t="e">
        <f t="shared" si="5"/>
        <v>#N/A</v>
      </c>
    </row>
    <row r="9" spans="1:26" ht="39.6" customHeight="1">
      <c r="A9" s="209">
        <v>4</v>
      </c>
      <c r="B9" s="200">
        <f>賃金移行シミュレーション!B13</f>
        <v>0</v>
      </c>
      <c r="C9" s="160">
        <f>賃金移行シミュレーション!C13</f>
        <v>0</v>
      </c>
      <c r="D9" s="161">
        <f>賃金移行シミュレーション!D13</f>
        <v>0</v>
      </c>
      <c r="E9" s="162">
        <f>賃金移行シミュレーション!E13</f>
        <v>0</v>
      </c>
      <c r="F9" s="217">
        <f>賃金移行シミュレーション!F13</f>
        <v>0</v>
      </c>
      <c r="G9" s="176">
        <f>賃金移行シミュレーション!G13</f>
        <v>0</v>
      </c>
      <c r="H9" s="108">
        <f>賃金移行シミュレーション!H13</f>
        <v>0</v>
      </c>
      <c r="I9" s="109">
        <f t="shared" si="4"/>
        <v>0</v>
      </c>
      <c r="J9" s="70"/>
      <c r="K9" s="9"/>
      <c r="L9" s="13">
        <f t="shared" si="0"/>
        <v>0</v>
      </c>
      <c r="M9" s="222">
        <f t="shared" si="1"/>
        <v>0</v>
      </c>
      <c r="N9" s="166">
        <f>賃金移行シミュレーション!J13</f>
        <v>0</v>
      </c>
      <c r="O9" s="164">
        <f>賃金移行シミュレーション!K13</f>
        <v>0</v>
      </c>
      <c r="P9" s="162" t="s">
        <v>13</v>
      </c>
      <c r="Q9" s="176" t="e">
        <f>賃金移行シミュレーション!L13</f>
        <v>#N/A</v>
      </c>
      <c r="R9" s="108" t="e">
        <f>賃金移行シミュレーション!M13</f>
        <v>#N/A</v>
      </c>
      <c r="S9" s="108" t="e">
        <f>賃金移行シミュレーション!N13</f>
        <v>#N/A</v>
      </c>
      <c r="T9" s="108" t="e">
        <f>賃金移行シミュレーション!O13</f>
        <v>#N/A</v>
      </c>
      <c r="U9" s="109" t="e">
        <f>賃金移行シミュレーション!P13</f>
        <v>#N/A</v>
      </c>
      <c r="V9" s="176">
        <f>賞与支給額シミュレーション!K8</f>
        <v>0</v>
      </c>
      <c r="W9" s="108">
        <f>賞与支給額シミュレーション!K8</f>
        <v>0</v>
      </c>
      <c r="X9" s="109">
        <f t="shared" si="2"/>
        <v>0</v>
      </c>
      <c r="Y9" s="222" t="e">
        <f t="shared" si="3"/>
        <v>#N/A</v>
      </c>
      <c r="Z9" s="223" t="e">
        <f t="shared" si="5"/>
        <v>#N/A</v>
      </c>
    </row>
    <row r="10" spans="1:26" ht="39.6" customHeight="1">
      <c r="A10" s="209">
        <v>5</v>
      </c>
      <c r="B10" s="200">
        <f>賃金移行シミュレーション!B14</f>
        <v>0</v>
      </c>
      <c r="C10" s="160">
        <f>賃金移行シミュレーション!C14</f>
        <v>0</v>
      </c>
      <c r="D10" s="161">
        <f>賃金移行シミュレーション!D14</f>
        <v>0</v>
      </c>
      <c r="E10" s="162">
        <f>賃金移行シミュレーション!E14</f>
        <v>0</v>
      </c>
      <c r="F10" s="217">
        <f>賃金移行シミュレーション!F14</f>
        <v>0</v>
      </c>
      <c r="G10" s="176">
        <f>賃金移行シミュレーション!G14</f>
        <v>0</v>
      </c>
      <c r="H10" s="108">
        <f>賃金移行シミュレーション!H14</f>
        <v>0</v>
      </c>
      <c r="I10" s="109">
        <f t="shared" si="4"/>
        <v>0</v>
      </c>
      <c r="J10" s="70"/>
      <c r="K10" s="9"/>
      <c r="L10" s="13">
        <f t="shared" si="0"/>
        <v>0</v>
      </c>
      <c r="M10" s="222">
        <f t="shared" si="1"/>
        <v>0</v>
      </c>
      <c r="N10" s="166">
        <f>賃金移行シミュレーション!J14</f>
        <v>0</v>
      </c>
      <c r="O10" s="164">
        <f>賃金移行シミュレーション!K14</f>
        <v>0</v>
      </c>
      <c r="P10" s="162" t="s">
        <v>13</v>
      </c>
      <c r="Q10" s="176" t="e">
        <f>賃金移行シミュレーション!L14</f>
        <v>#N/A</v>
      </c>
      <c r="R10" s="108" t="e">
        <f>賃金移行シミュレーション!M14</f>
        <v>#N/A</v>
      </c>
      <c r="S10" s="108" t="e">
        <f>賃金移行シミュレーション!N14</f>
        <v>#N/A</v>
      </c>
      <c r="T10" s="108" t="e">
        <f>賃金移行シミュレーション!O14</f>
        <v>#N/A</v>
      </c>
      <c r="U10" s="109" t="e">
        <f>賃金移行シミュレーション!P14</f>
        <v>#N/A</v>
      </c>
      <c r="V10" s="176">
        <f>賞与支給額シミュレーション!K9</f>
        <v>0</v>
      </c>
      <c r="W10" s="108">
        <f>賞与支給額シミュレーション!K9</f>
        <v>0</v>
      </c>
      <c r="X10" s="109">
        <f t="shared" si="2"/>
        <v>0</v>
      </c>
      <c r="Y10" s="222" t="e">
        <f t="shared" si="3"/>
        <v>#N/A</v>
      </c>
      <c r="Z10" s="223" t="e">
        <f t="shared" si="5"/>
        <v>#N/A</v>
      </c>
    </row>
    <row r="11" spans="1:26" ht="39.6" customHeight="1">
      <c r="A11" s="209">
        <v>6</v>
      </c>
      <c r="B11" s="200">
        <f>賃金移行シミュレーション!B15</f>
        <v>0</v>
      </c>
      <c r="C11" s="160">
        <f>賃金移行シミュレーション!C15</f>
        <v>0</v>
      </c>
      <c r="D11" s="161">
        <f>賃金移行シミュレーション!D15</f>
        <v>0</v>
      </c>
      <c r="E11" s="162">
        <f>賃金移行シミュレーション!E15</f>
        <v>0</v>
      </c>
      <c r="F11" s="217">
        <f>賃金移行シミュレーション!F15</f>
        <v>0</v>
      </c>
      <c r="G11" s="176">
        <f>賃金移行シミュレーション!G15</f>
        <v>0</v>
      </c>
      <c r="H11" s="108">
        <f>賃金移行シミュレーション!H15</f>
        <v>0</v>
      </c>
      <c r="I11" s="109">
        <f t="shared" si="4"/>
        <v>0</v>
      </c>
      <c r="J11" s="70"/>
      <c r="K11" s="9"/>
      <c r="L11" s="13">
        <f t="shared" si="0"/>
        <v>0</v>
      </c>
      <c r="M11" s="222">
        <f t="shared" si="1"/>
        <v>0</v>
      </c>
      <c r="N11" s="166">
        <f>賃金移行シミュレーション!J15</f>
        <v>0</v>
      </c>
      <c r="O11" s="164">
        <f>賃金移行シミュレーション!K15</f>
        <v>0</v>
      </c>
      <c r="P11" s="162" t="s">
        <v>13</v>
      </c>
      <c r="Q11" s="176" t="e">
        <f>賃金移行シミュレーション!L15</f>
        <v>#N/A</v>
      </c>
      <c r="R11" s="108" t="e">
        <f>賃金移行シミュレーション!M15</f>
        <v>#N/A</v>
      </c>
      <c r="S11" s="108" t="e">
        <f>賃金移行シミュレーション!N15</f>
        <v>#N/A</v>
      </c>
      <c r="T11" s="108" t="e">
        <f>賃金移行シミュレーション!O15</f>
        <v>#N/A</v>
      </c>
      <c r="U11" s="109" t="e">
        <f>賃金移行シミュレーション!P15</f>
        <v>#N/A</v>
      </c>
      <c r="V11" s="176">
        <f>賞与支給額シミュレーション!K10</f>
        <v>0</v>
      </c>
      <c r="W11" s="108">
        <f>賞与支給額シミュレーション!K10</f>
        <v>0</v>
      </c>
      <c r="X11" s="109">
        <f t="shared" si="2"/>
        <v>0</v>
      </c>
      <c r="Y11" s="222" t="e">
        <f t="shared" si="3"/>
        <v>#N/A</v>
      </c>
      <c r="Z11" s="223" t="e">
        <f t="shared" si="5"/>
        <v>#N/A</v>
      </c>
    </row>
    <row r="12" spans="1:26" ht="39.6" customHeight="1">
      <c r="A12" s="209">
        <v>7</v>
      </c>
      <c r="B12" s="200">
        <f>賃金移行シミュレーション!B16</f>
        <v>0</v>
      </c>
      <c r="C12" s="160">
        <f>賃金移行シミュレーション!C16</f>
        <v>0</v>
      </c>
      <c r="D12" s="161">
        <f>賃金移行シミュレーション!D16</f>
        <v>0</v>
      </c>
      <c r="E12" s="162">
        <f>賃金移行シミュレーション!E16</f>
        <v>0</v>
      </c>
      <c r="F12" s="215">
        <f>賃金移行シミュレーション!F16</f>
        <v>0</v>
      </c>
      <c r="G12" s="176">
        <f>賃金移行シミュレーション!G16</f>
        <v>0</v>
      </c>
      <c r="H12" s="108">
        <f>賃金移行シミュレーション!H16</f>
        <v>0</v>
      </c>
      <c r="I12" s="109">
        <f t="shared" si="4"/>
        <v>0</v>
      </c>
      <c r="J12" s="70"/>
      <c r="K12" s="9"/>
      <c r="L12" s="13">
        <f t="shared" si="0"/>
        <v>0</v>
      </c>
      <c r="M12" s="222">
        <f t="shared" si="1"/>
        <v>0</v>
      </c>
      <c r="N12" s="166">
        <f>賃金移行シミュレーション!J16</f>
        <v>0</v>
      </c>
      <c r="O12" s="164">
        <f>賃金移行シミュレーション!K16</f>
        <v>0</v>
      </c>
      <c r="P12" s="162" t="s">
        <v>13</v>
      </c>
      <c r="Q12" s="176" t="e">
        <f>賃金移行シミュレーション!L16</f>
        <v>#N/A</v>
      </c>
      <c r="R12" s="108" t="e">
        <f>賃金移行シミュレーション!M16</f>
        <v>#N/A</v>
      </c>
      <c r="S12" s="108" t="e">
        <f>賃金移行シミュレーション!N16</f>
        <v>#N/A</v>
      </c>
      <c r="T12" s="108">
        <f>賃金移行シミュレーション!O16</f>
        <v>0</v>
      </c>
      <c r="U12" s="109" t="e">
        <f>賃金移行シミュレーション!P16</f>
        <v>#N/A</v>
      </c>
      <c r="V12" s="176">
        <f>賞与支給額シミュレーション!K11</f>
        <v>0</v>
      </c>
      <c r="W12" s="108">
        <f>賞与支給額シミュレーション!K11</f>
        <v>0</v>
      </c>
      <c r="X12" s="109">
        <f t="shared" si="2"/>
        <v>0</v>
      </c>
      <c r="Y12" s="222" t="e">
        <f t="shared" si="3"/>
        <v>#N/A</v>
      </c>
      <c r="Z12" s="223" t="e">
        <f t="shared" si="5"/>
        <v>#N/A</v>
      </c>
    </row>
    <row r="13" spans="1:26" ht="39.6" customHeight="1">
      <c r="A13" s="209">
        <v>8</v>
      </c>
      <c r="B13" s="200">
        <f>賃金移行シミュレーション!B17</f>
        <v>0</v>
      </c>
      <c r="C13" s="160">
        <f>賃金移行シミュレーション!C17</f>
        <v>0</v>
      </c>
      <c r="D13" s="161">
        <f>賃金移行シミュレーション!D17</f>
        <v>0</v>
      </c>
      <c r="E13" s="162">
        <f>賃金移行シミュレーション!E17</f>
        <v>0</v>
      </c>
      <c r="F13" s="215">
        <f>賃金移行シミュレーション!F17</f>
        <v>0</v>
      </c>
      <c r="G13" s="176">
        <f>賃金移行シミュレーション!G17</f>
        <v>0</v>
      </c>
      <c r="H13" s="108">
        <f>賃金移行シミュレーション!H17</f>
        <v>0</v>
      </c>
      <c r="I13" s="109">
        <f t="shared" si="4"/>
        <v>0</v>
      </c>
      <c r="J13" s="70"/>
      <c r="K13" s="9"/>
      <c r="L13" s="13">
        <f t="shared" si="0"/>
        <v>0</v>
      </c>
      <c r="M13" s="222">
        <f t="shared" si="1"/>
        <v>0</v>
      </c>
      <c r="N13" s="166">
        <f>賃金移行シミュレーション!J17</f>
        <v>0</v>
      </c>
      <c r="O13" s="164">
        <f>賃金移行シミュレーション!K17</f>
        <v>0</v>
      </c>
      <c r="P13" s="162" t="s">
        <v>13</v>
      </c>
      <c r="Q13" s="176" t="e">
        <f>賃金移行シミュレーション!L17</f>
        <v>#N/A</v>
      </c>
      <c r="R13" s="108" t="e">
        <f>賃金移行シミュレーション!M17</f>
        <v>#N/A</v>
      </c>
      <c r="S13" s="108" t="e">
        <f>賃金移行シミュレーション!N17</f>
        <v>#N/A</v>
      </c>
      <c r="T13" s="108" t="e">
        <f>賃金移行シミュレーション!O17</f>
        <v>#N/A</v>
      </c>
      <c r="U13" s="109" t="e">
        <f>賃金移行シミュレーション!P17</f>
        <v>#N/A</v>
      </c>
      <c r="V13" s="176">
        <f>賞与支給額シミュレーション!K12</f>
        <v>0</v>
      </c>
      <c r="W13" s="108">
        <f>賞与支給額シミュレーション!K12</f>
        <v>0</v>
      </c>
      <c r="X13" s="109">
        <f t="shared" si="2"/>
        <v>0</v>
      </c>
      <c r="Y13" s="222" t="e">
        <f t="shared" si="3"/>
        <v>#N/A</v>
      </c>
      <c r="Z13" s="223" t="e">
        <f t="shared" si="5"/>
        <v>#N/A</v>
      </c>
    </row>
    <row r="14" spans="1:26" ht="39.6" customHeight="1">
      <c r="A14" s="209">
        <v>9</v>
      </c>
      <c r="B14" s="200">
        <f>賃金移行シミュレーション!B18</f>
        <v>0</v>
      </c>
      <c r="C14" s="160">
        <f>賃金移行シミュレーション!C18</f>
        <v>0</v>
      </c>
      <c r="D14" s="161">
        <f>賃金移行シミュレーション!D18</f>
        <v>0</v>
      </c>
      <c r="E14" s="162">
        <f>賃金移行シミュレーション!E18</f>
        <v>0</v>
      </c>
      <c r="F14" s="215">
        <f>賃金移行シミュレーション!F18</f>
        <v>0</v>
      </c>
      <c r="G14" s="176">
        <f>賃金移行シミュレーション!G18</f>
        <v>0</v>
      </c>
      <c r="H14" s="108">
        <f>賃金移行シミュレーション!H18</f>
        <v>0</v>
      </c>
      <c r="I14" s="109">
        <f t="shared" si="4"/>
        <v>0</v>
      </c>
      <c r="J14" s="70"/>
      <c r="K14" s="9"/>
      <c r="L14" s="13">
        <f t="shared" si="0"/>
        <v>0</v>
      </c>
      <c r="M14" s="222">
        <f t="shared" si="1"/>
        <v>0</v>
      </c>
      <c r="N14" s="163">
        <f>賃金移行シミュレーション!J18</f>
        <v>0</v>
      </c>
      <c r="O14" s="164">
        <f>賃金移行シミュレーション!K18</f>
        <v>0</v>
      </c>
      <c r="P14" s="162" t="s">
        <v>13</v>
      </c>
      <c r="Q14" s="176" t="e">
        <f>賃金移行シミュレーション!L18</f>
        <v>#N/A</v>
      </c>
      <c r="R14" s="108" t="e">
        <f>賃金移行シミュレーション!M18</f>
        <v>#N/A</v>
      </c>
      <c r="S14" s="108" t="e">
        <f>賃金移行シミュレーション!N18</f>
        <v>#N/A</v>
      </c>
      <c r="T14" s="108" t="e">
        <f>賃金移行シミュレーション!O18</f>
        <v>#N/A</v>
      </c>
      <c r="U14" s="109" t="e">
        <f>賃金移行シミュレーション!P18</f>
        <v>#N/A</v>
      </c>
      <c r="V14" s="176">
        <f>賞与支給額シミュレーション!K13</f>
        <v>0</v>
      </c>
      <c r="W14" s="108">
        <f>賞与支給額シミュレーション!K13</f>
        <v>0</v>
      </c>
      <c r="X14" s="109">
        <f t="shared" si="2"/>
        <v>0</v>
      </c>
      <c r="Y14" s="222" t="e">
        <f t="shared" si="3"/>
        <v>#N/A</v>
      </c>
      <c r="Z14" s="223" t="e">
        <f t="shared" si="5"/>
        <v>#N/A</v>
      </c>
    </row>
    <row r="15" spans="1:26" ht="39.6" customHeight="1">
      <c r="A15" s="209">
        <v>10</v>
      </c>
      <c r="B15" s="200">
        <f>賃金移行シミュレーション!B19</f>
        <v>0</v>
      </c>
      <c r="C15" s="160">
        <f>賃金移行シミュレーション!C19</f>
        <v>0</v>
      </c>
      <c r="D15" s="161">
        <f>賃金移行シミュレーション!D19</f>
        <v>0</v>
      </c>
      <c r="E15" s="162">
        <f>賃金移行シミュレーション!E19</f>
        <v>0</v>
      </c>
      <c r="F15" s="215">
        <f>賃金移行シミュレーション!F19</f>
        <v>0</v>
      </c>
      <c r="G15" s="176">
        <f>賃金移行シミュレーション!G19</f>
        <v>0</v>
      </c>
      <c r="H15" s="108">
        <f>賃金移行シミュレーション!H19</f>
        <v>0</v>
      </c>
      <c r="I15" s="109">
        <f t="shared" si="4"/>
        <v>0</v>
      </c>
      <c r="J15" s="70"/>
      <c r="K15" s="9"/>
      <c r="L15" s="13">
        <f t="shared" si="0"/>
        <v>0</v>
      </c>
      <c r="M15" s="222">
        <f t="shared" si="1"/>
        <v>0</v>
      </c>
      <c r="N15" s="166">
        <f>賃金移行シミュレーション!J19</f>
        <v>0</v>
      </c>
      <c r="O15" s="164">
        <f>賃金移行シミュレーション!K19</f>
        <v>0</v>
      </c>
      <c r="P15" s="162" t="s">
        <v>13</v>
      </c>
      <c r="Q15" s="176" t="e">
        <f>賃金移行シミュレーション!L19</f>
        <v>#N/A</v>
      </c>
      <c r="R15" s="108" t="e">
        <f>賃金移行シミュレーション!M19</f>
        <v>#N/A</v>
      </c>
      <c r="S15" s="108" t="e">
        <f>賃金移行シミュレーション!N19</f>
        <v>#N/A</v>
      </c>
      <c r="T15" s="108" t="e">
        <f>賃金移行シミュレーション!O19</f>
        <v>#N/A</v>
      </c>
      <c r="U15" s="109" t="e">
        <f>賃金移行シミュレーション!P19</f>
        <v>#N/A</v>
      </c>
      <c r="V15" s="176">
        <f>賞与支給額シミュレーション!K14</f>
        <v>0</v>
      </c>
      <c r="W15" s="108">
        <f>賞与支給額シミュレーション!K14</f>
        <v>0</v>
      </c>
      <c r="X15" s="109">
        <f t="shared" si="2"/>
        <v>0</v>
      </c>
      <c r="Y15" s="222" t="e">
        <f t="shared" si="3"/>
        <v>#N/A</v>
      </c>
      <c r="Z15" s="223" t="e">
        <f t="shared" si="5"/>
        <v>#N/A</v>
      </c>
    </row>
    <row r="16" spans="1:26" ht="39.6" customHeight="1">
      <c r="A16" s="209">
        <v>11</v>
      </c>
      <c r="B16" s="200">
        <f>賃金移行シミュレーション!B20</f>
        <v>0</v>
      </c>
      <c r="C16" s="160">
        <f>賃金移行シミュレーション!C20</f>
        <v>0</v>
      </c>
      <c r="D16" s="161">
        <f>賃金移行シミュレーション!D20</f>
        <v>0</v>
      </c>
      <c r="E16" s="162">
        <f>賃金移行シミュレーション!E20</f>
        <v>0</v>
      </c>
      <c r="F16" s="215">
        <f>賃金移行シミュレーション!F20</f>
        <v>0</v>
      </c>
      <c r="G16" s="176">
        <f>賃金移行シミュレーション!G20</f>
        <v>0</v>
      </c>
      <c r="H16" s="108">
        <f>賃金移行シミュレーション!H20</f>
        <v>0</v>
      </c>
      <c r="I16" s="109">
        <f t="shared" si="4"/>
        <v>0</v>
      </c>
      <c r="J16" s="70"/>
      <c r="K16" s="9"/>
      <c r="L16" s="13">
        <f t="shared" si="0"/>
        <v>0</v>
      </c>
      <c r="M16" s="222">
        <f t="shared" si="1"/>
        <v>0</v>
      </c>
      <c r="N16" s="166">
        <f>賃金移行シミュレーション!J20</f>
        <v>0</v>
      </c>
      <c r="O16" s="164">
        <f>賃金移行シミュレーション!K20</f>
        <v>0</v>
      </c>
      <c r="P16" s="162" t="s">
        <v>13</v>
      </c>
      <c r="Q16" s="176" t="e">
        <f>賃金移行シミュレーション!L20</f>
        <v>#N/A</v>
      </c>
      <c r="R16" s="108" t="e">
        <f>賃金移行シミュレーション!M20</f>
        <v>#N/A</v>
      </c>
      <c r="S16" s="108" t="e">
        <f>賃金移行シミュレーション!N20</f>
        <v>#N/A</v>
      </c>
      <c r="T16" s="108">
        <f>賃金移行シミュレーション!O20</f>
        <v>0</v>
      </c>
      <c r="U16" s="109" t="e">
        <f>賃金移行シミュレーション!P20</f>
        <v>#N/A</v>
      </c>
      <c r="V16" s="176">
        <f>賞与支給額シミュレーション!K15</f>
        <v>0</v>
      </c>
      <c r="W16" s="108">
        <f>賞与支給額シミュレーション!K15</f>
        <v>0</v>
      </c>
      <c r="X16" s="109">
        <f t="shared" si="2"/>
        <v>0</v>
      </c>
      <c r="Y16" s="222" t="e">
        <f t="shared" si="3"/>
        <v>#N/A</v>
      </c>
      <c r="Z16" s="223" t="e">
        <f t="shared" si="5"/>
        <v>#N/A</v>
      </c>
    </row>
    <row r="17" spans="1:26" ht="39.6" customHeight="1">
      <c r="A17" s="209">
        <v>12</v>
      </c>
      <c r="B17" s="200">
        <f>賃金移行シミュレーション!B21</f>
        <v>0</v>
      </c>
      <c r="C17" s="160">
        <f>賃金移行シミュレーション!C21</f>
        <v>0</v>
      </c>
      <c r="D17" s="161">
        <f>賃金移行シミュレーション!D21</f>
        <v>0</v>
      </c>
      <c r="E17" s="162">
        <f>賃金移行シミュレーション!E21</f>
        <v>0</v>
      </c>
      <c r="F17" s="215">
        <f>賃金移行シミュレーション!F21</f>
        <v>0</v>
      </c>
      <c r="G17" s="176">
        <f>賃金移行シミュレーション!G21</f>
        <v>0</v>
      </c>
      <c r="H17" s="108">
        <f>賃金移行シミュレーション!H21</f>
        <v>0</v>
      </c>
      <c r="I17" s="109">
        <f t="shared" si="4"/>
        <v>0</v>
      </c>
      <c r="J17" s="70"/>
      <c r="K17" s="9"/>
      <c r="L17" s="13">
        <f t="shared" si="0"/>
        <v>0</v>
      </c>
      <c r="M17" s="222">
        <f t="shared" si="1"/>
        <v>0</v>
      </c>
      <c r="N17" s="166">
        <f>賃金移行シミュレーション!J21</f>
        <v>0</v>
      </c>
      <c r="O17" s="164">
        <f>賃金移行シミュレーション!K21</f>
        <v>0</v>
      </c>
      <c r="P17" s="162" t="s">
        <v>13</v>
      </c>
      <c r="Q17" s="176" t="e">
        <f>賃金移行シミュレーション!L21</f>
        <v>#N/A</v>
      </c>
      <c r="R17" s="108" t="e">
        <f>賃金移行シミュレーション!M21</f>
        <v>#N/A</v>
      </c>
      <c r="S17" s="108" t="e">
        <f>賃金移行シミュレーション!N21</f>
        <v>#N/A</v>
      </c>
      <c r="T17" s="108" t="e">
        <f>賃金移行シミュレーション!O21</f>
        <v>#N/A</v>
      </c>
      <c r="U17" s="109" t="e">
        <f>賃金移行シミュレーション!P21</f>
        <v>#N/A</v>
      </c>
      <c r="V17" s="176">
        <f>賞与支給額シミュレーション!K16</f>
        <v>0</v>
      </c>
      <c r="W17" s="108">
        <f>賞与支給額シミュレーション!K16</f>
        <v>0</v>
      </c>
      <c r="X17" s="109">
        <f t="shared" si="2"/>
        <v>0</v>
      </c>
      <c r="Y17" s="222" t="e">
        <f t="shared" si="3"/>
        <v>#N/A</v>
      </c>
      <c r="Z17" s="223" t="e">
        <f t="shared" si="5"/>
        <v>#N/A</v>
      </c>
    </row>
    <row r="18" spans="1:26" ht="39.6" customHeight="1">
      <c r="A18" s="209">
        <v>13</v>
      </c>
      <c r="B18" s="200">
        <f>賃金移行シミュレーション!B22</f>
        <v>0</v>
      </c>
      <c r="C18" s="160">
        <f>賃金移行シミュレーション!C22</f>
        <v>0</v>
      </c>
      <c r="D18" s="161">
        <f>賃金移行シミュレーション!D22</f>
        <v>0</v>
      </c>
      <c r="E18" s="162">
        <f>賃金移行シミュレーション!E22</f>
        <v>0</v>
      </c>
      <c r="F18" s="215">
        <f>賃金移行シミュレーション!F22</f>
        <v>0</v>
      </c>
      <c r="G18" s="176">
        <f>賃金移行シミュレーション!G22</f>
        <v>0</v>
      </c>
      <c r="H18" s="108">
        <f>賃金移行シミュレーション!H22</f>
        <v>0</v>
      </c>
      <c r="I18" s="109">
        <f t="shared" si="4"/>
        <v>0</v>
      </c>
      <c r="J18" s="70"/>
      <c r="K18" s="9"/>
      <c r="L18" s="13">
        <f t="shared" si="0"/>
        <v>0</v>
      </c>
      <c r="M18" s="222">
        <f t="shared" si="1"/>
        <v>0</v>
      </c>
      <c r="N18" s="166">
        <f>賃金移行シミュレーション!J22</f>
        <v>0</v>
      </c>
      <c r="O18" s="164">
        <f>賃金移行シミュレーション!K22</f>
        <v>0</v>
      </c>
      <c r="P18" s="162" t="s">
        <v>13</v>
      </c>
      <c r="Q18" s="176" t="e">
        <f>賃金移行シミュレーション!L22</f>
        <v>#N/A</v>
      </c>
      <c r="R18" s="108" t="e">
        <f>賃金移行シミュレーション!M22</f>
        <v>#N/A</v>
      </c>
      <c r="S18" s="108" t="e">
        <f>賃金移行シミュレーション!N22</f>
        <v>#N/A</v>
      </c>
      <c r="T18" s="108" t="e">
        <f>賃金移行シミュレーション!O22</f>
        <v>#N/A</v>
      </c>
      <c r="U18" s="109" t="e">
        <f>賃金移行シミュレーション!P22</f>
        <v>#N/A</v>
      </c>
      <c r="V18" s="176">
        <f>賞与支給額シミュレーション!K17</f>
        <v>0</v>
      </c>
      <c r="W18" s="108">
        <f>賞与支給額シミュレーション!K17</f>
        <v>0</v>
      </c>
      <c r="X18" s="109">
        <f t="shared" si="2"/>
        <v>0</v>
      </c>
      <c r="Y18" s="222" t="e">
        <f t="shared" si="3"/>
        <v>#N/A</v>
      </c>
      <c r="Z18" s="223" t="e">
        <f t="shared" si="5"/>
        <v>#N/A</v>
      </c>
    </row>
    <row r="19" spans="1:26" ht="39.6" customHeight="1">
      <c r="A19" s="209">
        <v>14</v>
      </c>
      <c r="B19" s="200">
        <f>賃金移行シミュレーション!B23</f>
        <v>0</v>
      </c>
      <c r="C19" s="160">
        <f>賃金移行シミュレーション!C23</f>
        <v>0</v>
      </c>
      <c r="D19" s="161">
        <f>賃金移行シミュレーション!D23</f>
        <v>0</v>
      </c>
      <c r="E19" s="162">
        <f>賃金移行シミュレーション!E23</f>
        <v>0</v>
      </c>
      <c r="F19" s="215">
        <f>賃金移行シミュレーション!F23</f>
        <v>0</v>
      </c>
      <c r="G19" s="176">
        <f>賃金移行シミュレーション!G23</f>
        <v>0</v>
      </c>
      <c r="H19" s="108">
        <f>賃金移行シミュレーション!H23</f>
        <v>0</v>
      </c>
      <c r="I19" s="109">
        <f t="shared" si="4"/>
        <v>0</v>
      </c>
      <c r="J19" s="70"/>
      <c r="K19" s="9"/>
      <c r="L19" s="13">
        <f t="shared" si="0"/>
        <v>0</v>
      </c>
      <c r="M19" s="222">
        <f t="shared" si="1"/>
        <v>0</v>
      </c>
      <c r="N19" s="166">
        <f>賃金移行シミュレーション!J23</f>
        <v>0</v>
      </c>
      <c r="O19" s="164">
        <f>賃金移行シミュレーション!K23</f>
        <v>0</v>
      </c>
      <c r="P19" s="162" t="s">
        <v>13</v>
      </c>
      <c r="Q19" s="176" t="e">
        <f>賃金移行シミュレーション!L23</f>
        <v>#N/A</v>
      </c>
      <c r="R19" s="108" t="e">
        <f>賃金移行シミュレーション!M23</f>
        <v>#N/A</v>
      </c>
      <c r="S19" s="108" t="e">
        <f>賃金移行シミュレーション!N23</f>
        <v>#N/A</v>
      </c>
      <c r="T19" s="108" t="e">
        <f>賃金移行シミュレーション!O23</f>
        <v>#N/A</v>
      </c>
      <c r="U19" s="109" t="e">
        <f>賃金移行シミュレーション!P23</f>
        <v>#N/A</v>
      </c>
      <c r="V19" s="176">
        <f>賞与支給額シミュレーション!K18</f>
        <v>0</v>
      </c>
      <c r="W19" s="108">
        <f>賞与支給額シミュレーション!K18</f>
        <v>0</v>
      </c>
      <c r="X19" s="109">
        <f t="shared" si="2"/>
        <v>0</v>
      </c>
      <c r="Y19" s="222" t="e">
        <f t="shared" si="3"/>
        <v>#N/A</v>
      </c>
      <c r="Z19" s="223" t="e">
        <f t="shared" si="5"/>
        <v>#N/A</v>
      </c>
    </row>
    <row r="20" spans="1:26" ht="39.6" customHeight="1" thickBot="1">
      <c r="A20" s="210">
        <v>15</v>
      </c>
      <c r="B20" s="201">
        <f>賃金移行シミュレーション!B24</f>
        <v>0</v>
      </c>
      <c r="C20" s="168">
        <f>賃金移行シミュレーション!C24</f>
        <v>0</v>
      </c>
      <c r="D20" s="169">
        <f>賃金移行シミュレーション!D24</f>
        <v>0</v>
      </c>
      <c r="E20" s="170">
        <f>賃金移行シミュレーション!E24</f>
        <v>0</v>
      </c>
      <c r="F20" s="218">
        <f>賃金移行シミュレーション!F24</f>
        <v>0</v>
      </c>
      <c r="G20" s="177">
        <f>賃金移行シミュレーション!G24</f>
        <v>0</v>
      </c>
      <c r="H20" s="110">
        <f>賃金移行シミュレーション!H24</f>
        <v>0</v>
      </c>
      <c r="I20" s="111">
        <f t="shared" si="4"/>
        <v>0</v>
      </c>
      <c r="J20" s="68"/>
      <c r="K20" s="39"/>
      <c r="L20" s="40">
        <f t="shared" si="0"/>
        <v>0</v>
      </c>
      <c r="M20" s="224">
        <f t="shared" si="1"/>
        <v>0</v>
      </c>
      <c r="N20" s="171">
        <f>賃金移行シミュレーション!J24</f>
        <v>0</v>
      </c>
      <c r="O20" s="172">
        <f>賃金移行シミュレーション!K24</f>
        <v>0</v>
      </c>
      <c r="P20" s="170" t="s">
        <v>13</v>
      </c>
      <c r="Q20" s="177" t="e">
        <f>賃金移行シミュレーション!L24</f>
        <v>#N/A</v>
      </c>
      <c r="R20" s="110" t="e">
        <f>賃金移行シミュレーション!M24</f>
        <v>#N/A</v>
      </c>
      <c r="S20" s="110" t="e">
        <f>賃金移行シミュレーション!N24</f>
        <v>#N/A</v>
      </c>
      <c r="T20" s="110" t="e">
        <f>賃金移行シミュレーション!O24</f>
        <v>#N/A</v>
      </c>
      <c r="U20" s="111" t="e">
        <f>賃金移行シミュレーション!P24</f>
        <v>#N/A</v>
      </c>
      <c r="V20" s="177">
        <f>賞与支給額シミュレーション!K19</f>
        <v>0</v>
      </c>
      <c r="W20" s="110">
        <f>賞与支給額シミュレーション!K19</f>
        <v>0</v>
      </c>
      <c r="X20" s="111">
        <f t="shared" si="2"/>
        <v>0</v>
      </c>
      <c r="Y20" s="224" t="e">
        <f t="shared" si="3"/>
        <v>#N/A</v>
      </c>
      <c r="Z20" s="225" t="e">
        <f t="shared" si="5"/>
        <v>#N/A</v>
      </c>
    </row>
    <row r="21" spans="1:26" ht="47.4" customHeight="1" thickBot="1">
      <c r="A21" s="330" t="s">
        <v>12</v>
      </c>
      <c r="B21" s="331"/>
      <c r="C21" s="331"/>
      <c r="D21" s="331"/>
      <c r="E21" s="332"/>
      <c r="F21" s="228" t="s">
        <v>109</v>
      </c>
      <c r="G21" s="229">
        <f t="shared" ref="G21:M21" si="6">SUM(G6:G20)</f>
        <v>200000</v>
      </c>
      <c r="H21" s="230">
        <f t="shared" si="6"/>
        <v>0</v>
      </c>
      <c r="I21" s="113">
        <f t="shared" si="6"/>
        <v>200000</v>
      </c>
      <c r="J21" s="178">
        <f t="shared" si="6"/>
        <v>0</v>
      </c>
      <c r="K21" s="112">
        <f t="shared" si="6"/>
        <v>0</v>
      </c>
      <c r="L21" s="113">
        <f t="shared" si="6"/>
        <v>0</v>
      </c>
      <c r="M21" s="226">
        <f t="shared" si="6"/>
        <v>2400000</v>
      </c>
      <c r="N21" s="231" t="s">
        <v>110</v>
      </c>
      <c r="O21" s="232" t="s">
        <v>110</v>
      </c>
      <c r="P21" s="233" t="s">
        <v>111</v>
      </c>
      <c r="Q21" s="178" t="e">
        <f t="shared" ref="Q21:Z21" si="7">SUM(Q6:Q20)</f>
        <v>#N/A</v>
      </c>
      <c r="R21" s="112" t="e">
        <f t="shared" si="7"/>
        <v>#N/A</v>
      </c>
      <c r="S21" s="112" t="e">
        <f t="shared" si="7"/>
        <v>#N/A</v>
      </c>
      <c r="T21" s="112" t="e">
        <f t="shared" si="7"/>
        <v>#N/A</v>
      </c>
      <c r="U21" s="113" t="e">
        <f t="shared" si="7"/>
        <v>#N/A</v>
      </c>
      <c r="V21" s="178">
        <f t="shared" si="7"/>
        <v>100000</v>
      </c>
      <c r="W21" s="112">
        <f t="shared" si="7"/>
        <v>100000</v>
      </c>
      <c r="X21" s="113">
        <f t="shared" si="7"/>
        <v>200000</v>
      </c>
      <c r="Y21" s="226" t="e">
        <f t="shared" si="7"/>
        <v>#N/A</v>
      </c>
      <c r="Z21" s="227" t="e">
        <f t="shared" si="7"/>
        <v>#N/A</v>
      </c>
    </row>
    <row r="22" spans="1:26">
      <c r="A22" s="14"/>
    </row>
    <row r="23" spans="1:26">
      <c r="A23" s="14"/>
    </row>
  </sheetData>
  <autoFilter ref="A5:Z20" xr:uid="{00000000-0009-0000-0000-000006000000}">
    <sortState xmlns:xlrd2="http://schemas.microsoft.com/office/spreadsheetml/2017/richdata2" ref="A7:U29">
      <sortCondition ref="A4:A29"/>
    </sortState>
  </autoFilter>
  <mergeCells count="20">
    <mergeCell ref="E3:E5"/>
    <mergeCell ref="F3:M3"/>
    <mergeCell ref="N3:Y3"/>
    <mergeCell ref="Q4:U4"/>
    <mergeCell ref="V4:X4"/>
    <mergeCell ref="A1:Z1"/>
    <mergeCell ref="Z3:Z5"/>
    <mergeCell ref="Y4:Y5"/>
    <mergeCell ref="A21:E21"/>
    <mergeCell ref="M4:M5"/>
    <mergeCell ref="N4:N5"/>
    <mergeCell ref="O4:O5"/>
    <mergeCell ref="P4:P5"/>
    <mergeCell ref="F4:F5"/>
    <mergeCell ref="G4:I4"/>
    <mergeCell ref="J4:L4"/>
    <mergeCell ref="A3:A5"/>
    <mergeCell ref="B3:B5"/>
    <mergeCell ref="C3:C5"/>
    <mergeCell ref="D3:D5"/>
  </mergeCells>
  <phoneticPr fontId="20"/>
  <pageMargins left="0.38" right="0.11" top="0.59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賃金テーブル</vt:lpstr>
      <vt:lpstr>標準額の設定</vt:lpstr>
      <vt:lpstr>賃金移行シミュレーション</vt:lpstr>
      <vt:lpstr>賞与ポイント表</vt:lpstr>
      <vt:lpstr>賞与支給額算出</vt:lpstr>
      <vt:lpstr>賞与支給額シミュレーション</vt:lpstr>
      <vt:lpstr>年収シミュレーション</vt:lpstr>
      <vt:lpstr>賞与ポイント表!Print_Area</vt:lpstr>
      <vt:lpstr>賞与支給額算出!Print_Area</vt:lpstr>
      <vt:lpstr>賃金移行シミュレーション!Print_Area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jinji330</dc:creator>
  <cp:lastModifiedBy>晴樹 中村</cp:lastModifiedBy>
  <cp:lastPrinted>2019-01-03T03:36:21Z</cp:lastPrinted>
  <dcterms:created xsi:type="dcterms:W3CDTF">2016-07-14T07:08:44Z</dcterms:created>
  <dcterms:modified xsi:type="dcterms:W3CDTF">2025-03-26T03:27:39Z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19a50cf6-079d-4905-b4f2-883971f8681f</vt:lpwstr>
  </property>
</Properties>
</file>