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a0b7e27a02d218/デスクトップ/"/>
    </mc:Choice>
  </mc:AlternateContent>
  <xr:revisionPtr revIDLastSave="1" documentId="8_{D656ECE5-05B0-164F-94EF-CC366860A4CD}" xr6:coauthVersionLast="47" xr6:coauthVersionMax="47" xr10:uidLastSave="{ACA24444-9435-48E6-A80C-8CB3C223BB8E}"/>
  <bookViews>
    <workbookView xWindow="-98" yWindow="-98" windowWidth="20715" windowHeight="13155" tabRatio="860" xr2:uid="{AC604AE3-6A89-EE43-82FD-C91B2C4BBE1E}"/>
  </bookViews>
  <sheets>
    <sheet name="見積書" sheetId="1" r:id="rId1"/>
    <sheet name="list1" sheetId="13" r:id="rId2"/>
    <sheet name="市区町村助成金(令和４年度)" sheetId="14" r:id="rId3"/>
    <sheet name="ローン計算シート(P1)" sheetId="3" state="hidden" r:id="rId4"/>
    <sheet name="ローン計算シート (P2)" sheetId="8" state="hidden" r:id="rId5"/>
    <sheet name="ローン計算シート (P3)" sheetId="9" state="hidden" r:id="rId6"/>
    <sheet name="ローン計算シート (P4)" sheetId="10" state="hidden" r:id="rId7"/>
    <sheet name="ローン計算シート (P5)" sheetId="11" state="hidden" r:id="rId8"/>
    <sheet name="ローン計算シート (P6)" sheetId="12" state="hidden" r:id="rId9"/>
    <sheet name="※編集不可(角印DB)" sheetId="7" state="hidden" r:id="rId10"/>
    <sheet name="見積書 支払いベース(入力不要)" sheetId="5" state="hidden" r:id="rId11"/>
    <sheet name=" 支払いベースローン(入力不要)" sheetId="6" state="hidden" r:id="rId12"/>
    <sheet name="※未使用リスト" sheetId="2" state="hidden" r:id="rId13"/>
  </sheets>
  <externalReferences>
    <externalReference r:id="rId14"/>
  </externalReferences>
  <definedNames>
    <definedName name="Aoie">見積書!#REF!</definedName>
    <definedName name="ColumnTitle1" localSheetId="11">ローン_33[[#Headers],[回]]</definedName>
    <definedName name="ColumnTitle1" localSheetId="4">ローン_35[[#Headers],[回]]</definedName>
    <definedName name="ColumnTitle1" localSheetId="5">ローン_35[[#Headers],[回]]</definedName>
    <definedName name="ColumnTitle1" localSheetId="6">ローン_35[[#Headers],[回]]</definedName>
    <definedName name="ColumnTitle1" localSheetId="7">ローン_35[[#Headers],[回]]</definedName>
    <definedName name="ColumnTitle1" localSheetId="8">ローン_35[[#Headers],[回]]</definedName>
    <definedName name="ColumnTitle1" localSheetId="3">ローン_3[[#Headers],[回]]</definedName>
    <definedName name="ColumnTitle1">[1]!ローン[[#Headers],[回]]</definedName>
    <definedName name="EndingBalance" localSheetId="11">-FV(' 支払いベースローン(入力不要)'!InterestRate/12,' 支払いベースローン(入力不要)'!PaymentNumber,-' 支払いベースローン(入力不要)'!MonthlyPayment,' 支払いベースローン(入力不要)'!LoanAmount)</definedName>
    <definedName name="EndingBalance" localSheetId="1">-FV(InterestRate/12,list1!PaymentNumber,-list1!MonthlyPayment,LoanAmount)</definedName>
    <definedName name="EndingBalance" localSheetId="4">-FV('ローン計算シート (P2)'!InterestRate/12,'ローン計算シート (P2)'!PaymentNumber,-'ローン計算シート (P2)'!MonthlyPayment,'ローン計算シート (P2)'!LoanAmount)</definedName>
    <definedName name="EndingBalance" localSheetId="5">-FV('ローン計算シート (P3)'!InterestRate/12,'ローン計算シート (P3)'!PaymentNumber,-'ローン計算シート (P3)'!MonthlyPayment,'ローン計算シート (P3)'!LoanAmount)</definedName>
    <definedName name="EndingBalance" localSheetId="6">-FV('ローン計算シート (P4)'!InterestRate/12,'ローン計算シート (P4)'!PaymentNumber,-'ローン計算シート (P4)'!MonthlyPayment,'ローン計算シート (P4)'!LoanAmount)</definedName>
    <definedName name="EndingBalance" localSheetId="7">-FV('ローン計算シート (P5)'!InterestRate/12,'ローン計算シート (P5)'!PaymentNumber,-'ローン計算シート (P5)'!MonthlyPayment,'ローン計算シート (P5)'!LoanAmount)</definedName>
    <definedName name="EndingBalance" localSheetId="8">-FV('ローン計算シート (P6)'!InterestRate/12,'ローン計算シート (P6)'!PaymentNumber,-'ローン計算シート (P6)'!MonthlyPayment,'ローン計算シート (P6)'!LoanAmount)</definedName>
    <definedName name="EndingBalance" localSheetId="3">-FV('ローン計算シート(P1)'!InterestRate/12,'ローン計算シート(P1)'!PaymentNumber,-'ローン計算シート(P1)'!MonthlyPayment,'ローン計算シート(P1)'!LoanAmount)</definedName>
    <definedName name="EndingBalance">-FV(InterestRate/12,PaymentNumber,-MonthlyPayment,LoanAmount)</definedName>
    <definedName name="HeaderRow" localSheetId="11">ROW(' 支払いベースローン(入力不要)'!$9:$9)</definedName>
    <definedName name="HeaderRow" localSheetId="4">ROW('ローン計算シート (P2)'!$9:$9)</definedName>
    <definedName name="HeaderRow" localSheetId="5">ROW('ローン計算シート (P3)'!$9:$9)</definedName>
    <definedName name="HeaderRow" localSheetId="6">ROW('ローン計算シート (P4)'!$9:$9)</definedName>
    <definedName name="HeaderRow" localSheetId="7">ROW('ローン計算シート (P5)'!$9:$9)</definedName>
    <definedName name="HeaderRow" localSheetId="8">ROW('ローン計算シート (P6)'!$9:$9)</definedName>
    <definedName name="HeaderRow" localSheetId="3">ROW('ローン計算シート(P1)'!$9:$9)</definedName>
    <definedName name="HeaderRow">ROW([1]ローン計算シート!$9:$9)</definedName>
    <definedName name="InterestAmt" localSheetId="11">-IPMT(' 支払いベースローン(入力不要)'!InterestRate/12,' 支払いベースローン(入力不要)'!PaymentNumber,' 支払いベースローン(入力不要)'!NumberOfPayments,' 支払いベースローン(入力不要)'!LoanAmount)</definedName>
    <definedName name="InterestAmt" localSheetId="1">-IPMT(InterestRate/12,list1!PaymentNumber,NumberOfPayments,LoanAmount)</definedName>
    <definedName name="InterestAmt" localSheetId="4">-IPMT('ローン計算シート (P2)'!InterestRate/12,'ローン計算シート (P2)'!PaymentNumber,'ローン計算シート (P2)'!NumberOfPayments,'ローン計算シート (P2)'!LoanAmount)</definedName>
    <definedName name="InterestAmt" localSheetId="5">-IPMT('ローン計算シート (P3)'!InterestRate/12,'ローン計算シート (P3)'!PaymentNumber,'ローン計算シート (P3)'!NumberOfPayments,'ローン計算シート (P3)'!LoanAmount)</definedName>
    <definedName name="InterestAmt" localSheetId="6">-IPMT('ローン計算シート (P4)'!InterestRate/12,'ローン計算シート (P4)'!PaymentNumber,'ローン計算シート (P4)'!NumberOfPayments,'ローン計算シート (P4)'!LoanAmount)</definedName>
    <definedName name="InterestAmt" localSheetId="7">-IPMT('ローン計算シート (P5)'!InterestRate/12,'ローン計算シート (P5)'!PaymentNumber,'ローン計算シート (P5)'!NumberOfPayments,'ローン計算シート (P5)'!LoanAmount)</definedName>
    <definedName name="InterestAmt" localSheetId="8">-IPMT('ローン計算シート (P6)'!InterestRate/12,'ローン計算シート (P6)'!PaymentNumber,'ローン計算シート (P6)'!NumberOfPayments,'ローン計算シート (P6)'!LoanAmount)</definedName>
    <definedName name="InterestAmt" localSheetId="3">-IPMT('ローン計算シート(P1)'!InterestRate/12,'ローン計算シート(P1)'!PaymentNumber,'ローン計算シート(P1)'!NumberOfPayments,'ローン計算シート(P1)'!LoanAmount)</definedName>
    <definedName name="InterestAmt">-IPMT(InterestRate/12,PaymentNumber,NumberOfPayments,LoanAmount)</definedName>
    <definedName name="InterestRate" localSheetId="11">' 支払いベースローン(入力不要)'!$D$5</definedName>
    <definedName name="InterestRate" localSheetId="4">'ローン計算シート (P2)'!$D$5</definedName>
    <definedName name="InterestRate" localSheetId="5">'ローン計算シート (P3)'!$D$5</definedName>
    <definedName name="InterestRate" localSheetId="6">'ローン計算シート (P4)'!$D$5</definedName>
    <definedName name="InterestRate" localSheetId="7">'ローン計算シート (P5)'!$D$5</definedName>
    <definedName name="InterestRate" localSheetId="8">'ローン計算シート (P6)'!$D$5</definedName>
    <definedName name="InterestRate" localSheetId="3">'ローン計算シート(P1)'!$D$5</definedName>
    <definedName name="InterestRate">[1]ローン計算シート!$D$5</definedName>
    <definedName name="kakuin">INDIRECT(見積書!$N$10)</definedName>
    <definedName name="LastCol" localSheetId="11">COUNTA(' 支払いベースローン(入力不要)'!$9:$9)</definedName>
    <definedName name="LastCol" localSheetId="4">COUNTA('ローン計算シート (P2)'!$9:$9)</definedName>
    <definedName name="LastCol" localSheetId="5">COUNTA('ローン計算シート (P3)'!$9:$9)</definedName>
    <definedName name="LastCol" localSheetId="6">COUNTA('ローン計算シート (P4)'!$9:$9)</definedName>
    <definedName name="LastCol" localSheetId="7">COUNTA('ローン計算シート (P5)'!$9:$9)</definedName>
    <definedName name="LastCol" localSheetId="8">COUNTA('ローン計算シート (P6)'!$9:$9)</definedName>
    <definedName name="LastCol" localSheetId="3">COUNTA('ローン計算シート(P1)'!$9:$9)</definedName>
    <definedName name="LastCol">COUNTA([1]ローン計算シート!$9:$9)</definedName>
    <definedName name="LastRow" localSheetId="11">MATCH(9.99E+307,' 支払いベースローン(入力不要)'!$B:$B)</definedName>
    <definedName name="LastRow" localSheetId="4">MATCH(9.99E+307,'ローン計算シート (P2)'!$B:$B)</definedName>
    <definedName name="LastRow" localSheetId="5">MATCH(9.99E+307,'ローン計算シート (P3)'!$B:$B)</definedName>
    <definedName name="LastRow" localSheetId="6">MATCH(9.99E+307,'ローン計算シート (P4)'!$B:$B)</definedName>
    <definedName name="LastRow" localSheetId="7">MATCH(9.99E+307,'ローン計算シート (P5)'!$B:$B)</definedName>
    <definedName name="LastRow" localSheetId="8">MATCH(9.99E+307,'ローン計算シート (P6)'!$B:$B)</definedName>
    <definedName name="LastRow" localSheetId="3">MATCH(9.99E+307,'ローン計算シート(P1)'!$B:$B)</definedName>
    <definedName name="LastRow">MATCH(9.99E+307,[1]ローン計算シート!$B:$B)</definedName>
    <definedName name="LoanAmount" localSheetId="11">' 支払いベースローン(入力不要)'!$D$4</definedName>
    <definedName name="LoanAmount" localSheetId="4">'ローン計算シート (P2)'!$D$4</definedName>
    <definedName name="LoanAmount" localSheetId="5">'ローン計算シート (P3)'!$D$4</definedName>
    <definedName name="LoanAmount" localSheetId="6">'ローン計算シート (P4)'!$D$4</definedName>
    <definedName name="LoanAmount" localSheetId="7">'ローン計算シート (P5)'!$D$4</definedName>
    <definedName name="LoanAmount" localSheetId="8">'ローン計算シート (P6)'!$D$4</definedName>
    <definedName name="LoanAmount" localSheetId="3">'ローン計算シート(P1)'!$D$4</definedName>
    <definedName name="LoanAmount">[1]ローン計算シート!$D$4</definedName>
    <definedName name="LoanIsGood" localSheetId="11">IF(' 支払いベースローン(入力不要)'!LoanAmount*' 支払いベースローン(入力不要)'!InterestRate*' 支払いベースローン(入力不要)'!LoanYears*' 支払いベースローン(入力不要)'!LoanStartDate&gt;0,1,0)</definedName>
    <definedName name="LoanIsGood" localSheetId="1">IF(LoanAmount*InterestRate*LoanYears*LoanStartDate&gt;0,1,0)</definedName>
    <definedName name="LoanIsGood" localSheetId="4">IF('ローン計算シート (P2)'!LoanAmount*'ローン計算シート (P2)'!InterestRate*'ローン計算シート (P2)'!LoanYears*'ローン計算シート (P2)'!LoanStartDate&gt;0,1,0)</definedName>
    <definedName name="LoanIsGood" localSheetId="5">IF('ローン計算シート (P3)'!LoanAmount*'ローン計算シート (P3)'!InterestRate*'ローン計算シート (P3)'!LoanYears*'ローン計算シート (P3)'!LoanStartDate&gt;0,1,0)</definedName>
    <definedName name="LoanIsGood" localSheetId="6">IF('ローン計算シート (P4)'!LoanAmount*'ローン計算シート (P4)'!InterestRate*'ローン計算シート (P4)'!LoanYears*'ローン計算シート (P4)'!LoanStartDate&gt;0,1,0)</definedName>
    <definedName name="LoanIsGood" localSheetId="7">IF('ローン計算シート (P5)'!LoanAmount*'ローン計算シート (P5)'!InterestRate*'ローン計算シート (P5)'!LoanYears*'ローン計算シート (P5)'!LoanStartDate&gt;0,1,0)</definedName>
    <definedName name="LoanIsGood" localSheetId="8">IF('ローン計算シート (P6)'!LoanAmount*'ローン計算シート (P6)'!InterestRate*'ローン計算シート (P6)'!LoanYears*'ローン計算シート (P6)'!LoanStartDate&gt;0,1,0)</definedName>
    <definedName name="LoanIsGood" localSheetId="3">IF('ローン計算シート(P1)'!LoanAmount*'ローン計算シート(P1)'!InterestRate*'ローン計算シート(P1)'!LoanYears*'ローン計算シート(P1)'!LoanStartDate&gt;0,1,0)</definedName>
    <definedName name="LoanIsGood">IF(LoanAmount*InterestRate*LoanYears*LoanStartDate&gt;0,1,0)</definedName>
    <definedName name="LoanIsNotPaid" localSheetId="11">IF(' 支払いベースローン(入力不要)'!PaymentNumber&lt;=' 支払いベースローン(入力不要)'!NumberOfPayments,1,0)</definedName>
    <definedName name="LoanIsNotPaid" localSheetId="1">IF(list1!PaymentNumber&lt;=NumberOfPayments,1,0)</definedName>
    <definedName name="LoanIsNotPaid" localSheetId="4">IF('ローン計算シート (P2)'!PaymentNumber&lt;='ローン計算シート (P2)'!NumberOfPayments,1,0)</definedName>
    <definedName name="LoanIsNotPaid" localSheetId="5">IF('ローン計算シート (P3)'!PaymentNumber&lt;='ローン計算シート (P3)'!NumberOfPayments,1,0)</definedName>
    <definedName name="LoanIsNotPaid" localSheetId="6">IF('ローン計算シート (P4)'!PaymentNumber&lt;='ローン計算シート (P4)'!NumberOfPayments,1,0)</definedName>
    <definedName name="LoanIsNotPaid" localSheetId="7">IF('ローン計算シート (P5)'!PaymentNumber&lt;='ローン計算シート (P5)'!NumberOfPayments,1,0)</definedName>
    <definedName name="LoanIsNotPaid" localSheetId="8">IF('ローン計算シート (P6)'!PaymentNumber&lt;='ローン計算シート (P6)'!NumberOfPayments,1,0)</definedName>
    <definedName name="LoanIsNotPaid" localSheetId="3">IF('ローン計算シート(P1)'!PaymentNumber&lt;='ローン計算シート(P1)'!NumberOfPayments,1,0)</definedName>
    <definedName name="LoanIsNotPaid">IF(PaymentNumber&lt;=NumberOfPayments,1,0)</definedName>
    <definedName name="LoanStartDate" localSheetId="11">' 支払いベースローン(入力不要)'!$D$7</definedName>
    <definedName name="LoanStartDate" localSheetId="4">'ローン計算シート (P2)'!$D$7</definedName>
    <definedName name="LoanStartDate" localSheetId="5">'ローン計算シート (P3)'!$D$7</definedName>
    <definedName name="LoanStartDate" localSheetId="6">'ローン計算シート (P4)'!$D$7</definedName>
    <definedName name="LoanStartDate" localSheetId="7">'ローン計算シート (P5)'!$D$7</definedName>
    <definedName name="LoanStartDate" localSheetId="8">'ローン計算シート (P6)'!$D$7</definedName>
    <definedName name="LoanStartDate" localSheetId="3">'ローン計算シート(P1)'!$D$7</definedName>
    <definedName name="LoanStartDate">[1]ローン計算シート!$D$7</definedName>
    <definedName name="LoanValue" localSheetId="11">-FV(' 支払いベースローン(入力不要)'!InterestRate/12,' 支払いベースローン(入力不要)'!PaymentNumber-1,-' 支払いベースローン(入力不要)'!MonthlyPayment,' 支払いベースローン(入力不要)'!LoanAmount)</definedName>
    <definedName name="LoanValue" localSheetId="1">-FV(InterestRate/12,list1!PaymentNumber-1,-list1!MonthlyPayment,LoanAmount)</definedName>
    <definedName name="LoanValue" localSheetId="4">-FV('ローン計算シート (P2)'!InterestRate/12,'ローン計算シート (P2)'!PaymentNumber-1,-'ローン計算シート (P2)'!MonthlyPayment,'ローン計算シート (P2)'!LoanAmount)</definedName>
    <definedName name="LoanValue" localSheetId="5">-FV('ローン計算シート (P3)'!InterestRate/12,'ローン計算シート (P3)'!PaymentNumber-1,-'ローン計算シート (P3)'!MonthlyPayment,'ローン計算シート (P3)'!LoanAmount)</definedName>
    <definedName name="LoanValue" localSheetId="6">-FV('ローン計算シート (P4)'!InterestRate/12,'ローン計算シート (P4)'!PaymentNumber-1,-'ローン計算シート (P4)'!MonthlyPayment,'ローン計算シート (P4)'!LoanAmount)</definedName>
    <definedName name="LoanValue" localSheetId="7">-FV('ローン計算シート (P5)'!InterestRate/12,'ローン計算シート (P5)'!PaymentNumber-1,-'ローン計算シート (P5)'!MonthlyPayment,'ローン計算シート (P5)'!LoanAmount)</definedName>
    <definedName name="LoanValue" localSheetId="8">-FV('ローン計算シート (P6)'!InterestRate/12,'ローン計算シート (P6)'!PaymentNumber-1,-'ローン計算シート (P6)'!MonthlyPayment,'ローン計算シート (P6)'!LoanAmount)</definedName>
    <definedName name="LoanValue" localSheetId="3">-FV('ローン計算シート(P1)'!InterestRate/12,'ローン計算シート(P1)'!PaymentNumber-1,-'ローン計算シート(P1)'!MonthlyPayment,'ローン計算シート(P1)'!LoanAmount)</definedName>
    <definedName name="LoanValue">-FV(InterestRate/12,PaymentNumber-1,-MonthlyPayment,LoanAmount)</definedName>
    <definedName name="LoanYears" localSheetId="11">' 支払いベースローン(入力不要)'!$D$6</definedName>
    <definedName name="LoanYears" localSheetId="4">'ローン計算シート (P2)'!$D$6</definedName>
    <definedName name="LoanYears" localSheetId="5">'ローン計算シート (P3)'!$D$6</definedName>
    <definedName name="LoanYears" localSheetId="6">'ローン計算シート (P4)'!$D$6</definedName>
    <definedName name="LoanYears" localSheetId="7">'ローン計算シート (P5)'!$D$6</definedName>
    <definedName name="LoanYears" localSheetId="8">'ローン計算シート (P6)'!$D$6</definedName>
    <definedName name="LoanYears" localSheetId="3">'ローン計算シート(P1)'!$D$6</definedName>
    <definedName name="LoanYears">[1]ローン計算シート!$D$6</definedName>
    <definedName name="MonthlyPayment" localSheetId="11">-PMT(' 支払いベースローン(入力不要)'!InterestRate/12,' 支払いベースローン(入力不要)'!NumberOfPayments,' 支払いベースローン(入力不要)'!LoanAmount)</definedName>
    <definedName name="MonthlyPayment" localSheetId="1">-PMT(InterestRate/12,NumberOfPayments,LoanAmount)</definedName>
    <definedName name="MonthlyPayment" localSheetId="4">-PMT('ローン計算シート (P2)'!InterestRate/12,'ローン計算シート (P2)'!NumberOfPayments,'ローン計算シート (P2)'!LoanAmount)</definedName>
    <definedName name="MonthlyPayment" localSheetId="5">-PMT('ローン計算シート (P3)'!InterestRate/12,'ローン計算シート (P3)'!NumberOfPayments,'ローン計算シート (P3)'!LoanAmount)</definedName>
    <definedName name="MonthlyPayment" localSheetId="6">-PMT('ローン計算シート (P4)'!InterestRate/12,'ローン計算シート (P4)'!NumberOfPayments,'ローン計算シート (P4)'!LoanAmount)</definedName>
    <definedName name="MonthlyPayment" localSheetId="7">-PMT('ローン計算シート (P5)'!InterestRate/12,'ローン計算シート (P5)'!NumberOfPayments,'ローン計算シート (P5)'!LoanAmount)</definedName>
    <definedName name="MonthlyPayment" localSheetId="8">-PMT('ローン計算シート (P6)'!InterestRate/12,'ローン計算シート (P6)'!NumberOfPayments,'ローン計算シート (P6)'!LoanAmount)</definedName>
    <definedName name="MonthlyPayment" localSheetId="3">-PMT('ローン計算シート(P1)'!InterestRate/12,'ローン計算シート(P1)'!NumberOfPayments,'ローン計算シート(P1)'!LoanAmount)</definedName>
    <definedName name="MonthlyPayment">-PMT(InterestRate/12,NumberOfPayments,LoanAmount)</definedName>
    <definedName name="NumberOfPayments" localSheetId="11">' 支払いベースローン(入力不要)'!$H$5</definedName>
    <definedName name="NumberOfPayments" localSheetId="4">'ローン計算シート (P2)'!$H$5</definedName>
    <definedName name="NumberOfPayments" localSheetId="5">'ローン計算シート (P3)'!$H$5</definedName>
    <definedName name="NumberOfPayments" localSheetId="6">'ローン計算シート (P4)'!$H$5</definedName>
    <definedName name="NumberOfPayments" localSheetId="7">'ローン計算シート (P5)'!$H$5</definedName>
    <definedName name="NumberOfPayments" localSheetId="8">'ローン計算シート (P6)'!$H$5</definedName>
    <definedName name="NumberOfPayments" localSheetId="3">'ローン計算シート(P1)'!$H$5</definedName>
    <definedName name="NumberOfPayments">[1]ローン計算シート!$H$5</definedName>
    <definedName name="PaymentDate" localSheetId="11">DATE(YEAR(' 支払いベースローン(入力不要)'!LoanStartDate),MONTH(' 支払いベースローン(入力不要)'!LoanStartDate)+' 支払いベースローン(入力不要)'!PaymentNumber,DAY(' 支払いベースローン(入力不要)'!LoanStartDate))</definedName>
    <definedName name="PaymentDate" localSheetId="1">DATE(YEAR(LoanStartDate),MONTH(LoanStartDate)+list1!PaymentNumber,DAY(LoanStartDate))</definedName>
    <definedName name="PaymentDate" localSheetId="4">DATE(YEAR('ローン計算シート (P2)'!LoanStartDate),MONTH('ローン計算シート (P2)'!LoanStartDate)+'ローン計算シート (P2)'!PaymentNumber,DAY('ローン計算シート (P2)'!LoanStartDate))</definedName>
    <definedName name="PaymentDate" localSheetId="5">DATE(YEAR('ローン計算シート (P3)'!LoanStartDate),MONTH('ローン計算シート (P3)'!LoanStartDate)+'ローン計算シート (P3)'!PaymentNumber,DAY('ローン計算シート (P3)'!LoanStartDate))</definedName>
    <definedName name="PaymentDate" localSheetId="6">DATE(YEAR('ローン計算シート (P4)'!LoanStartDate),MONTH('ローン計算シート (P4)'!LoanStartDate)+'ローン計算シート (P4)'!PaymentNumber,DAY('ローン計算シート (P4)'!LoanStartDate))</definedName>
    <definedName name="PaymentDate" localSheetId="7">DATE(YEAR('ローン計算シート (P5)'!LoanStartDate),MONTH('ローン計算シート (P5)'!LoanStartDate)+'ローン計算シート (P5)'!PaymentNumber,DAY('ローン計算シート (P5)'!LoanStartDate))</definedName>
    <definedName name="PaymentDate" localSheetId="8">DATE(YEAR('ローン計算シート (P6)'!LoanStartDate),MONTH('ローン計算シート (P6)'!LoanStartDate)+'ローン計算シート (P6)'!PaymentNumber,DAY('ローン計算シート (P6)'!LoanStartDate))</definedName>
    <definedName name="PaymentDate" localSheetId="3">DATE(YEAR('ローン計算シート(P1)'!LoanStartDate),MONTH('ローン計算シート(P1)'!LoanStartDate)+'ローン計算シート(P1)'!PaymentNumber,DAY('ローン計算シート(P1)'!LoanStartDate))</definedName>
    <definedName name="PaymentDate">DATE(YEAR(LoanStartDate),MONTH(LoanStartDate)+PaymentNumber,DAY(LoanStartDate))</definedName>
    <definedName name="PaymentNumber" localSheetId="11">ROW()-' 支払いベースローン(入力不要)'!HeaderRow</definedName>
    <definedName name="PaymentNumber" localSheetId="1">ROW()-HeaderRow</definedName>
    <definedName name="PaymentNumber" localSheetId="4">ROW()-'ローン計算シート (P2)'!HeaderRow</definedName>
    <definedName name="PaymentNumber" localSheetId="5">ROW()-'ローン計算シート (P3)'!HeaderRow</definedName>
    <definedName name="PaymentNumber" localSheetId="6">ROW()-'ローン計算シート (P4)'!HeaderRow</definedName>
    <definedName name="PaymentNumber" localSheetId="7">ROW()-'ローン計算シート (P5)'!HeaderRow</definedName>
    <definedName name="PaymentNumber" localSheetId="8">ROW()-'ローン計算シート (P6)'!HeaderRow</definedName>
    <definedName name="PaymentNumber" localSheetId="3">ROW()-'ローン計算シート(P1)'!HeaderRow</definedName>
    <definedName name="PaymentNumber">ROW()-HeaderRow</definedName>
    <definedName name="Principal" localSheetId="11">-PPMT(' 支払いベースローン(入力不要)'!InterestRate/12,' 支払いベースローン(入力不要)'!PaymentNumber,' 支払いベースローン(入力不要)'!NumberOfPayments,' 支払いベースローン(入力不要)'!LoanAmount)</definedName>
    <definedName name="Principal" localSheetId="1">-PPMT(InterestRate/12,list1!PaymentNumber,NumberOfPayments,LoanAmount)</definedName>
    <definedName name="Principal" localSheetId="4">-PPMT('ローン計算シート (P2)'!InterestRate/12,'ローン計算シート (P2)'!PaymentNumber,'ローン計算シート (P2)'!NumberOfPayments,'ローン計算シート (P2)'!LoanAmount)</definedName>
    <definedName name="Principal" localSheetId="5">-PPMT('ローン計算シート (P3)'!InterestRate/12,'ローン計算シート (P3)'!PaymentNumber,'ローン計算シート (P3)'!NumberOfPayments,'ローン計算シート (P3)'!LoanAmount)</definedName>
    <definedName name="Principal" localSheetId="6">-PPMT('ローン計算シート (P4)'!InterestRate/12,'ローン計算シート (P4)'!PaymentNumber,'ローン計算シート (P4)'!NumberOfPayments,'ローン計算シート (P4)'!LoanAmount)</definedName>
    <definedName name="Principal" localSheetId="7">-PPMT('ローン計算シート (P5)'!InterestRate/12,'ローン計算シート (P5)'!PaymentNumber,'ローン計算シート (P5)'!NumberOfPayments,'ローン計算シート (P5)'!LoanAmount)</definedName>
    <definedName name="Principal" localSheetId="8">-PPMT('ローン計算シート (P6)'!InterestRate/12,'ローン計算シート (P6)'!PaymentNumber,'ローン計算シート (P6)'!NumberOfPayments,'ローン計算シート (P6)'!LoanAmount)</definedName>
    <definedName name="Principal" localSheetId="3">-PPMT('ローン計算シート(P1)'!InterestRate/12,'ローン計算シート(P1)'!PaymentNumber,'ローン計算シート(P1)'!NumberOfPayments,'ローン計算シート(P1)'!LoanAmount)</definedName>
    <definedName name="Principal">-PPMT(InterestRate/12,PaymentNumber,NumberOfPayments,LoanAmount)</definedName>
    <definedName name="_xlnm.Print_Area" localSheetId="11">' 支払いベースローン(入力不要)'!$A$1:$I$189</definedName>
    <definedName name="_xlnm.Print_Area" localSheetId="4">'ローン計算シート (P2)'!$A$1:$I$249</definedName>
    <definedName name="_xlnm.Print_Area" localSheetId="5">'ローン計算シート (P3)'!$A$1:$I$249</definedName>
    <definedName name="_xlnm.Print_Area" localSheetId="6">'ローン計算シート (P4)'!$A$1:$I$249</definedName>
    <definedName name="_xlnm.Print_Area" localSheetId="7">'ローン計算シート (P5)'!$A$1:$I$249</definedName>
    <definedName name="_xlnm.Print_Area" localSheetId="8">'ローン計算シート (P6)'!$A$1:$I$249</definedName>
    <definedName name="_xlnm.Print_Area" localSheetId="3">'ローン計算シート(P1)'!$A$1:$I$249</definedName>
    <definedName name="_xlnm.Print_Area" localSheetId="0">見積書!$A$1:$DD$56</definedName>
    <definedName name="_xlnm.Print_Area" localSheetId="10">'見積書 支払いベース(入力不要)'!$A$1:$Q$42</definedName>
    <definedName name="_xlnm.Print_Titles" localSheetId="11">' 支払いベースローン(入力不要)'!$9:$9</definedName>
    <definedName name="_xlnm.Print_Titles" localSheetId="4">'ローン計算シート (P2)'!$9:$9</definedName>
    <definedName name="_xlnm.Print_Titles" localSheetId="5">'ローン計算シート (P3)'!$9:$9</definedName>
    <definedName name="_xlnm.Print_Titles" localSheetId="6">'ローン計算シート (P4)'!$9:$9</definedName>
    <definedName name="_xlnm.Print_Titles" localSheetId="7">'ローン計算シート (P5)'!$9:$9</definedName>
    <definedName name="_xlnm.Print_Titles" localSheetId="8">'ローン計算シート (P6)'!$9:$9</definedName>
    <definedName name="_xlnm.Print_Titles" localSheetId="3">'ローン計算シート(P1)'!$9:$9</definedName>
    <definedName name="PrintArea_SET" localSheetId="11">OFFSET(' 支払いベースローン(入力不要)'!$B$1,,,' 支払いベースローン(入力不要)'!LastRow,' 支払いベースローン(入力不要)'!LastCol)</definedName>
    <definedName name="PrintArea_SET" localSheetId="1">OFFSET([1]ローン計算シート!$B$1,,,LastRow,LastCol)</definedName>
    <definedName name="PrintArea_SET" localSheetId="4">OFFSET('ローン計算シート (P2)'!$B$1,,,'ローン計算シート (P2)'!LastRow,'ローン計算シート (P2)'!LastCol)</definedName>
    <definedName name="PrintArea_SET" localSheetId="5">OFFSET('ローン計算シート (P3)'!$B$1,,,'ローン計算シート (P3)'!LastRow,'ローン計算シート (P3)'!LastCol)</definedName>
    <definedName name="PrintArea_SET" localSheetId="6">OFFSET('ローン計算シート (P4)'!$B$1,,,'ローン計算シート (P4)'!LastRow,'ローン計算シート (P4)'!LastCol)</definedName>
    <definedName name="PrintArea_SET" localSheetId="7">OFFSET('ローン計算シート (P5)'!$B$1,,,'ローン計算シート (P5)'!LastRow,'ローン計算シート (P5)'!LastCol)</definedName>
    <definedName name="PrintArea_SET" localSheetId="8">OFFSET('ローン計算シート (P6)'!$B$1,,,'ローン計算シート (P6)'!LastRow,'ローン計算シート (P6)'!LastCol)</definedName>
    <definedName name="PrintArea_SET" localSheetId="3">OFFSET('ローン計算シート(P1)'!$B$1,,,'ローン計算シート(P1)'!LastRow,'ローン計算シート(P1)'!LastCol)</definedName>
    <definedName name="PrintArea_SET">OFFSET([1]ローン計算シート!$B$1,,,LastRow,LastCol)</definedName>
    <definedName name="RowTitleRegion1..D6" localSheetId="11">' 支払いベースローン(入力不要)'!$B$4</definedName>
    <definedName name="RowTitleRegion1..D6" localSheetId="4">'ローン計算シート (P2)'!$B$4</definedName>
    <definedName name="RowTitleRegion1..D6" localSheetId="5">'ローン計算シート (P3)'!$B$4</definedName>
    <definedName name="RowTitleRegion1..D6" localSheetId="6">'ローン計算シート (P4)'!$B$4</definedName>
    <definedName name="RowTitleRegion1..D6" localSheetId="7">'ローン計算シート (P5)'!$B$4</definedName>
    <definedName name="RowTitleRegion1..D6" localSheetId="8">'ローン計算シート (P6)'!$B$4</definedName>
    <definedName name="RowTitleRegion1..D6" localSheetId="3">'ローン計算シート(P1)'!$B$4</definedName>
    <definedName name="RowTitleRegion2..H6" localSheetId="11">' 支払いベースローン(入力不要)'!$F$4</definedName>
    <definedName name="RowTitleRegion2..H6" localSheetId="4">'ローン計算シート (P2)'!$F$4</definedName>
    <definedName name="RowTitleRegion2..H6" localSheetId="5">'ローン計算シート (P3)'!$F$4</definedName>
    <definedName name="RowTitleRegion2..H6" localSheetId="6">'ローン計算シート (P4)'!$F$4</definedName>
    <definedName name="RowTitleRegion2..H6" localSheetId="7">'ローン計算シート (P5)'!$F$4</definedName>
    <definedName name="RowTitleRegion2..H6" localSheetId="8">'ローン計算シート (P6)'!$F$4</definedName>
    <definedName name="RowTitleRegion2..H6" localSheetId="3">'ローン計算シート(P1)'!$F$4</definedName>
    <definedName name="Total_Interest" localSheetId="11">' 支払いベースローン(入力不要)'!$H$6</definedName>
    <definedName name="Total_Interest" localSheetId="4">'ローン計算シート (P2)'!$H$6</definedName>
    <definedName name="Total_Interest" localSheetId="5">'ローン計算シート (P3)'!$H$6</definedName>
    <definedName name="Total_Interest" localSheetId="6">'ローン計算シート (P4)'!$H$6</definedName>
    <definedName name="Total_Interest" localSheetId="7">'ローン計算シート (P5)'!$H$6</definedName>
    <definedName name="Total_Interest" localSheetId="8">'ローン計算シート (P6)'!$H$6</definedName>
    <definedName name="Total_Interest" localSheetId="3">'ローン計算シート(P1)'!$H$6</definedName>
    <definedName name="TotalLoanCost" localSheetId="11">' 支払いベースローン(入力不要)'!$H$7</definedName>
    <definedName name="TotalLoanCost" localSheetId="4">'ローン計算シート (P2)'!$H$7</definedName>
    <definedName name="TotalLoanCost" localSheetId="5">'ローン計算シート (P3)'!$H$7</definedName>
    <definedName name="TotalLoanCost" localSheetId="6">'ローン計算シート (P4)'!$H$7</definedName>
    <definedName name="TotalLoanCost" localSheetId="7">'ローン計算シート (P5)'!$H$7</definedName>
    <definedName name="TotalLoanCost" localSheetId="8">'ローン計算シート (P6)'!$H$7</definedName>
    <definedName name="TotalLoanCost" localSheetId="3">'ローン計算シート(P1)'!$H$7</definedName>
    <definedName name="TotalLoanCost">[1]ローン計算シート!$H$7</definedName>
    <definedName name="はじめ">見積書!#REF!</definedName>
    <definedName name="株式会社Aoie">'※編集不可(角印DB)'!$A$3</definedName>
    <definedName name="株式会社はじめHOME">'※編集不可(角印DB)'!$A$2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CZ30" i="1" l="1"/>
  <c r="DB30" i="1" s="1"/>
  <c r="CY30" i="1"/>
  <c r="CX30" i="1"/>
  <c r="CS30" i="1"/>
  <c r="CN30" i="1"/>
  <c r="CZ29" i="1"/>
  <c r="DB29" i="1" s="1"/>
  <c r="CY29" i="1"/>
  <c r="CX29" i="1"/>
  <c r="CS29" i="1"/>
  <c r="CN29" i="1"/>
  <c r="CZ28" i="1"/>
  <c r="DB28" i="1" s="1"/>
  <c r="CY28" i="1"/>
  <c r="CX28" i="1"/>
  <c r="CS28" i="1"/>
  <c r="CN28" i="1"/>
  <c r="CJ30" i="1"/>
  <c r="CH30" i="1"/>
  <c r="CG30" i="1"/>
  <c r="CF30" i="1"/>
  <c r="CA30" i="1"/>
  <c r="BV30" i="1"/>
  <c r="CH29" i="1"/>
  <c r="CJ29" i="1" s="1"/>
  <c r="CG29" i="1"/>
  <c r="CF29" i="1"/>
  <c r="CA29" i="1"/>
  <c r="BV29" i="1"/>
  <c r="CH28" i="1"/>
  <c r="CJ28" i="1" s="1"/>
  <c r="CG28" i="1"/>
  <c r="CF28" i="1"/>
  <c r="CA28" i="1"/>
  <c r="BV28" i="1"/>
  <c r="BR30" i="1"/>
  <c r="BP30" i="1"/>
  <c r="BO30" i="1"/>
  <c r="BN30" i="1"/>
  <c r="BI30" i="1"/>
  <c r="BD30" i="1"/>
  <c r="BP29" i="1"/>
  <c r="BR29" i="1" s="1"/>
  <c r="BO29" i="1"/>
  <c r="BN29" i="1"/>
  <c r="BI29" i="1"/>
  <c r="BD29" i="1"/>
  <c r="BP28" i="1"/>
  <c r="BR28" i="1" s="1"/>
  <c r="BO28" i="1"/>
  <c r="BN28" i="1"/>
  <c r="BI28" i="1"/>
  <c r="BD28" i="1"/>
  <c r="AL28" i="1"/>
  <c r="AX30" i="1"/>
  <c r="AZ30" i="1" s="1"/>
  <c r="AW30" i="1"/>
  <c r="AV30" i="1"/>
  <c r="AQ30" i="1"/>
  <c r="AL30" i="1"/>
  <c r="AX29" i="1"/>
  <c r="AZ29" i="1" s="1"/>
  <c r="AW29" i="1"/>
  <c r="AV29" i="1"/>
  <c r="AQ29" i="1"/>
  <c r="AL29" i="1"/>
  <c r="AX28" i="1"/>
  <c r="AZ28" i="1" s="1"/>
  <c r="AW28" i="1"/>
  <c r="AV28" i="1"/>
  <c r="AQ28" i="1"/>
  <c r="AH29" i="1"/>
  <c r="AH28" i="1"/>
  <c r="AF31" i="1"/>
  <c r="AH31" i="1" s="1"/>
  <c r="AF30" i="1"/>
  <c r="AH30" i="1" s="1"/>
  <c r="AF29" i="1"/>
  <c r="AF28" i="1"/>
  <c r="AE30" i="1"/>
  <c r="AE29" i="1"/>
  <c r="AE28" i="1"/>
  <c r="AD29" i="1"/>
  <c r="AD28" i="1"/>
  <c r="Y29" i="1"/>
  <c r="Y28" i="1"/>
  <c r="T29" i="1"/>
  <c r="T28" i="1"/>
  <c r="D12" i="1" a="1"/>
  <c r="D12" i="1" s="1"/>
  <c r="P30" i="1"/>
  <c r="P29" i="1"/>
  <c r="P28" i="1"/>
  <c r="B32" i="1"/>
  <c r="M32" i="1" s="1"/>
  <c r="N31" i="1" a="1"/>
  <c r="N31" i="1" s="1"/>
  <c r="M31" i="1"/>
  <c r="L31" i="1"/>
  <c r="O2" i="13" l="1"/>
  <c r="J17" i="13"/>
  <c r="J14" i="13"/>
  <c r="J11" i="13"/>
  <c r="J8" i="13"/>
  <c r="J5" i="13"/>
  <c r="J2" i="13"/>
  <c r="N32" i="1"/>
  <c r="P31" i="1"/>
  <c r="L32" i="1"/>
  <c r="P32" i="1" l="1"/>
  <c r="M37" i="1" l="1"/>
  <c r="L37" i="1"/>
  <c r="CN51" i="1"/>
  <c r="AL53" i="1"/>
  <c r="AL51" i="1"/>
  <c r="T53" i="1"/>
  <c r="T51" i="1"/>
  <c r="CN53" i="1"/>
  <c r="BV53" i="1"/>
  <c r="BD53" i="1"/>
  <c r="BV51" i="1"/>
  <c r="BD51" i="1"/>
  <c r="B53" i="1"/>
  <c r="B51" i="1"/>
  <c r="N24" i="1"/>
  <c r="CZ36" i="1"/>
  <c r="DB36" i="1" s="1"/>
  <c r="CY36" i="1"/>
  <c r="CX36" i="1"/>
  <c r="CS36" i="1"/>
  <c r="CN36" i="1"/>
  <c r="CZ35" i="1"/>
  <c r="CY35" i="1"/>
  <c r="CX35" i="1"/>
  <c r="CS35" i="1"/>
  <c r="CN35" i="1"/>
  <c r="CZ34" i="1"/>
  <c r="CY34" i="1"/>
  <c r="CX34" i="1"/>
  <c r="CS34" i="1"/>
  <c r="CN34" i="1"/>
  <c r="CH36" i="1"/>
  <c r="CJ36" i="1" s="1"/>
  <c r="CG36" i="1"/>
  <c r="CF36" i="1"/>
  <c r="CA36" i="1"/>
  <c r="BV36" i="1"/>
  <c r="CH35" i="1"/>
  <c r="CG35" i="1"/>
  <c r="CF35" i="1"/>
  <c r="CA35" i="1"/>
  <c r="BV35" i="1"/>
  <c r="CH34" i="1"/>
  <c r="CG34" i="1"/>
  <c r="CF34" i="1"/>
  <c r="CA34" i="1"/>
  <c r="BV34" i="1"/>
  <c r="BP36" i="1"/>
  <c r="BR36" i="1" s="1"/>
  <c r="BO36" i="1"/>
  <c r="BN36" i="1"/>
  <c r="BI36" i="1"/>
  <c r="BD36" i="1"/>
  <c r="BP35" i="1"/>
  <c r="BO35" i="1"/>
  <c r="BN35" i="1"/>
  <c r="BI35" i="1"/>
  <c r="BD35" i="1"/>
  <c r="BP34" i="1"/>
  <c r="BO34" i="1"/>
  <c r="BN34" i="1"/>
  <c r="BI34" i="1"/>
  <c r="BD34" i="1"/>
  <c r="AX36" i="1"/>
  <c r="AZ36" i="1" s="1"/>
  <c r="AW36" i="1"/>
  <c r="AV36" i="1"/>
  <c r="AQ36" i="1"/>
  <c r="AL36" i="1"/>
  <c r="AX35" i="1"/>
  <c r="AW35" i="1"/>
  <c r="AV35" i="1"/>
  <c r="AQ35" i="1"/>
  <c r="AL35" i="1"/>
  <c r="AX34" i="1"/>
  <c r="AW34" i="1"/>
  <c r="AV34" i="1"/>
  <c r="AQ34" i="1"/>
  <c r="AL34" i="1"/>
  <c r="Y35" i="1"/>
  <c r="AF36" i="1"/>
  <c r="AH36" i="1" s="1"/>
  <c r="AE36" i="1"/>
  <c r="AD36" i="1"/>
  <c r="Y36" i="1"/>
  <c r="T36" i="1"/>
  <c r="AF35" i="1"/>
  <c r="AE35" i="1"/>
  <c r="AD35" i="1"/>
  <c r="T35" i="1"/>
  <c r="AF34" i="1"/>
  <c r="AE34" i="1"/>
  <c r="AD34" i="1"/>
  <c r="Y34" i="1"/>
  <c r="T34" i="1"/>
  <c r="P34" i="1"/>
  <c r="BR34" i="1" s="1"/>
  <c r="P35" i="1"/>
  <c r="DB35" i="1" s="1"/>
  <c r="AZ35" i="1" l="1"/>
  <c r="AH34" i="1"/>
  <c r="CJ34" i="1"/>
  <c r="DB34" i="1"/>
  <c r="AZ34" i="1"/>
  <c r="BR35" i="1"/>
  <c r="CJ35" i="1"/>
  <c r="AH35" i="1"/>
  <c r="N41" i="1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41" i="13"/>
  <c r="F4" i="13"/>
  <c r="F5" i="13"/>
  <c r="F6" i="13"/>
  <c r="F7" i="13"/>
  <c r="F8" i="13"/>
  <c r="F9" i="13"/>
  <c r="F10" i="13"/>
  <c r="F11" i="13"/>
  <c r="F12" i="13"/>
  <c r="F3" i="13"/>
  <c r="E10" i="13" l="1"/>
  <c r="CS33" i="1" l="1"/>
  <c r="CA33" i="1"/>
  <c r="BI33" i="1"/>
  <c r="AQ33" i="1"/>
  <c r="Y33" i="1"/>
  <c r="N27" i="1"/>
  <c r="AF27" i="1" s="1"/>
  <c r="AH27" i="1" s="1"/>
  <c r="M27" i="1"/>
  <c r="B27" i="1"/>
  <c r="N22" i="1" l="1"/>
  <c r="M41" i="1"/>
  <c r="L41" i="1"/>
  <c r="P41" i="1" s="1"/>
  <c r="CZ41" i="1" l="1"/>
  <c r="CY41" i="1"/>
  <c r="CX41" i="1"/>
  <c r="CS41" i="1"/>
  <c r="CN41" i="1"/>
  <c r="CH41" i="1"/>
  <c r="CG41" i="1"/>
  <c r="CF41" i="1"/>
  <c r="CA41" i="1"/>
  <c r="BV41" i="1"/>
  <c r="BP41" i="1"/>
  <c r="BO41" i="1"/>
  <c r="BN41" i="1"/>
  <c r="BI41" i="1"/>
  <c r="BD41" i="1"/>
  <c r="AX41" i="1"/>
  <c r="AW41" i="1"/>
  <c r="AV41" i="1"/>
  <c r="AQ41" i="1"/>
  <c r="AL41" i="1"/>
  <c r="AF41" i="1"/>
  <c r="AE41" i="1"/>
  <c r="AD41" i="1"/>
  <c r="Y41" i="1"/>
  <c r="T41" i="1"/>
  <c r="BR41" i="1" l="1"/>
  <c r="DB41" i="1"/>
  <c r="AH41" i="1"/>
  <c r="AZ41" i="1"/>
  <c r="CJ41" i="1"/>
  <c r="B22" i="1" l="1"/>
  <c r="BX47" i="1" l="1"/>
  <c r="CP47" i="1"/>
  <c r="BF47" i="1"/>
  <c r="AN47" i="1"/>
  <c r="B49" i="1"/>
  <c r="T49" i="1" s="1"/>
  <c r="B47" i="1"/>
  <c r="T47" i="1" s="1"/>
  <c r="V47" i="1"/>
  <c r="B48" i="1"/>
  <c r="BD48" i="1" s="1"/>
  <c r="C49" i="1"/>
  <c r="BW49" i="1" s="1"/>
  <c r="M4" i="14"/>
  <c r="P27" i="1"/>
  <c r="CY37" i="1"/>
  <c r="CZ38" i="1"/>
  <c r="CZ37" i="1"/>
  <c r="DB33" i="1"/>
  <c r="CZ32" i="1"/>
  <c r="CZ31" i="1"/>
  <c r="CZ27" i="1"/>
  <c r="CZ24" i="1"/>
  <c r="CZ23" i="1"/>
  <c r="CH38" i="1"/>
  <c r="CH37" i="1"/>
  <c r="CJ33" i="1"/>
  <c r="CH32" i="1"/>
  <c r="CH31" i="1"/>
  <c r="CH27" i="1"/>
  <c r="CH24" i="1"/>
  <c r="CH23" i="1"/>
  <c r="BP38" i="1"/>
  <c r="BP37" i="1"/>
  <c r="BR33" i="1"/>
  <c r="BP32" i="1"/>
  <c r="BP31" i="1"/>
  <c r="BP27" i="1"/>
  <c r="BP24" i="1"/>
  <c r="BP23" i="1"/>
  <c r="AX38" i="1"/>
  <c r="AZ38" i="1" s="1"/>
  <c r="AX37" i="1"/>
  <c r="AZ33" i="1"/>
  <c r="AX32" i="1"/>
  <c r="AX31" i="1"/>
  <c r="AX27" i="1"/>
  <c r="AX24" i="1"/>
  <c r="AX23" i="1"/>
  <c r="AF38" i="1"/>
  <c r="AH38" i="1" s="1"/>
  <c r="AF37" i="1"/>
  <c r="AF23" i="1"/>
  <c r="M19" i="1"/>
  <c r="M20" i="1"/>
  <c r="M21" i="1"/>
  <c r="M18" i="1"/>
  <c r="AF32" i="1"/>
  <c r="P38" i="1"/>
  <c r="Y22" i="1"/>
  <c r="T23" i="1"/>
  <c r="CS38" i="1"/>
  <c r="CN38" i="1"/>
  <c r="CS37" i="1"/>
  <c r="CN37" i="1"/>
  <c r="CA38" i="1"/>
  <c r="BV38" i="1"/>
  <c r="CA37" i="1"/>
  <c r="BV37" i="1"/>
  <c r="BI38" i="1"/>
  <c r="BD38" i="1"/>
  <c r="BI37" i="1"/>
  <c r="BD37" i="1"/>
  <c r="AQ38" i="1"/>
  <c r="AL38" i="1"/>
  <c r="AQ37" i="1"/>
  <c r="AL37" i="1"/>
  <c r="CS32" i="1"/>
  <c r="CN32" i="1"/>
  <c r="CS31" i="1"/>
  <c r="CN31" i="1"/>
  <c r="CS27" i="1"/>
  <c r="CN27" i="1"/>
  <c r="CA32" i="1"/>
  <c r="BV32" i="1"/>
  <c r="CA31" i="1"/>
  <c r="BV31" i="1"/>
  <c r="CA27" i="1"/>
  <c r="BV27" i="1"/>
  <c r="BI32" i="1"/>
  <c r="BD32" i="1"/>
  <c r="BI31" i="1"/>
  <c r="BD31" i="1"/>
  <c r="BI27" i="1"/>
  <c r="BD27" i="1"/>
  <c r="AQ32" i="1"/>
  <c r="AL32" i="1"/>
  <c r="AQ31" i="1"/>
  <c r="AL31" i="1"/>
  <c r="AQ27" i="1"/>
  <c r="AL27" i="1"/>
  <c r="T38" i="1"/>
  <c r="T37" i="1"/>
  <c r="T32" i="1"/>
  <c r="T31" i="1"/>
  <c r="T30" i="1"/>
  <c r="T27" i="1"/>
  <c r="Y38" i="1"/>
  <c r="Y37" i="1"/>
  <c r="Y32" i="1"/>
  <c r="Y31" i="1"/>
  <c r="Y30" i="1"/>
  <c r="Y27" i="1"/>
  <c r="CX38" i="1"/>
  <c r="CX37" i="1"/>
  <c r="CX32" i="1"/>
  <c r="CX31" i="1"/>
  <c r="CX27" i="1"/>
  <c r="CX23" i="1"/>
  <c r="CX22" i="1"/>
  <c r="CX21" i="1"/>
  <c r="CX20" i="1"/>
  <c r="CX19" i="1"/>
  <c r="CX18" i="1"/>
  <c r="CF38" i="1"/>
  <c r="CF37" i="1"/>
  <c r="CF32" i="1"/>
  <c r="CF31" i="1"/>
  <c r="CF27" i="1"/>
  <c r="CF23" i="1"/>
  <c r="CF22" i="1"/>
  <c r="CF21" i="1"/>
  <c r="CF20" i="1"/>
  <c r="CF19" i="1"/>
  <c r="CF18" i="1"/>
  <c r="BN38" i="1"/>
  <c r="BN37" i="1"/>
  <c r="BN32" i="1"/>
  <c r="BN31" i="1"/>
  <c r="BN27" i="1"/>
  <c r="BN23" i="1"/>
  <c r="BN22" i="1"/>
  <c r="BN21" i="1"/>
  <c r="BN20" i="1"/>
  <c r="BN19" i="1"/>
  <c r="BN18" i="1"/>
  <c r="AV38" i="1"/>
  <c r="AV37" i="1"/>
  <c r="AV32" i="1"/>
  <c r="AV31" i="1"/>
  <c r="AV27" i="1"/>
  <c r="AV23" i="1"/>
  <c r="AV22" i="1"/>
  <c r="AV21" i="1"/>
  <c r="AV20" i="1"/>
  <c r="AV19" i="1"/>
  <c r="AV18" i="1"/>
  <c r="AD38" i="1"/>
  <c r="AD37" i="1"/>
  <c r="AD32" i="1"/>
  <c r="AD31" i="1"/>
  <c r="AD30" i="1"/>
  <c r="AD27" i="1"/>
  <c r="CY40" i="1"/>
  <c r="CY39" i="1"/>
  <c r="CY38" i="1"/>
  <c r="CY33" i="1"/>
  <c r="CY32" i="1"/>
  <c r="CY31" i="1"/>
  <c r="CY27" i="1"/>
  <c r="CY26" i="1"/>
  <c r="CY25" i="1"/>
  <c r="CY24" i="1"/>
  <c r="CG40" i="1"/>
  <c r="CG39" i="1"/>
  <c r="CG38" i="1"/>
  <c r="CG33" i="1"/>
  <c r="CG32" i="1"/>
  <c r="CG31" i="1"/>
  <c r="CG27" i="1"/>
  <c r="CG26" i="1"/>
  <c r="CG25" i="1"/>
  <c r="CG24" i="1"/>
  <c r="BO40" i="1"/>
  <c r="BO39" i="1"/>
  <c r="BO38" i="1"/>
  <c r="BO33" i="1"/>
  <c r="BO32" i="1"/>
  <c r="BO31" i="1"/>
  <c r="BO27" i="1"/>
  <c r="BO26" i="1"/>
  <c r="BO25" i="1"/>
  <c r="BO24" i="1"/>
  <c r="AW40" i="1"/>
  <c r="AW39" i="1"/>
  <c r="AW38" i="1"/>
  <c r="AW33" i="1"/>
  <c r="AW32" i="1"/>
  <c r="AW31" i="1"/>
  <c r="AW27" i="1"/>
  <c r="AW26" i="1"/>
  <c r="AW25" i="1"/>
  <c r="AW24" i="1"/>
  <c r="AE40" i="1"/>
  <c r="AE39" i="1"/>
  <c r="AE38" i="1"/>
  <c r="AE33" i="1"/>
  <c r="AE32" i="1"/>
  <c r="AE31" i="1"/>
  <c r="AE27" i="1"/>
  <c r="AE26" i="1"/>
  <c r="AE25" i="1"/>
  <c r="AE24" i="1"/>
  <c r="DB23" i="1" l="1"/>
  <c r="AZ32" i="1"/>
  <c r="BR31" i="1"/>
  <c r="BR32" i="1"/>
  <c r="AZ31" i="1"/>
  <c r="CJ31" i="1"/>
  <c r="AW20" i="1"/>
  <c r="CG19" i="1"/>
  <c r="AE21" i="1"/>
  <c r="CJ24" i="1"/>
  <c r="DB24" i="1"/>
  <c r="AZ24" i="1"/>
  <c r="BR24" i="1"/>
  <c r="CY19" i="1"/>
  <c r="BD49" i="1"/>
  <c r="CN47" i="1"/>
  <c r="CN49" i="1"/>
  <c r="AL48" i="1"/>
  <c r="CO49" i="1"/>
  <c r="CN48" i="1"/>
  <c r="BE49" i="1"/>
  <c r="AL47" i="1"/>
  <c r="AL49" i="1"/>
  <c r="BV47" i="1"/>
  <c r="AM49" i="1"/>
  <c r="BD47" i="1"/>
  <c r="BV48" i="1"/>
  <c r="BV49" i="1"/>
  <c r="T48" i="1"/>
  <c r="U49" i="1"/>
  <c r="DB27" i="1"/>
  <c r="BR27" i="1"/>
  <c r="DB31" i="1"/>
  <c r="AZ27" i="1"/>
  <c r="DB32" i="1"/>
  <c r="CJ27" i="1"/>
  <c r="AZ23" i="1"/>
  <c r="BR23" i="1"/>
  <c r="CJ23" i="1"/>
  <c r="CG37" i="1"/>
  <c r="BO37" i="1"/>
  <c r="AE37" i="1"/>
  <c r="AW37" i="1"/>
  <c r="BR38" i="1"/>
  <c r="CJ38" i="1"/>
  <c r="DB38" i="1"/>
  <c r="AZ37" i="1"/>
  <c r="BR37" i="1"/>
  <c r="CJ37" i="1"/>
  <c r="DB37" i="1"/>
  <c r="AW21" i="1"/>
  <c r="CY20" i="1"/>
  <c r="BO19" i="1"/>
  <c r="BO20" i="1"/>
  <c r="AE19" i="1"/>
  <c r="AE20" i="1"/>
  <c r="CG21" i="1"/>
  <c r="CJ32" i="1"/>
  <c r="AH32" i="1"/>
  <c r="CY21" i="1"/>
  <c r="BO21" i="1"/>
  <c r="CG20" i="1"/>
  <c r="AW19" i="1"/>
  <c r="AE18" i="1"/>
  <c r="CY18" i="1"/>
  <c r="AW18" i="1"/>
  <c r="BO18" i="1"/>
  <c r="CG18" i="1"/>
  <c r="J3" i="13"/>
  <c r="CS23" i="1"/>
  <c r="CS22" i="1"/>
  <c r="CA23" i="1"/>
  <c r="CA22" i="1"/>
  <c r="BI23" i="1"/>
  <c r="BI22" i="1"/>
  <c r="AQ23" i="1"/>
  <c r="AQ22" i="1"/>
  <c r="AD23" i="1"/>
  <c r="AH23" i="1" s="1"/>
  <c r="AD22" i="1"/>
  <c r="Y23" i="1"/>
  <c r="T22" i="1"/>
  <c r="J18" i="13"/>
  <c r="J15" i="13"/>
  <c r="J12" i="13"/>
  <c r="J9" i="13"/>
  <c r="J6" i="13"/>
  <c r="N21" i="1"/>
  <c r="N20" i="1"/>
  <c r="N19" i="1"/>
  <c r="N18" i="1"/>
  <c r="L9" i="13" l="1"/>
  <c r="K9" i="13"/>
  <c r="K18" i="13"/>
  <c r="L18" i="13"/>
  <c r="L12" i="13"/>
  <c r="K12" i="13"/>
  <c r="K15" i="13"/>
  <c r="L15" i="13"/>
  <c r="K3" i="13"/>
  <c r="L3" i="13"/>
  <c r="K6" i="13"/>
  <c r="L6" i="13"/>
  <c r="CZ22" i="1"/>
  <c r="DB22" i="1" s="1"/>
  <c r="CH22" i="1"/>
  <c r="CJ22" i="1" s="1"/>
  <c r="AX22" i="1"/>
  <c r="AZ22" i="1" s="1"/>
  <c r="BP22" i="1"/>
  <c r="BR22" i="1" s="1"/>
  <c r="AF19" i="1"/>
  <c r="BP19" i="1"/>
  <c r="BR19" i="1" s="1"/>
  <c r="CH19" i="1"/>
  <c r="CJ19" i="1" s="1"/>
  <c r="CZ19" i="1"/>
  <c r="DB19" i="1" s="1"/>
  <c r="AX19" i="1"/>
  <c r="AZ19" i="1" s="1"/>
  <c r="AF21" i="1"/>
  <c r="CH21" i="1"/>
  <c r="CJ21" i="1" s="1"/>
  <c r="AX21" i="1"/>
  <c r="AZ21" i="1" s="1"/>
  <c r="CZ21" i="1"/>
  <c r="DB21" i="1" s="1"/>
  <c r="BP21" i="1"/>
  <c r="BR21" i="1" s="1"/>
  <c r="AF20" i="1"/>
  <c r="AX20" i="1"/>
  <c r="AZ20" i="1" s="1"/>
  <c r="BP20" i="1"/>
  <c r="BR20" i="1" s="1"/>
  <c r="CH20" i="1"/>
  <c r="CJ20" i="1" s="1"/>
  <c r="CZ20" i="1"/>
  <c r="DB20" i="1" s="1"/>
  <c r="BP18" i="1"/>
  <c r="BR18" i="1" s="1"/>
  <c r="AX18" i="1"/>
  <c r="AZ18" i="1" s="1"/>
  <c r="CZ18" i="1"/>
  <c r="DB18" i="1" s="1"/>
  <c r="CH18" i="1"/>
  <c r="CJ18" i="1" s="1"/>
  <c r="P22" i="1"/>
  <c r="AF22" i="1"/>
  <c r="AH22" i="1" s="1"/>
  <c r="P18" i="1"/>
  <c r="AF18" i="1"/>
  <c r="CY23" i="1"/>
  <c r="AW23" i="1"/>
  <c r="AE23" i="1"/>
  <c r="BO23" i="1"/>
  <c r="CG23" i="1"/>
  <c r="CG22" i="1"/>
  <c r="CY22" i="1"/>
  <c r="AW22" i="1"/>
  <c r="BO22" i="1"/>
  <c r="AE22" i="1"/>
  <c r="BD22" i="1"/>
  <c r="CN22" i="1"/>
  <c r="AL22" i="1"/>
  <c r="BV22" i="1"/>
  <c r="P23" i="1"/>
  <c r="K17" i="13" l="1"/>
  <c r="K14" i="13"/>
  <c r="K11" i="13"/>
  <c r="K8" i="13"/>
  <c r="K5" i="13"/>
  <c r="K2" i="13"/>
  <c r="P2" i="13" l="1"/>
  <c r="N39" i="1" s="1"/>
  <c r="Q2" i="13"/>
  <c r="K7" i="13"/>
  <c r="AF40" i="1" s="1"/>
  <c r="K16" i="13"/>
  <c r="CH40" i="1" s="1"/>
  <c r="K10" i="13"/>
  <c r="AX40" i="1" s="1"/>
  <c r="K13" i="13"/>
  <c r="BP40" i="1" s="1"/>
  <c r="K19" i="13"/>
  <c r="CZ40" i="1" s="1"/>
  <c r="CS21" i="1"/>
  <c r="CS20" i="1"/>
  <c r="CS19" i="1"/>
  <c r="CS18" i="1"/>
  <c r="CA21" i="1"/>
  <c r="CA20" i="1"/>
  <c r="CA19" i="1"/>
  <c r="CA18" i="1"/>
  <c r="BI21" i="1"/>
  <c r="BI20" i="1"/>
  <c r="BI19" i="1"/>
  <c r="BI18" i="1"/>
  <c r="AQ21" i="1"/>
  <c r="AQ20" i="1"/>
  <c r="AQ19" i="1"/>
  <c r="AQ18" i="1"/>
  <c r="Y18" i="1"/>
  <c r="Y21" i="1"/>
  <c r="Y20" i="1"/>
  <c r="Y19" i="1"/>
  <c r="AD21" i="1"/>
  <c r="AD20" i="1"/>
  <c r="AD19" i="1"/>
  <c r="AD18" i="1"/>
  <c r="CP12" i="1"/>
  <c r="BX12" i="1"/>
  <c r="BF12" i="1"/>
  <c r="AN12" i="1"/>
  <c r="V12" i="1"/>
  <c r="AF24" i="1"/>
  <c r="I12" i="1"/>
  <c r="E3" i="13"/>
  <c r="E4" i="13"/>
  <c r="E5" i="13"/>
  <c r="E6" i="13"/>
  <c r="E7" i="13"/>
  <c r="E8" i="13"/>
  <c r="E9" i="13"/>
  <c r="E11" i="13"/>
  <c r="E12" i="13"/>
  <c r="P36" i="1"/>
  <c r="P33" i="1"/>
  <c r="AH33" i="1"/>
  <c r="P37" i="1"/>
  <c r="AH37" i="1"/>
  <c r="N25" i="1" l="1" a="1"/>
  <c r="N25" i="1" s="1"/>
  <c r="N26" i="1"/>
  <c r="DB40" i="1"/>
  <c r="BR40" i="1"/>
  <c r="AZ40" i="1"/>
  <c r="CJ40" i="1"/>
  <c r="CU12" i="1"/>
  <c r="AH18" i="1"/>
  <c r="AS12" i="1"/>
  <c r="AA12" i="1"/>
  <c r="BK12" i="1"/>
  <c r="CC12" i="1"/>
  <c r="K4" i="13"/>
  <c r="N40" i="1" s="1"/>
  <c r="CZ39" i="1" l="1"/>
  <c r="DB39" i="1" s="1"/>
  <c r="AF39" i="1"/>
  <c r="AH39" i="1" s="1"/>
  <c r="P25" i="1"/>
  <c r="P40" i="1"/>
  <c r="P39" i="1"/>
  <c r="CH39" i="1"/>
  <c r="CJ39" i="1" s="1"/>
  <c r="AX39" i="1"/>
  <c r="AZ39" i="1" s="1"/>
  <c r="BP39" i="1"/>
  <c r="BR39" i="1" s="1"/>
  <c r="CZ25" i="1"/>
  <c r="CH25" i="1"/>
  <c r="BP25" i="1"/>
  <c r="AX25" i="1"/>
  <c r="AF25" i="1"/>
  <c r="BP26" i="1"/>
  <c r="BR26" i="1" s="1"/>
  <c r="AX26" i="1"/>
  <c r="AZ26" i="1" s="1"/>
  <c r="CH26" i="1"/>
  <c r="CJ26" i="1" s="1"/>
  <c r="CZ26" i="1"/>
  <c r="DB26" i="1" s="1"/>
  <c r="D7" i="12"/>
  <c r="D7" i="11"/>
  <c r="D7" i="10"/>
  <c r="D7" i="9"/>
  <c r="D7" i="8"/>
  <c r="CO11" i="1"/>
  <c r="DA3" i="1"/>
  <c r="BW11" i="1"/>
  <c r="CI3" i="1"/>
  <c r="BE11" i="1"/>
  <c r="BQ3" i="1"/>
  <c r="AM11" i="1"/>
  <c r="AY3" i="1"/>
  <c r="T7" i="1"/>
  <c r="AL7" i="1" s="1"/>
  <c r="BD7" i="1" s="1"/>
  <c r="BV7" i="1" s="1"/>
  <c r="CN7" i="1" s="1"/>
  <c r="P24" i="1"/>
  <c r="U11" i="1"/>
  <c r="AZ25" i="1" l="1"/>
  <c r="AX42" i="1" s="1"/>
  <c r="AX43" i="1" s="1"/>
  <c r="AX44" i="1" s="1"/>
  <c r="BR25" i="1"/>
  <c r="BP42" i="1" s="1"/>
  <c r="BP43" i="1" s="1"/>
  <c r="BP44" i="1" s="1"/>
  <c r="CJ25" i="1"/>
  <c r="CH42" i="1" s="1"/>
  <c r="CH43" i="1" s="1"/>
  <c r="CH44" i="1" s="1"/>
  <c r="DB25" i="1"/>
  <c r="CZ42" i="1" s="1"/>
  <c r="CZ43" i="1" s="1"/>
  <c r="CZ44" i="1" s="1"/>
  <c r="AH25" i="1"/>
  <c r="AF10" i="1" l="1"/>
  <c r="AX10" i="1" s="1"/>
  <c r="BP10" i="1" s="1"/>
  <c r="CH10" i="1" s="1"/>
  <c r="CZ10" i="1" s="1"/>
  <c r="AF16" i="1"/>
  <c r="AX16" i="1" s="1"/>
  <c r="BP16" i="1" s="1"/>
  <c r="CH16" i="1" s="1"/>
  <c r="CZ16" i="1" s="1"/>
  <c r="AH40" i="1"/>
  <c r="AH21" i="1"/>
  <c r="AH20" i="1"/>
  <c r="AH19" i="1"/>
  <c r="AH24" i="1"/>
  <c r="AG3" i="1"/>
  <c r="AF15" i="1"/>
  <c r="AX15" i="1" s="1"/>
  <c r="BP15" i="1" s="1"/>
  <c r="CH15" i="1" s="1"/>
  <c r="CZ15" i="1" s="1"/>
  <c r="AF14" i="1"/>
  <c r="AX14" i="1" s="1"/>
  <c r="BP14" i="1" s="1"/>
  <c r="CH14" i="1" s="1"/>
  <c r="CZ14" i="1" s="1"/>
  <c r="AF13" i="1"/>
  <c r="AX13" i="1" s="1"/>
  <c r="BP13" i="1" s="1"/>
  <c r="CH13" i="1" s="1"/>
  <c r="CZ13" i="1" s="1"/>
  <c r="B8" i="5"/>
  <c r="B20" i="5"/>
  <c r="M20" i="5"/>
  <c r="L20" i="5"/>
  <c r="G20" i="5"/>
  <c r="B21" i="5" l="1"/>
  <c r="G21" i="5"/>
  <c r="L21" i="5"/>
  <c r="N21" i="5"/>
  <c r="M21" i="5"/>
  <c r="C12" i="5"/>
  <c r="N11" i="5"/>
  <c r="M19" i="5"/>
  <c r="L19" i="5"/>
  <c r="G19" i="5"/>
  <c r="B19" i="5"/>
  <c r="D7" i="6"/>
  <c r="P31" i="5"/>
  <c r="P30" i="5"/>
  <c r="P27" i="5"/>
  <c r="P26" i="5"/>
  <c r="P25" i="5"/>
  <c r="P24" i="5"/>
  <c r="P23" i="5"/>
  <c r="P22" i="5"/>
  <c r="O3" i="5"/>
  <c r="P21" i="5" l="1"/>
  <c r="N16" i="5"/>
  <c r="N15" i="5"/>
  <c r="N14" i="5"/>
  <c r="N20" i="5"/>
  <c r="P20" i="5" s="1"/>
  <c r="N19" i="5"/>
  <c r="P19" i="5" s="1"/>
  <c r="N13" i="5" l="1"/>
  <c r="AF12" i="1"/>
  <c r="AX12" i="1" s="1"/>
  <c r="BP12" i="1" s="1"/>
  <c r="CH12" i="1" s="1"/>
  <c r="CZ12" i="1" s="1"/>
  <c r="N32" i="5"/>
  <c r="N33" i="5" s="1"/>
  <c r="N34" i="5" s="1"/>
  <c r="D4" i="6" s="1"/>
  <c r="D7" i="3" l="1"/>
  <c r="H5" i="6" l="1"/>
  <c r="P19" i="1"/>
  <c r="P20" i="1"/>
  <c r="P21" i="1"/>
  <c r="O3" i="1"/>
  <c r="H369" i="6" l="1"/>
  <c r="D369" i="6"/>
  <c r="G368" i="6"/>
  <c r="C368" i="6"/>
  <c r="F367" i="6"/>
  <c r="B367" i="6"/>
  <c r="E366" i="6"/>
  <c r="H365" i="6"/>
  <c r="D365" i="6"/>
  <c r="G364" i="6"/>
  <c r="C364" i="6"/>
  <c r="F363" i="6"/>
  <c r="B363" i="6"/>
  <c r="E362" i="6"/>
  <c r="H361" i="6"/>
  <c r="D361" i="6"/>
  <c r="G360" i="6"/>
  <c r="C360" i="6"/>
  <c r="F359" i="6"/>
  <c r="B359" i="6"/>
  <c r="E358" i="6"/>
  <c r="H357" i="6"/>
  <c r="D357" i="6"/>
  <c r="G356" i="6"/>
  <c r="C356" i="6"/>
  <c r="F355" i="6"/>
  <c r="B355" i="6"/>
  <c r="E354" i="6"/>
  <c r="H353" i="6"/>
  <c r="D353" i="6"/>
  <c r="G352" i="6"/>
  <c r="C352" i="6"/>
  <c r="F351" i="6"/>
  <c r="B351" i="6"/>
  <c r="E350" i="6"/>
  <c r="H349" i="6"/>
  <c r="D349" i="6"/>
  <c r="G348" i="6"/>
  <c r="C348" i="6"/>
  <c r="F347" i="6"/>
  <c r="B347" i="6"/>
  <c r="E346" i="6"/>
  <c r="H345" i="6"/>
  <c r="D345" i="6"/>
  <c r="G344" i="6"/>
  <c r="C344" i="6"/>
  <c r="F343" i="6"/>
  <c r="B343" i="6"/>
  <c r="E342" i="6"/>
  <c r="H341" i="6"/>
  <c r="D341" i="6"/>
  <c r="G340" i="6"/>
  <c r="C340" i="6"/>
  <c r="F339" i="6"/>
  <c r="B339" i="6"/>
  <c r="E338" i="6"/>
  <c r="H337" i="6"/>
  <c r="D337" i="6"/>
  <c r="G336" i="6"/>
  <c r="C336" i="6"/>
  <c r="F335" i="6"/>
  <c r="B335" i="6"/>
  <c r="E334" i="6"/>
  <c r="H333" i="6"/>
  <c r="D333" i="6"/>
  <c r="G332" i="6"/>
  <c r="C332" i="6"/>
  <c r="F331" i="6"/>
  <c r="B331" i="6"/>
  <c r="E330" i="6"/>
  <c r="G369" i="6"/>
  <c r="C369" i="6"/>
  <c r="F368" i="6"/>
  <c r="B368" i="6"/>
  <c r="E367" i="6"/>
  <c r="H366" i="6"/>
  <c r="D366" i="6"/>
  <c r="G365" i="6"/>
  <c r="C365" i="6"/>
  <c r="F364" i="6"/>
  <c r="B364" i="6"/>
  <c r="E363" i="6"/>
  <c r="H362" i="6"/>
  <c r="D362" i="6"/>
  <c r="G361" i="6"/>
  <c r="C361" i="6"/>
  <c r="F360" i="6"/>
  <c r="B360" i="6"/>
  <c r="E359" i="6"/>
  <c r="H358" i="6"/>
  <c r="D358" i="6"/>
  <c r="G357" i="6"/>
  <c r="C357" i="6"/>
  <c r="F356" i="6"/>
  <c r="B356" i="6"/>
  <c r="E355" i="6"/>
  <c r="H354" i="6"/>
  <c r="D354" i="6"/>
  <c r="G353" i="6"/>
  <c r="C353" i="6"/>
  <c r="F352" i="6"/>
  <c r="B352" i="6"/>
  <c r="E351" i="6"/>
  <c r="H350" i="6"/>
  <c r="D350" i="6"/>
  <c r="G349" i="6"/>
  <c r="C349" i="6"/>
  <c r="F348" i="6"/>
  <c r="B348" i="6"/>
  <c r="E347" i="6"/>
  <c r="H346" i="6"/>
  <c r="D346" i="6"/>
  <c r="G345" i="6"/>
  <c r="C345" i="6"/>
  <c r="F344" i="6"/>
  <c r="B344" i="6"/>
  <c r="E343" i="6"/>
  <c r="H342" i="6"/>
  <c r="D342" i="6"/>
  <c r="G341" i="6"/>
  <c r="C341" i="6"/>
  <c r="F340" i="6"/>
  <c r="B340" i="6"/>
  <c r="E339" i="6"/>
  <c r="H338" i="6"/>
  <c r="D338" i="6"/>
  <c r="G337" i="6"/>
  <c r="C337" i="6"/>
  <c r="F336" i="6"/>
  <c r="B336" i="6"/>
  <c r="E335" i="6"/>
  <c r="H334" i="6"/>
  <c r="D334" i="6"/>
  <c r="G333" i="6"/>
  <c r="C333" i="6"/>
  <c r="F332" i="6"/>
  <c r="B332" i="6"/>
  <c r="E331" i="6"/>
  <c r="H330" i="6"/>
  <c r="D330" i="6"/>
  <c r="G329" i="6"/>
  <c r="C329" i="6"/>
  <c r="F328" i="6"/>
  <c r="B328" i="6"/>
  <c r="E327" i="6"/>
  <c r="H326" i="6"/>
  <c r="D326" i="6"/>
  <c r="G325" i="6"/>
  <c r="F369" i="6"/>
  <c r="B369" i="6"/>
  <c r="E368" i="6"/>
  <c r="H367" i="6"/>
  <c r="D367" i="6"/>
  <c r="G366" i="6"/>
  <c r="C366" i="6"/>
  <c r="F365" i="6"/>
  <c r="B365" i="6"/>
  <c r="E364" i="6"/>
  <c r="H363" i="6"/>
  <c r="D363" i="6"/>
  <c r="G362" i="6"/>
  <c r="C362" i="6"/>
  <c r="F361" i="6"/>
  <c r="B361" i="6"/>
  <c r="E360" i="6"/>
  <c r="H359" i="6"/>
  <c r="D359" i="6"/>
  <c r="G358" i="6"/>
  <c r="C358" i="6"/>
  <c r="F357" i="6"/>
  <c r="B357" i="6"/>
  <c r="E356" i="6"/>
  <c r="H355" i="6"/>
  <c r="D355" i="6"/>
  <c r="G354" i="6"/>
  <c r="C354" i="6"/>
  <c r="F353" i="6"/>
  <c r="B353" i="6"/>
  <c r="E352" i="6"/>
  <c r="H351" i="6"/>
  <c r="D351" i="6"/>
  <c r="G350" i="6"/>
  <c r="C350" i="6"/>
  <c r="F349" i="6"/>
  <c r="B349" i="6"/>
  <c r="E348" i="6"/>
  <c r="H347" i="6"/>
  <c r="D347" i="6"/>
  <c r="G346" i="6"/>
  <c r="C346" i="6"/>
  <c r="F345" i="6"/>
  <c r="B345" i="6"/>
  <c r="E344" i="6"/>
  <c r="H343" i="6"/>
  <c r="D343" i="6"/>
  <c r="G342" i="6"/>
  <c r="C342" i="6"/>
  <c r="F341" i="6"/>
  <c r="B341" i="6"/>
  <c r="E340" i="6"/>
  <c r="H339" i="6"/>
  <c r="D339" i="6"/>
  <c r="G338" i="6"/>
  <c r="C338" i="6"/>
  <c r="F337" i="6"/>
  <c r="B337" i="6"/>
  <c r="E336" i="6"/>
  <c r="H335" i="6"/>
  <c r="D335" i="6"/>
  <c r="G334" i="6"/>
  <c r="C334" i="6"/>
  <c r="F333" i="6"/>
  <c r="B333" i="6"/>
  <c r="E332" i="6"/>
  <c r="H331" i="6"/>
  <c r="D331" i="6"/>
  <c r="G330" i="6"/>
  <c r="C330" i="6"/>
  <c r="F329" i="6"/>
  <c r="B329" i="6"/>
  <c r="E328" i="6"/>
  <c r="H327" i="6"/>
  <c r="D327" i="6"/>
  <c r="G326" i="6"/>
  <c r="C326" i="6"/>
  <c r="F325" i="6"/>
  <c r="B325" i="6"/>
  <c r="E324" i="6"/>
  <c r="H323" i="6"/>
  <c r="D323" i="6"/>
  <c r="G322" i="6"/>
  <c r="C322" i="6"/>
  <c r="F321" i="6"/>
  <c r="E369" i="6"/>
  <c r="C367" i="6"/>
  <c r="H364" i="6"/>
  <c r="F362" i="6"/>
  <c r="D360" i="6"/>
  <c r="B358" i="6"/>
  <c r="G355" i="6"/>
  <c r="E353" i="6"/>
  <c r="C351" i="6"/>
  <c r="H348" i="6"/>
  <c r="F346" i="6"/>
  <c r="D344" i="6"/>
  <c r="B342" i="6"/>
  <c r="G339" i="6"/>
  <c r="E337" i="6"/>
  <c r="C335" i="6"/>
  <c r="H332" i="6"/>
  <c r="F330" i="6"/>
  <c r="D329" i="6"/>
  <c r="C328" i="6"/>
  <c r="B327" i="6"/>
  <c r="H325" i="6"/>
  <c r="H324" i="6"/>
  <c r="C324" i="6"/>
  <c r="E323" i="6"/>
  <c r="F322" i="6"/>
  <c r="H321" i="6"/>
  <c r="C321" i="6"/>
  <c r="F320" i="6"/>
  <c r="B320" i="6"/>
  <c r="E319" i="6"/>
  <c r="H318" i="6"/>
  <c r="D318" i="6"/>
  <c r="G317" i="6"/>
  <c r="C317" i="6"/>
  <c r="F316" i="6"/>
  <c r="B316" i="6"/>
  <c r="E315" i="6"/>
  <c r="H314" i="6"/>
  <c r="D314" i="6"/>
  <c r="G313" i="6"/>
  <c r="C313" i="6"/>
  <c r="F312" i="6"/>
  <c r="B312" i="6"/>
  <c r="E311" i="6"/>
  <c r="H310" i="6"/>
  <c r="D310" i="6"/>
  <c r="G309" i="6"/>
  <c r="C309" i="6"/>
  <c r="F308" i="6"/>
  <c r="B308" i="6"/>
  <c r="E307" i="6"/>
  <c r="H306" i="6"/>
  <c r="D306" i="6"/>
  <c r="G305" i="6"/>
  <c r="C305" i="6"/>
  <c r="F304" i="6"/>
  <c r="B304" i="6"/>
  <c r="E303" i="6"/>
  <c r="H302" i="6"/>
  <c r="D302" i="6"/>
  <c r="G301" i="6"/>
  <c r="C301" i="6"/>
  <c r="F300" i="6"/>
  <c r="B300" i="6"/>
  <c r="E299" i="6"/>
  <c r="H298" i="6"/>
  <c r="D298" i="6"/>
  <c r="G297" i="6"/>
  <c r="C297" i="6"/>
  <c r="F296" i="6"/>
  <c r="B296" i="6"/>
  <c r="E295" i="6"/>
  <c r="H294" i="6"/>
  <c r="D294" i="6"/>
  <c r="G293" i="6"/>
  <c r="C293" i="6"/>
  <c r="F292" i="6"/>
  <c r="B292" i="6"/>
  <c r="E291" i="6"/>
  <c r="H290" i="6"/>
  <c r="D290" i="6"/>
  <c r="G289" i="6"/>
  <c r="C289" i="6"/>
  <c r="F288" i="6"/>
  <c r="H368" i="6"/>
  <c r="F366" i="6"/>
  <c r="D364" i="6"/>
  <c r="B362" i="6"/>
  <c r="G359" i="6"/>
  <c r="E357" i="6"/>
  <c r="C355" i="6"/>
  <c r="H352" i="6"/>
  <c r="F350" i="6"/>
  <c r="D348" i="6"/>
  <c r="B346" i="6"/>
  <c r="G343" i="6"/>
  <c r="E341" i="6"/>
  <c r="C339" i="6"/>
  <c r="H336" i="6"/>
  <c r="F334" i="6"/>
  <c r="D332" i="6"/>
  <c r="B330" i="6"/>
  <c r="H328" i="6"/>
  <c r="G327" i="6"/>
  <c r="F326" i="6"/>
  <c r="E325" i="6"/>
  <c r="G324" i="6"/>
  <c r="B324" i="6"/>
  <c r="C323" i="6"/>
  <c r="E322" i="6"/>
  <c r="G321" i="6"/>
  <c r="B321" i="6"/>
  <c r="E320" i="6"/>
  <c r="H319" i="6"/>
  <c r="D319" i="6"/>
  <c r="G318" i="6"/>
  <c r="C318" i="6"/>
  <c r="F317" i="6"/>
  <c r="B317" i="6"/>
  <c r="E316" i="6"/>
  <c r="H315" i="6"/>
  <c r="D315" i="6"/>
  <c r="G314" i="6"/>
  <c r="C314" i="6"/>
  <c r="F313" i="6"/>
  <c r="B313" i="6"/>
  <c r="E312" i="6"/>
  <c r="H311" i="6"/>
  <c r="D311" i="6"/>
  <c r="G310" i="6"/>
  <c r="C310" i="6"/>
  <c r="F309" i="6"/>
  <c r="B309" i="6"/>
  <c r="E308" i="6"/>
  <c r="H307" i="6"/>
  <c r="D307" i="6"/>
  <c r="G306" i="6"/>
  <c r="C306" i="6"/>
  <c r="F305" i="6"/>
  <c r="B305" i="6"/>
  <c r="E304" i="6"/>
  <c r="H303" i="6"/>
  <c r="D303" i="6"/>
  <c r="G302" i="6"/>
  <c r="C302" i="6"/>
  <c r="F301" i="6"/>
  <c r="B301" i="6"/>
  <c r="E300" i="6"/>
  <c r="H299" i="6"/>
  <c r="D299" i="6"/>
  <c r="G298" i="6"/>
  <c r="C298" i="6"/>
  <c r="F297" i="6"/>
  <c r="B297" i="6"/>
  <c r="E296" i="6"/>
  <c r="H295" i="6"/>
  <c r="D295" i="6"/>
  <c r="G294" i="6"/>
  <c r="C294" i="6"/>
  <c r="F293" i="6"/>
  <c r="B293" i="6"/>
  <c r="E292" i="6"/>
  <c r="H291" i="6"/>
  <c r="D291" i="6"/>
  <c r="G290" i="6"/>
  <c r="C290" i="6"/>
  <c r="F289" i="6"/>
  <c r="D368" i="6"/>
  <c r="B366" i="6"/>
  <c r="G363" i="6"/>
  <c r="E361" i="6"/>
  <c r="C359" i="6"/>
  <c r="H356" i="6"/>
  <c r="F354" i="6"/>
  <c r="D352" i="6"/>
  <c r="B350" i="6"/>
  <c r="G347" i="6"/>
  <c r="E345" i="6"/>
  <c r="C343" i="6"/>
  <c r="H340" i="6"/>
  <c r="F338" i="6"/>
  <c r="D336" i="6"/>
  <c r="B334" i="6"/>
  <c r="G331" i="6"/>
  <c r="H329" i="6"/>
  <c r="G328" i="6"/>
  <c r="F327" i="6"/>
  <c r="E326" i="6"/>
  <c r="D325" i="6"/>
  <c r="F324" i="6"/>
  <c r="G323" i="6"/>
  <c r="B323" i="6"/>
  <c r="D322" i="6"/>
  <c r="E321" i="6"/>
  <c r="H320" i="6"/>
  <c r="D320" i="6"/>
  <c r="G319" i="6"/>
  <c r="C319" i="6"/>
  <c r="F318" i="6"/>
  <c r="B318" i="6"/>
  <c r="E317" i="6"/>
  <c r="H316" i="6"/>
  <c r="D316" i="6"/>
  <c r="G315" i="6"/>
  <c r="C315" i="6"/>
  <c r="F314" i="6"/>
  <c r="B314" i="6"/>
  <c r="E313" i="6"/>
  <c r="H312" i="6"/>
  <c r="D312" i="6"/>
  <c r="G311" i="6"/>
  <c r="C311" i="6"/>
  <c r="F310" i="6"/>
  <c r="B310" i="6"/>
  <c r="E309" i="6"/>
  <c r="H308" i="6"/>
  <c r="D308" i="6"/>
  <c r="G307" i="6"/>
  <c r="C307" i="6"/>
  <c r="F306" i="6"/>
  <c r="B306" i="6"/>
  <c r="E305" i="6"/>
  <c r="H304" i="6"/>
  <c r="D304" i="6"/>
  <c r="G303" i="6"/>
  <c r="C303" i="6"/>
  <c r="F302" i="6"/>
  <c r="B302" i="6"/>
  <c r="E301" i="6"/>
  <c r="H300" i="6"/>
  <c r="D300" i="6"/>
  <c r="G299" i="6"/>
  <c r="C299" i="6"/>
  <c r="F298" i="6"/>
  <c r="B298" i="6"/>
  <c r="E297" i="6"/>
  <c r="H296" i="6"/>
  <c r="D296" i="6"/>
  <c r="G295" i="6"/>
  <c r="C295" i="6"/>
  <c r="F294" i="6"/>
  <c r="B294" i="6"/>
  <c r="E293" i="6"/>
  <c r="H292" i="6"/>
  <c r="D292" i="6"/>
  <c r="G291" i="6"/>
  <c r="C291" i="6"/>
  <c r="F290" i="6"/>
  <c r="B290" i="6"/>
  <c r="E289" i="6"/>
  <c r="H288" i="6"/>
  <c r="D288" i="6"/>
  <c r="G287" i="6"/>
  <c r="C287" i="6"/>
  <c r="G367" i="6"/>
  <c r="E365" i="6"/>
  <c r="C363" i="6"/>
  <c r="H360" i="6"/>
  <c r="F358" i="6"/>
  <c r="D356" i="6"/>
  <c r="B354" i="6"/>
  <c r="G351" i="6"/>
  <c r="E349" i="6"/>
  <c r="C347" i="6"/>
  <c r="H344" i="6"/>
  <c r="F342" i="6"/>
  <c r="D340" i="6"/>
  <c r="B338" i="6"/>
  <c r="G335" i="6"/>
  <c r="E333" i="6"/>
  <c r="C331" i="6"/>
  <c r="E329" i="6"/>
  <c r="D328" i="6"/>
  <c r="C327" i="6"/>
  <c r="B326" i="6"/>
  <c r="C325" i="6"/>
  <c r="D324" i="6"/>
  <c r="F323" i="6"/>
  <c r="H322" i="6"/>
  <c r="B322" i="6"/>
  <c r="D321" i="6"/>
  <c r="G320" i="6"/>
  <c r="C320" i="6"/>
  <c r="F319" i="6"/>
  <c r="B319" i="6"/>
  <c r="E318" i="6"/>
  <c r="H317" i="6"/>
  <c r="D317" i="6"/>
  <c r="G316" i="6"/>
  <c r="C316" i="6"/>
  <c r="F315" i="6"/>
  <c r="B315" i="6"/>
  <c r="E314" i="6"/>
  <c r="H313" i="6"/>
  <c r="D313" i="6"/>
  <c r="G312" i="6"/>
  <c r="C312" i="6"/>
  <c r="F311" i="6"/>
  <c r="B311" i="6"/>
  <c r="E310" i="6"/>
  <c r="H309" i="6"/>
  <c r="D309" i="6"/>
  <c r="G308" i="6"/>
  <c r="C308" i="6"/>
  <c r="F307" i="6"/>
  <c r="B307" i="6"/>
  <c r="E306" i="6"/>
  <c r="H305" i="6"/>
  <c r="D305" i="6"/>
  <c r="G304" i="6"/>
  <c r="C304" i="6"/>
  <c r="F303" i="6"/>
  <c r="B303" i="6"/>
  <c r="E302" i="6"/>
  <c r="H301" i="6"/>
  <c r="D301" i="6"/>
  <c r="G300" i="6"/>
  <c r="C300" i="6"/>
  <c r="F299" i="6"/>
  <c r="B299" i="6"/>
  <c r="E298" i="6"/>
  <c r="H297" i="6"/>
  <c r="D297" i="6"/>
  <c r="G296" i="6"/>
  <c r="C296" i="6"/>
  <c r="F295" i="6"/>
  <c r="B295" i="6"/>
  <c r="E294" i="6"/>
  <c r="H293" i="6"/>
  <c r="D293" i="6"/>
  <c r="G292" i="6"/>
  <c r="C292" i="6"/>
  <c r="F291" i="6"/>
  <c r="B291" i="6"/>
  <c r="E290" i="6"/>
  <c r="H289" i="6"/>
  <c r="D289" i="6"/>
  <c r="G288" i="6"/>
  <c r="B289" i="6"/>
  <c r="H287" i="6"/>
  <c r="B287" i="6"/>
  <c r="E286" i="6"/>
  <c r="H285" i="6"/>
  <c r="D285" i="6"/>
  <c r="G284" i="6"/>
  <c r="C284" i="6"/>
  <c r="F283" i="6"/>
  <c r="B283" i="6"/>
  <c r="E282" i="6"/>
  <c r="H281" i="6"/>
  <c r="D281" i="6"/>
  <c r="G280" i="6"/>
  <c r="C280" i="6"/>
  <c r="F279" i="6"/>
  <c r="B279" i="6"/>
  <c r="E278" i="6"/>
  <c r="H277" i="6"/>
  <c r="D277" i="6"/>
  <c r="G276" i="6"/>
  <c r="C276" i="6"/>
  <c r="F275" i="6"/>
  <c r="B275" i="6"/>
  <c r="E274" i="6"/>
  <c r="H273" i="6"/>
  <c r="D273" i="6"/>
  <c r="G272" i="6"/>
  <c r="C272" i="6"/>
  <c r="F271" i="6"/>
  <c r="B271" i="6"/>
  <c r="E270" i="6"/>
  <c r="H269" i="6"/>
  <c r="D269" i="6"/>
  <c r="G268" i="6"/>
  <c r="C268" i="6"/>
  <c r="F267" i="6"/>
  <c r="B267" i="6"/>
  <c r="E266" i="6"/>
  <c r="H265" i="6"/>
  <c r="D265" i="6"/>
  <c r="G264" i="6"/>
  <c r="C264" i="6"/>
  <c r="F263" i="6"/>
  <c r="B263" i="6"/>
  <c r="E262" i="6"/>
  <c r="H261" i="6"/>
  <c r="D261" i="6"/>
  <c r="G260" i="6"/>
  <c r="C260" i="6"/>
  <c r="F259" i="6"/>
  <c r="B259" i="6"/>
  <c r="E258" i="6"/>
  <c r="H257" i="6"/>
  <c r="D257" i="6"/>
  <c r="G256" i="6"/>
  <c r="C256" i="6"/>
  <c r="F255" i="6"/>
  <c r="B255" i="6"/>
  <c r="E254" i="6"/>
  <c r="H253" i="6"/>
  <c r="D253" i="6"/>
  <c r="G252" i="6"/>
  <c r="C252" i="6"/>
  <c r="F251" i="6"/>
  <c r="B251" i="6"/>
  <c r="E250" i="6"/>
  <c r="H249" i="6"/>
  <c r="D249" i="6"/>
  <c r="G248" i="6"/>
  <c r="C248" i="6"/>
  <c r="F247" i="6"/>
  <c r="B247" i="6"/>
  <c r="E246" i="6"/>
  <c r="H245" i="6"/>
  <c r="D245" i="6"/>
  <c r="G244" i="6"/>
  <c r="C244" i="6"/>
  <c r="F243" i="6"/>
  <c r="B243" i="6"/>
  <c r="E242" i="6"/>
  <c r="H241" i="6"/>
  <c r="D241" i="6"/>
  <c r="G240" i="6"/>
  <c r="C240" i="6"/>
  <c r="E288" i="6"/>
  <c r="F287" i="6"/>
  <c r="H286" i="6"/>
  <c r="D286" i="6"/>
  <c r="G285" i="6"/>
  <c r="C285" i="6"/>
  <c r="F284" i="6"/>
  <c r="B284" i="6"/>
  <c r="E283" i="6"/>
  <c r="H282" i="6"/>
  <c r="D282" i="6"/>
  <c r="G281" i="6"/>
  <c r="C281" i="6"/>
  <c r="F280" i="6"/>
  <c r="B280" i="6"/>
  <c r="E279" i="6"/>
  <c r="H278" i="6"/>
  <c r="D278" i="6"/>
  <c r="G277" i="6"/>
  <c r="C277" i="6"/>
  <c r="F276" i="6"/>
  <c r="B276" i="6"/>
  <c r="E275" i="6"/>
  <c r="H274" i="6"/>
  <c r="D274" i="6"/>
  <c r="G273" i="6"/>
  <c r="C273" i="6"/>
  <c r="F272" i="6"/>
  <c r="B272" i="6"/>
  <c r="E271" i="6"/>
  <c r="H270" i="6"/>
  <c r="D270" i="6"/>
  <c r="G269" i="6"/>
  <c r="C269" i="6"/>
  <c r="F268" i="6"/>
  <c r="B268" i="6"/>
  <c r="E267" i="6"/>
  <c r="H266" i="6"/>
  <c r="D266" i="6"/>
  <c r="G265" i="6"/>
  <c r="C265" i="6"/>
  <c r="F264" i="6"/>
  <c r="B264" i="6"/>
  <c r="E263" i="6"/>
  <c r="H262" i="6"/>
  <c r="D262" i="6"/>
  <c r="G261" i="6"/>
  <c r="C261" i="6"/>
  <c r="F260" i="6"/>
  <c r="B260" i="6"/>
  <c r="E259" i="6"/>
  <c r="H258" i="6"/>
  <c r="D258" i="6"/>
  <c r="G257" i="6"/>
  <c r="C257" i="6"/>
  <c r="F256" i="6"/>
  <c r="B256" i="6"/>
  <c r="E255" i="6"/>
  <c r="H254" i="6"/>
  <c r="D254" i="6"/>
  <c r="G253" i="6"/>
  <c r="C253" i="6"/>
  <c r="F252" i="6"/>
  <c r="B252" i="6"/>
  <c r="E251" i="6"/>
  <c r="H250" i="6"/>
  <c r="D250" i="6"/>
  <c r="G249" i="6"/>
  <c r="C249" i="6"/>
  <c r="F248" i="6"/>
  <c r="B248" i="6"/>
  <c r="E247" i="6"/>
  <c r="H246" i="6"/>
  <c r="D246" i="6"/>
  <c r="G245" i="6"/>
  <c r="C245" i="6"/>
  <c r="F244" i="6"/>
  <c r="B244" i="6"/>
  <c r="E243" i="6"/>
  <c r="H242" i="6"/>
  <c r="D242" i="6"/>
  <c r="G241" i="6"/>
  <c r="C241" i="6"/>
  <c r="F240" i="6"/>
  <c r="B240" i="6"/>
  <c r="C288" i="6"/>
  <c r="E287" i="6"/>
  <c r="G286" i="6"/>
  <c r="C286" i="6"/>
  <c r="F285" i="6"/>
  <c r="B285" i="6"/>
  <c r="E284" i="6"/>
  <c r="H283" i="6"/>
  <c r="D283" i="6"/>
  <c r="G282" i="6"/>
  <c r="C282" i="6"/>
  <c r="F281" i="6"/>
  <c r="B281" i="6"/>
  <c r="E280" i="6"/>
  <c r="H279" i="6"/>
  <c r="D279" i="6"/>
  <c r="G278" i="6"/>
  <c r="C278" i="6"/>
  <c r="F277" i="6"/>
  <c r="B277" i="6"/>
  <c r="E276" i="6"/>
  <c r="H275" i="6"/>
  <c r="D275" i="6"/>
  <c r="G274" i="6"/>
  <c r="C274" i="6"/>
  <c r="F273" i="6"/>
  <c r="B273" i="6"/>
  <c r="E272" i="6"/>
  <c r="H271" i="6"/>
  <c r="D271" i="6"/>
  <c r="G270" i="6"/>
  <c r="C270" i="6"/>
  <c r="F269" i="6"/>
  <c r="B269" i="6"/>
  <c r="E268" i="6"/>
  <c r="H267" i="6"/>
  <c r="D267" i="6"/>
  <c r="G266" i="6"/>
  <c r="C266" i="6"/>
  <c r="F265" i="6"/>
  <c r="B265" i="6"/>
  <c r="E264" i="6"/>
  <c r="H263" i="6"/>
  <c r="D263" i="6"/>
  <c r="G262" i="6"/>
  <c r="C262" i="6"/>
  <c r="F261" i="6"/>
  <c r="B261" i="6"/>
  <c r="E260" i="6"/>
  <c r="H259" i="6"/>
  <c r="D259" i="6"/>
  <c r="G258" i="6"/>
  <c r="C258" i="6"/>
  <c r="F257" i="6"/>
  <c r="B257" i="6"/>
  <c r="E256" i="6"/>
  <c r="H255" i="6"/>
  <c r="D255" i="6"/>
  <c r="G254" i="6"/>
  <c r="C254" i="6"/>
  <c r="F253" i="6"/>
  <c r="B253" i="6"/>
  <c r="E252" i="6"/>
  <c r="H251" i="6"/>
  <c r="D251" i="6"/>
  <c r="G250" i="6"/>
  <c r="C250" i="6"/>
  <c r="F249" i="6"/>
  <c r="B249" i="6"/>
  <c r="E248" i="6"/>
  <c r="H247" i="6"/>
  <c r="D247" i="6"/>
  <c r="G246" i="6"/>
  <c r="C246" i="6"/>
  <c r="F245" i="6"/>
  <c r="B245" i="6"/>
  <c r="E244" i="6"/>
  <c r="H243" i="6"/>
  <c r="D243" i="6"/>
  <c r="G242" i="6"/>
  <c r="C242" i="6"/>
  <c r="F241" i="6"/>
  <c r="B241" i="6"/>
  <c r="E240" i="6"/>
  <c r="H239" i="6"/>
  <c r="D239" i="6"/>
  <c r="G238" i="6"/>
  <c r="C238" i="6"/>
  <c r="B288" i="6"/>
  <c r="D287" i="6"/>
  <c r="F286" i="6"/>
  <c r="B286" i="6"/>
  <c r="E285" i="6"/>
  <c r="H284" i="6"/>
  <c r="D284" i="6"/>
  <c r="G283" i="6"/>
  <c r="C283" i="6"/>
  <c r="F282" i="6"/>
  <c r="B282" i="6"/>
  <c r="E281" i="6"/>
  <c r="H280" i="6"/>
  <c r="D280" i="6"/>
  <c r="G279" i="6"/>
  <c r="C279" i="6"/>
  <c r="F278" i="6"/>
  <c r="B278" i="6"/>
  <c r="E277" i="6"/>
  <c r="H276" i="6"/>
  <c r="D276" i="6"/>
  <c r="G275" i="6"/>
  <c r="C275" i="6"/>
  <c r="F274" i="6"/>
  <c r="B274" i="6"/>
  <c r="E273" i="6"/>
  <c r="H272" i="6"/>
  <c r="D272" i="6"/>
  <c r="G271" i="6"/>
  <c r="C271" i="6"/>
  <c r="F270" i="6"/>
  <c r="B270" i="6"/>
  <c r="E269" i="6"/>
  <c r="H268" i="6"/>
  <c r="D268" i="6"/>
  <c r="G267" i="6"/>
  <c r="C267" i="6"/>
  <c r="F266" i="6"/>
  <c r="B266" i="6"/>
  <c r="E265" i="6"/>
  <c r="H264" i="6"/>
  <c r="D264" i="6"/>
  <c r="G263" i="6"/>
  <c r="C263" i="6"/>
  <c r="F262" i="6"/>
  <c r="B262" i="6"/>
  <c r="E261" i="6"/>
  <c r="H260" i="6"/>
  <c r="D260" i="6"/>
  <c r="G259" i="6"/>
  <c r="C259" i="6"/>
  <c r="F258" i="6"/>
  <c r="B258" i="6"/>
  <c r="E257" i="6"/>
  <c r="H256" i="6"/>
  <c r="D256" i="6"/>
  <c r="G255" i="6"/>
  <c r="C255" i="6"/>
  <c r="F254" i="6"/>
  <c r="B254" i="6"/>
  <c r="E253" i="6"/>
  <c r="H252" i="6"/>
  <c r="D252" i="6"/>
  <c r="G251" i="6"/>
  <c r="C251" i="6"/>
  <c r="F250" i="6"/>
  <c r="B250" i="6"/>
  <c r="E249" i="6"/>
  <c r="H248" i="6"/>
  <c r="D248" i="6"/>
  <c r="G247" i="6"/>
  <c r="C247" i="6"/>
  <c r="F246" i="6"/>
  <c r="B246" i="6"/>
  <c r="E245" i="6"/>
  <c r="H244" i="6"/>
  <c r="D244" i="6"/>
  <c r="G243" i="6"/>
  <c r="C243" i="6"/>
  <c r="F242" i="6"/>
  <c r="B242" i="6"/>
  <c r="E241" i="6"/>
  <c r="H240" i="6"/>
  <c r="E239" i="6"/>
  <c r="F238" i="6"/>
  <c r="H237" i="6"/>
  <c r="D237" i="6"/>
  <c r="G236" i="6"/>
  <c r="C236" i="6"/>
  <c r="F235" i="6"/>
  <c r="B235" i="6"/>
  <c r="E234" i="6"/>
  <c r="H233" i="6"/>
  <c r="D233" i="6"/>
  <c r="G232" i="6"/>
  <c r="C232" i="6"/>
  <c r="F231" i="6"/>
  <c r="B231" i="6"/>
  <c r="E230" i="6"/>
  <c r="H229" i="6"/>
  <c r="D229" i="6"/>
  <c r="G228" i="6"/>
  <c r="C228" i="6"/>
  <c r="F227" i="6"/>
  <c r="B227" i="6"/>
  <c r="E226" i="6"/>
  <c r="H225" i="6"/>
  <c r="D225" i="6"/>
  <c r="G224" i="6"/>
  <c r="C224" i="6"/>
  <c r="F223" i="6"/>
  <c r="B223" i="6"/>
  <c r="E222" i="6"/>
  <c r="H221" i="6"/>
  <c r="D221" i="6"/>
  <c r="G220" i="6"/>
  <c r="C220" i="6"/>
  <c r="F219" i="6"/>
  <c r="B219" i="6"/>
  <c r="E218" i="6"/>
  <c r="H217" i="6"/>
  <c r="D217" i="6"/>
  <c r="G216" i="6"/>
  <c r="C216" i="6"/>
  <c r="F215" i="6"/>
  <c r="B215" i="6"/>
  <c r="E214" i="6"/>
  <c r="H213" i="6"/>
  <c r="D213" i="6"/>
  <c r="G212" i="6"/>
  <c r="C212" i="6"/>
  <c r="F211" i="6"/>
  <c r="B211" i="6"/>
  <c r="E210" i="6"/>
  <c r="H209" i="6"/>
  <c r="D209" i="6"/>
  <c r="G208" i="6"/>
  <c r="C208" i="6"/>
  <c r="F207" i="6"/>
  <c r="B207" i="6"/>
  <c r="E206" i="6"/>
  <c r="H205" i="6"/>
  <c r="D205" i="6"/>
  <c r="G204" i="6"/>
  <c r="C204" i="6"/>
  <c r="F203" i="6"/>
  <c r="B203" i="6"/>
  <c r="E202" i="6"/>
  <c r="H201" i="6"/>
  <c r="D201" i="6"/>
  <c r="G200" i="6"/>
  <c r="C200" i="6"/>
  <c r="F199" i="6"/>
  <c r="B199" i="6"/>
  <c r="E198" i="6"/>
  <c r="H197" i="6"/>
  <c r="D197" i="6"/>
  <c r="G196" i="6"/>
  <c r="C196" i="6"/>
  <c r="F195" i="6"/>
  <c r="B195" i="6"/>
  <c r="E194" i="6"/>
  <c r="H193" i="6"/>
  <c r="D193" i="6"/>
  <c r="G192" i="6"/>
  <c r="C192" i="6"/>
  <c r="F191" i="6"/>
  <c r="B191" i="6"/>
  <c r="E190" i="6"/>
  <c r="H189" i="6"/>
  <c r="D240" i="6"/>
  <c r="C239" i="6"/>
  <c r="E238" i="6"/>
  <c r="G237" i="6"/>
  <c r="C237" i="6"/>
  <c r="F236" i="6"/>
  <c r="B236" i="6"/>
  <c r="E235" i="6"/>
  <c r="H234" i="6"/>
  <c r="D234" i="6"/>
  <c r="G233" i="6"/>
  <c r="C233" i="6"/>
  <c r="F232" i="6"/>
  <c r="B232" i="6"/>
  <c r="E231" i="6"/>
  <c r="H230" i="6"/>
  <c r="D230" i="6"/>
  <c r="G229" i="6"/>
  <c r="C229" i="6"/>
  <c r="F228" i="6"/>
  <c r="B228" i="6"/>
  <c r="E227" i="6"/>
  <c r="H226" i="6"/>
  <c r="D226" i="6"/>
  <c r="G225" i="6"/>
  <c r="C225" i="6"/>
  <c r="F224" i="6"/>
  <c r="B224" i="6"/>
  <c r="E223" i="6"/>
  <c r="H222" i="6"/>
  <c r="D222" i="6"/>
  <c r="G221" i="6"/>
  <c r="C221" i="6"/>
  <c r="F220" i="6"/>
  <c r="B220" i="6"/>
  <c r="E219" i="6"/>
  <c r="H218" i="6"/>
  <c r="D218" i="6"/>
  <c r="G217" i="6"/>
  <c r="C217" i="6"/>
  <c r="F216" i="6"/>
  <c r="B216" i="6"/>
  <c r="E215" i="6"/>
  <c r="H214" i="6"/>
  <c r="D214" i="6"/>
  <c r="G213" i="6"/>
  <c r="C213" i="6"/>
  <c r="F212" i="6"/>
  <c r="B212" i="6"/>
  <c r="E211" i="6"/>
  <c r="H210" i="6"/>
  <c r="D210" i="6"/>
  <c r="G209" i="6"/>
  <c r="C209" i="6"/>
  <c r="F208" i="6"/>
  <c r="B208" i="6"/>
  <c r="E207" i="6"/>
  <c r="H206" i="6"/>
  <c r="D206" i="6"/>
  <c r="G205" i="6"/>
  <c r="C205" i="6"/>
  <c r="F204" i="6"/>
  <c r="B204" i="6"/>
  <c r="E203" i="6"/>
  <c r="H202" i="6"/>
  <c r="D202" i="6"/>
  <c r="G201" i="6"/>
  <c r="C201" i="6"/>
  <c r="F200" i="6"/>
  <c r="B200" i="6"/>
  <c r="E199" i="6"/>
  <c r="H198" i="6"/>
  <c r="D198" i="6"/>
  <c r="G197" i="6"/>
  <c r="C197" i="6"/>
  <c r="F196" i="6"/>
  <c r="B196" i="6"/>
  <c r="E195" i="6"/>
  <c r="H194" i="6"/>
  <c r="D194" i="6"/>
  <c r="G193" i="6"/>
  <c r="C193" i="6"/>
  <c r="F192" i="6"/>
  <c r="B192" i="6"/>
  <c r="E191" i="6"/>
  <c r="H190" i="6"/>
  <c r="D190" i="6"/>
  <c r="G189" i="6"/>
  <c r="G239" i="6"/>
  <c r="B239" i="6"/>
  <c r="D238" i="6"/>
  <c r="F237" i="6"/>
  <c r="B237" i="6"/>
  <c r="E236" i="6"/>
  <c r="H235" i="6"/>
  <c r="D235" i="6"/>
  <c r="G234" i="6"/>
  <c r="C234" i="6"/>
  <c r="F233" i="6"/>
  <c r="B233" i="6"/>
  <c r="E232" i="6"/>
  <c r="H231" i="6"/>
  <c r="D231" i="6"/>
  <c r="G230" i="6"/>
  <c r="C230" i="6"/>
  <c r="F229" i="6"/>
  <c r="B229" i="6"/>
  <c r="E228" i="6"/>
  <c r="H227" i="6"/>
  <c r="D227" i="6"/>
  <c r="G226" i="6"/>
  <c r="C226" i="6"/>
  <c r="F225" i="6"/>
  <c r="B225" i="6"/>
  <c r="E224" i="6"/>
  <c r="H223" i="6"/>
  <c r="D223" i="6"/>
  <c r="G222" i="6"/>
  <c r="C222" i="6"/>
  <c r="F221" i="6"/>
  <c r="B221" i="6"/>
  <c r="E220" i="6"/>
  <c r="H219" i="6"/>
  <c r="D219" i="6"/>
  <c r="G218" i="6"/>
  <c r="C218" i="6"/>
  <c r="F217" i="6"/>
  <c r="B217" i="6"/>
  <c r="E216" i="6"/>
  <c r="H215" i="6"/>
  <c r="D215" i="6"/>
  <c r="G214" i="6"/>
  <c r="C214" i="6"/>
  <c r="F213" i="6"/>
  <c r="B213" i="6"/>
  <c r="E212" i="6"/>
  <c r="H211" i="6"/>
  <c r="D211" i="6"/>
  <c r="G210" i="6"/>
  <c r="C210" i="6"/>
  <c r="F209" i="6"/>
  <c r="B209" i="6"/>
  <c r="E208" i="6"/>
  <c r="H207" i="6"/>
  <c r="D207" i="6"/>
  <c r="G206" i="6"/>
  <c r="C206" i="6"/>
  <c r="F205" i="6"/>
  <c r="B205" i="6"/>
  <c r="E204" i="6"/>
  <c r="H203" i="6"/>
  <c r="D203" i="6"/>
  <c r="G202" i="6"/>
  <c r="C202" i="6"/>
  <c r="F201" i="6"/>
  <c r="B201" i="6"/>
  <c r="E200" i="6"/>
  <c r="H199" i="6"/>
  <c r="D199" i="6"/>
  <c r="G198" i="6"/>
  <c r="C198" i="6"/>
  <c r="F197" i="6"/>
  <c r="B197" i="6"/>
  <c r="E196" i="6"/>
  <c r="H195" i="6"/>
  <c r="D195" i="6"/>
  <c r="G194" i="6"/>
  <c r="C194" i="6"/>
  <c r="F193" i="6"/>
  <c r="B193" i="6"/>
  <c r="E192" i="6"/>
  <c r="H191" i="6"/>
  <c r="D191" i="6"/>
  <c r="G190" i="6"/>
  <c r="C190" i="6"/>
  <c r="F189" i="6"/>
  <c r="B189" i="6"/>
  <c r="F239" i="6"/>
  <c r="H238" i="6"/>
  <c r="B238" i="6"/>
  <c r="E237" i="6"/>
  <c r="H236" i="6"/>
  <c r="D236" i="6"/>
  <c r="G235" i="6"/>
  <c r="C235" i="6"/>
  <c r="F234" i="6"/>
  <c r="B234" i="6"/>
  <c r="E233" i="6"/>
  <c r="H232" i="6"/>
  <c r="D232" i="6"/>
  <c r="G231" i="6"/>
  <c r="C231" i="6"/>
  <c r="F230" i="6"/>
  <c r="B230" i="6"/>
  <c r="E229" i="6"/>
  <c r="H228" i="6"/>
  <c r="D228" i="6"/>
  <c r="G227" i="6"/>
  <c r="C227" i="6"/>
  <c r="F226" i="6"/>
  <c r="B226" i="6"/>
  <c r="E225" i="6"/>
  <c r="H224" i="6"/>
  <c r="D224" i="6"/>
  <c r="G223" i="6"/>
  <c r="C223" i="6"/>
  <c r="F222" i="6"/>
  <c r="B222" i="6"/>
  <c r="E221" i="6"/>
  <c r="H220" i="6"/>
  <c r="D220" i="6"/>
  <c r="G219" i="6"/>
  <c r="C219" i="6"/>
  <c r="F218" i="6"/>
  <c r="B218" i="6"/>
  <c r="E217" i="6"/>
  <c r="H216" i="6"/>
  <c r="D216" i="6"/>
  <c r="G215" i="6"/>
  <c r="C215" i="6"/>
  <c r="F214" i="6"/>
  <c r="B214" i="6"/>
  <c r="E213" i="6"/>
  <c r="H212" i="6"/>
  <c r="D212" i="6"/>
  <c r="G211" i="6"/>
  <c r="C211" i="6"/>
  <c r="F210" i="6"/>
  <c r="B210" i="6"/>
  <c r="E209" i="6"/>
  <c r="H208" i="6"/>
  <c r="D208" i="6"/>
  <c r="G207" i="6"/>
  <c r="C207" i="6"/>
  <c r="F206" i="6"/>
  <c r="B206" i="6"/>
  <c r="E205" i="6"/>
  <c r="H204" i="6"/>
  <c r="D204" i="6"/>
  <c r="G203" i="6"/>
  <c r="C203" i="6"/>
  <c r="F202" i="6"/>
  <c r="B202" i="6"/>
  <c r="E201" i="6"/>
  <c r="H200" i="6"/>
  <c r="D200" i="6"/>
  <c r="G199" i="6"/>
  <c r="C199" i="6"/>
  <c r="F198" i="6"/>
  <c r="B198" i="6"/>
  <c r="E197" i="6"/>
  <c r="H196" i="6"/>
  <c r="D196" i="6"/>
  <c r="G195" i="6"/>
  <c r="C195" i="6"/>
  <c r="F194" i="6"/>
  <c r="B194" i="6"/>
  <c r="E193" i="6"/>
  <c r="H192" i="6"/>
  <c r="D192" i="6"/>
  <c r="G191" i="6"/>
  <c r="C191" i="6"/>
  <c r="F190" i="6"/>
  <c r="C189" i="6"/>
  <c r="E188" i="6"/>
  <c r="H187" i="6"/>
  <c r="D187" i="6"/>
  <c r="G186" i="6"/>
  <c r="C186" i="6"/>
  <c r="F185" i="6"/>
  <c r="B185" i="6"/>
  <c r="E184" i="6"/>
  <c r="H183" i="6"/>
  <c r="D183" i="6"/>
  <c r="G182" i="6"/>
  <c r="C182" i="6"/>
  <c r="F181" i="6"/>
  <c r="B181" i="6"/>
  <c r="E180" i="6"/>
  <c r="H179" i="6"/>
  <c r="D179" i="6"/>
  <c r="G178" i="6"/>
  <c r="C178" i="6"/>
  <c r="F177" i="6"/>
  <c r="B177" i="6"/>
  <c r="E176" i="6"/>
  <c r="H175" i="6"/>
  <c r="D175" i="6"/>
  <c r="G174" i="6"/>
  <c r="C174" i="6"/>
  <c r="F173" i="6"/>
  <c r="B173" i="6"/>
  <c r="E172" i="6"/>
  <c r="H171" i="6"/>
  <c r="D171" i="6"/>
  <c r="G170" i="6"/>
  <c r="C170" i="6"/>
  <c r="F169" i="6"/>
  <c r="B169" i="6"/>
  <c r="E168" i="6"/>
  <c r="H167" i="6"/>
  <c r="D167" i="6"/>
  <c r="G166" i="6"/>
  <c r="C166" i="6"/>
  <c r="F165" i="6"/>
  <c r="B165" i="6"/>
  <c r="E164" i="6"/>
  <c r="H163" i="6"/>
  <c r="D163" i="6"/>
  <c r="G162" i="6"/>
  <c r="C162" i="6"/>
  <c r="F161" i="6"/>
  <c r="B161" i="6"/>
  <c r="E160" i="6"/>
  <c r="H159" i="6"/>
  <c r="D159" i="6"/>
  <c r="G158" i="6"/>
  <c r="C158" i="6"/>
  <c r="F157" i="6"/>
  <c r="B157" i="6"/>
  <c r="E156" i="6"/>
  <c r="H155" i="6"/>
  <c r="D155" i="6"/>
  <c r="G154" i="6"/>
  <c r="C154" i="6"/>
  <c r="F153" i="6"/>
  <c r="B153" i="6"/>
  <c r="E152" i="6"/>
  <c r="H151" i="6"/>
  <c r="D151" i="6"/>
  <c r="G150" i="6"/>
  <c r="C150" i="6"/>
  <c r="F149" i="6"/>
  <c r="B149" i="6"/>
  <c r="E148" i="6"/>
  <c r="H147" i="6"/>
  <c r="D147" i="6"/>
  <c r="G146" i="6"/>
  <c r="C146" i="6"/>
  <c r="F145" i="6"/>
  <c r="B145" i="6"/>
  <c r="E144" i="6"/>
  <c r="H143" i="6"/>
  <c r="D143" i="6"/>
  <c r="G142" i="6"/>
  <c r="C142" i="6"/>
  <c r="F141" i="6"/>
  <c r="B141" i="6"/>
  <c r="E140" i="6"/>
  <c r="H139" i="6"/>
  <c r="D139" i="6"/>
  <c r="G138" i="6"/>
  <c r="C138" i="6"/>
  <c r="F137" i="6"/>
  <c r="B137" i="6"/>
  <c r="E136" i="6"/>
  <c r="H135" i="6"/>
  <c r="D135" i="6"/>
  <c r="G134" i="6"/>
  <c r="C134" i="6"/>
  <c r="F133" i="6"/>
  <c r="B133" i="6"/>
  <c r="E132" i="6"/>
  <c r="H131" i="6"/>
  <c r="D131" i="6"/>
  <c r="G130" i="6"/>
  <c r="C130" i="6"/>
  <c r="F129" i="6"/>
  <c r="B129" i="6"/>
  <c r="E128" i="6"/>
  <c r="H127" i="6"/>
  <c r="D127" i="6"/>
  <c r="G126" i="6"/>
  <c r="C126" i="6"/>
  <c r="F125" i="6"/>
  <c r="B125" i="6"/>
  <c r="E124" i="6"/>
  <c r="H123" i="6"/>
  <c r="D123" i="6"/>
  <c r="G122" i="6"/>
  <c r="C122" i="6"/>
  <c r="F121" i="6"/>
  <c r="B121" i="6"/>
  <c r="E120" i="6"/>
  <c r="H119" i="6"/>
  <c r="D119" i="6"/>
  <c r="G118" i="6"/>
  <c r="C118" i="6"/>
  <c r="F117" i="6"/>
  <c r="B117" i="6"/>
  <c r="E116" i="6"/>
  <c r="H115" i="6"/>
  <c r="D115" i="6"/>
  <c r="G114" i="6"/>
  <c r="C114" i="6"/>
  <c r="F113" i="6"/>
  <c r="B113" i="6"/>
  <c r="E112" i="6"/>
  <c r="H111" i="6"/>
  <c r="D111" i="6"/>
  <c r="G110" i="6"/>
  <c r="C110" i="6"/>
  <c r="F109" i="6"/>
  <c r="B109" i="6"/>
  <c r="E108" i="6"/>
  <c r="H107" i="6"/>
  <c r="D107" i="6"/>
  <c r="G106" i="6"/>
  <c r="C106" i="6"/>
  <c r="F105" i="6"/>
  <c r="B105" i="6"/>
  <c r="E104" i="6"/>
  <c r="H103" i="6"/>
  <c r="D103" i="6"/>
  <c r="G102" i="6"/>
  <c r="C102" i="6"/>
  <c r="F101" i="6"/>
  <c r="B101" i="6"/>
  <c r="E100" i="6"/>
  <c r="H99" i="6"/>
  <c r="D99" i="6"/>
  <c r="G98" i="6"/>
  <c r="C98" i="6"/>
  <c r="F97" i="6"/>
  <c r="B97" i="6"/>
  <c r="E96" i="6"/>
  <c r="B190" i="6"/>
  <c r="H188" i="6"/>
  <c r="D188" i="6"/>
  <c r="G187" i="6"/>
  <c r="C187" i="6"/>
  <c r="F186" i="6"/>
  <c r="B186" i="6"/>
  <c r="E185" i="6"/>
  <c r="H184" i="6"/>
  <c r="D184" i="6"/>
  <c r="G183" i="6"/>
  <c r="C183" i="6"/>
  <c r="F182" i="6"/>
  <c r="B182" i="6"/>
  <c r="E181" i="6"/>
  <c r="H180" i="6"/>
  <c r="D180" i="6"/>
  <c r="G179" i="6"/>
  <c r="C179" i="6"/>
  <c r="F178" i="6"/>
  <c r="B178" i="6"/>
  <c r="E177" i="6"/>
  <c r="H176" i="6"/>
  <c r="D176" i="6"/>
  <c r="G175" i="6"/>
  <c r="C175" i="6"/>
  <c r="F174" i="6"/>
  <c r="B174" i="6"/>
  <c r="E173" i="6"/>
  <c r="H172" i="6"/>
  <c r="D172" i="6"/>
  <c r="G171" i="6"/>
  <c r="C171" i="6"/>
  <c r="F170" i="6"/>
  <c r="B170" i="6"/>
  <c r="E169" i="6"/>
  <c r="H168" i="6"/>
  <c r="D168" i="6"/>
  <c r="G167" i="6"/>
  <c r="C167" i="6"/>
  <c r="F166" i="6"/>
  <c r="B166" i="6"/>
  <c r="E165" i="6"/>
  <c r="H164" i="6"/>
  <c r="D164" i="6"/>
  <c r="G163" i="6"/>
  <c r="C163" i="6"/>
  <c r="F162" i="6"/>
  <c r="B162" i="6"/>
  <c r="E161" i="6"/>
  <c r="H160" i="6"/>
  <c r="D160" i="6"/>
  <c r="G159" i="6"/>
  <c r="C159" i="6"/>
  <c r="F158" i="6"/>
  <c r="B158" i="6"/>
  <c r="E157" i="6"/>
  <c r="H156" i="6"/>
  <c r="D156" i="6"/>
  <c r="G155" i="6"/>
  <c r="C155" i="6"/>
  <c r="F154" i="6"/>
  <c r="B154" i="6"/>
  <c r="E153" i="6"/>
  <c r="H152" i="6"/>
  <c r="D152" i="6"/>
  <c r="G151" i="6"/>
  <c r="C151" i="6"/>
  <c r="F150" i="6"/>
  <c r="B150" i="6"/>
  <c r="E149" i="6"/>
  <c r="H148" i="6"/>
  <c r="D148" i="6"/>
  <c r="G147" i="6"/>
  <c r="C147" i="6"/>
  <c r="F146" i="6"/>
  <c r="B146" i="6"/>
  <c r="E145" i="6"/>
  <c r="H144" i="6"/>
  <c r="D144" i="6"/>
  <c r="G143" i="6"/>
  <c r="C143" i="6"/>
  <c r="F142" i="6"/>
  <c r="B142" i="6"/>
  <c r="E141" i="6"/>
  <c r="H140" i="6"/>
  <c r="D140" i="6"/>
  <c r="G139" i="6"/>
  <c r="C139" i="6"/>
  <c r="F138" i="6"/>
  <c r="B138" i="6"/>
  <c r="E137" i="6"/>
  <c r="H136" i="6"/>
  <c r="D136" i="6"/>
  <c r="G135" i="6"/>
  <c r="C135" i="6"/>
  <c r="F134" i="6"/>
  <c r="B134" i="6"/>
  <c r="E133" i="6"/>
  <c r="H132" i="6"/>
  <c r="D132" i="6"/>
  <c r="G131" i="6"/>
  <c r="C131" i="6"/>
  <c r="F130" i="6"/>
  <c r="B130" i="6"/>
  <c r="E129" i="6"/>
  <c r="H128" i="6"/>
  <c r="D128" i="6"/>
  <c r="G127" i="6"/>
  <c r="C127" i="6"/>
  <c r="F126" i="6"/>
  <c r="B126" i="6"/>
  <c r="E125" i="6"/>
  <c r="H124" i="6"/>
  <c r="D124" i="6"/>
  <c r="G123" i="6"/>
  <c r="C123" i="6"/>
  <c r="F122" i="6"/>
  <c r="B122" i="6"/>
  <c r="E121" i="6"/>
  <c r="H120" i="6"/>
  <c r="D120" i="6"/>
  <c r="G119" i="6"/>
  <c r="C119" i="6"/>
  <c r="F118" i="6"/>
  <c r="B118" i="6"/>
  <c r="E117" i="6"/>
  <c r="H116" i="6"/>
  <c r="D116" i="6"/>
  <c r="G115" i="6"/>
  <c r="C115" i="6"/>
  <c r="F114" i="6"/>
  <c r="B114" i="6"/>
  <c r="E113" i="6"/>
  <c r="H112" i="6"/>
  <c r="D112" i="6"/>
  <c r="G111" i="6"/>
  <c r="C111" i="6"/>
  <c r="F110" i="6"/>
  <c r="B110" i="6"/>
  <c r="E109" i="6"/>
  <c r="H108" i="6"/>
  <c r="D108" i="6"/>
  <c r="G107" i="6"/>
  <c r="C107" i="6"/>
  <c r="F106" i="6"/>
  <c r="B106" i="6"/>
  <c r="E105" i="6"/>
  <c r="H104" i="6"/>
  <c r="D104" i="6"/>
  <c r="G103" i="6"/>
  <c r="C103" i="6"/>
  <c r="F102" i="6"/>
  <c r="B102" i="6"/>
  <c r="E101" i="6"/>
  <c r="H100" i="6"/>
  <c r="D100" i="6"/>
  <c r="G99" i="6"/>
  <c r="C99" i="6"/>
  <c r="F98" i="6"/>
  <c r="B98" i="6"/>
  <c r="E97" i="6"/>
  <c r="H96" i="6"/>
  <c r="D96" i="6"/>
  <c r="G95" i="6"/>
  <c r="C95" i="6"/>
  <c r="F94" i="6"/>
  <c r="B94" i="6"/>
  <c r="E93" i="6"/>
  <c r="H92" i="6"/>
  <c r="E189" i="6"/>
  <c r="G188" i="6"/>
  <c r="C188" i="6"/>
  <c r="F187" i="6"/>
  <c r="B187" i="6"/>
  <c r="E186" i="6"/>
  <c r="H185" i="6"/>
  <c r="D185" i="6"/>
  <c r="G184" i="6"/>
  <c r="C184" i="6"/>
  <c r="F183" i="6"/>
  <c r="B183" i="6"/>
  <c r="E182" i="6"/>
  <c r="H181" i="6"/>
  <c r="D181" i="6"/>
  <c r="G180" i="6"/>
  <c r="C180" i="6"/>
  <c r="F179" i="6"/>
  <c r="B179" i="6"/>
  <c r="E178" i="6"/>
  <c r="H177" i="6"/>
  <c r="D177" i="6"/>
  <c r="G176" i="6"/>
  <c r="C176" i="6"/>
  <c r="F175" i="6"/>
  <c r="B175" i="6"/>
  <c r="E174" i="6"/>
  <c r="H173" i="6"/>
  <c r="D173" i="6"/>
  <c r="G172" i="6"/>
  <c r="C172" i="6"/>
  <c r="F171" i="6"/>
  <c r="B171" i="6"/>
  <c r="E170" i="6"/>
  <c r="H169" i="6"/>
  <c r="D169" i="6"/>
  <c r="G168" i="6"/>
  <c r="C168" i="6"/>
  <c r="F167" i="6"/>
  <c r="B167" i="6"/>
  <c r="E166" i="6"/>
  <c r="H165" i="6"/>
  <c r="D165" i="6"/>
  <c r="G164" i="6"/>
  <c r="C164" i="6"/>
  <c r="F163" i="6"/>
  <c r="B163" i="6"/>
  <c r="E162" i="6"/>
  <c r="H161" i="6"/>
  <c r="D161" i="6"/>
  <c r="G160" i="6"/>
  <c r="C160" i="6"/>
  <c r="F159" i="6"/>
  <c r="B159" i="6"/>
  <c r="E158" i="6"/>
  <c r="H157" i="6"/>
  <c r="D157" i="6"/>
  <c r="G156" i="6"/>
  <c r="C156" i="6"/>
  <c r="F155" i="6"/>
  <c r="B155" i="6"/>
  <c r="E154" i="6"/>
  <c r="H153" i="6"/>
  <c r="D153" i="6"/>
  <c r="G152" i="6"/>
  <c r="C152" i="6"/>
  <c r="F151" i="6"/>
  <c r="B151" i="6"/>
  <c r="E150" i="6"/>
  <c r="H149" i="6"/>
  <c r="D149" i="6"/>
  <c r="G148" i="6"/>
  <c r="C148" i="6"/>
  <c r="F147" i="6"/>
  <c r="B147" i="6"/>
  <c r="E146" i="6"/>
  <c r="H145" i="6"/>
  <c r="D145" i="6"/>
  <c r="G144" i="6"/>
  <c r="C144" i="6"/>
  <c r="F143" i="6"/>
  <c r="B143" i="6"/>
  <c r="E142" i="6"/>
  <c r="H141" i="6"/>
  <c r="D141" i="6"/>
  <c r="G140" i="6"/>
  <c r="C140" i="6"/>
  <c r="F139" i="6"/>
  <c r="B139" i="6"/>
  <c r="E138" i="6"/>
  <c r="H137" i="6"/>
  <c r="D137" i="6"/>
  <c r="G136" i="6"/>
  <c r="C136" i="6"/>
  <c r="F135" i="6"/>
  <c r="B135" i="6"/>
  <c r="E134" i="6"/>
  <c r="H133" i="6"/>
  <c r="D133" i="6"/>
  <c r="G132" i="6"/>
  <c r="C132" i="6"/>
  <c r="F131" i="6"/>
  <c r="B131" i="6"/>
  <c r="E130" i="6"/>
  <c r="H129" i="6"/>
  <c r="D129" i="6"/>
  <c r="G128" i="6"/>
  <c r="C128" i="6"/>
  <c r="F127" i="6"/>
  <c r="B127" i="6"/>
  <c r="E126" i="6"/>
  <c r="H125" i="6"/>
  <c r="D125" i="6"/>
  <c r="G124" i="6"/>
  <c r="C124" i="6"/>
  <c r="F123" i="6"/>
  <c r="B123" i="6"/>
  <c r="E122" i="6"/>
  <c r="H121" i="6"/>
  <c r="D121" i="6"/>
  <c r="G120" i="6"/>
  <c r="C120" i="6"/>
  <c r="F119" i="6"/>
  <c r="B119" i="6"/>
  <c r="E118" i="6"/>
  <c r="H117" i="6"/>
  <c r="D117" i="6"/>
  <c r="G116" i="6"/>
  <c r="C116" i="6"/>
  <c r="F115" i="6"/>
  <c r="B115" i="6"/>
  <c r="E114" i="6"/>
  <c r="H113" i="6"/>
  <c r="D113" i="6"/>
  <c r="G112" i="6"/>
  <c r="C112" i="6"/>
  <c r="F111" i="6"/>
  <c r="B111" i="6"/>
  <c r="E110" i="6"/>
  <c r="H109" i="6"/>
  <c r="D109" i="6"/>
  <c r="G108" i="6"/>
  <c r="C108" i="6"/>
  <c r="F107" i="6"/>
  <c r="B107" i="6"/>
  <c r="E106" i="6"/>
  <c r="H105" i="6"/>
  <c r="D105" i="6"/>
  <c r="G104" i="6"/>
  <c r="C104" i="6"/>
  <c r="F103" i="6"/>
  <c r="B103" i="6"/>
  <c r="E102" i="6"/>
  <c r="H101" i="6"/>
  <c r="D101" i="6"/>
  <c r="G100" i="6"/>
  <c r="C100" i="6"/>
  <c r="F99" i="6"/>
  <c r="B99" i="6"/>
  <c r="E98" i="6"/>
  <c r="H97" i="6"/>
  <c r="D97" i="6"/>
  <c r="G96" i="6"/>
  <c r="C96" i="6"/>
  <c r="F95" i="6"/>
  <c r="B95" i="6"/>
  <c r="D189" i="6"/>
  <c r="F188" i="6"/>
  <c r="B188" i="6"/>
  <c r="E187" i="6"/>
  <c r="H186" i="6"/>
  <c r="D186" i="6"/>
  <c r="G185" i="6"/>
  <c r="C185" i="6"/>
  <c r="F184" i="6"/>
  <c r="B184" i="6"/>
  <c r="E183" i="6"/>
  <c r="H182" i="6"/>
  <c r="D182" i="6"/>
  <c r="G181" i="6"/>
  <c r="C181" i="6"/>
  <c r="F180" i="6"/>
  <c r="B180" i="6"/>
  <c r="E179" i="6"/>
  <c r="H178" i="6"/>
  <c r="D178" i="6"/>
  <c r="G177" i="6"/>
  <c r="C177" i="6"/>
  <c r="F176" i="6"/>
  <c r="B176" i="6"/>
  <c r="E175" i="6"/>
  <c r="H174" i="6"/>
  <c r="D174" i="6"/>
  <c r="G173" i="6"/>
  <c r="C173" i="6"/>
  <c r="F172" i="6"/>
  <c r="B172" i="6"/>
  <c r="E171" i="6"/>
  <c r="H170" i="6"/>
  <c r="D170" i="6"/>
  <c r="G169" i="6"/>
  <c r="C169" i="6"/>
  <c r="F168" i="6"/>
  <c r="B168" i="6"/>
  <c r="E167" i="6"/>
  <c r="H166" i="6"/>
  <c r="D166" i="6"/>
  <c r="G165" i="6"/>
  <c r="C165" i="6"/>
  <c r="F164" i="6"/>
  <c r="B164" i="6"/>
  <c r="E163" i="6"/>
  <c r="H162" i="6"/>
  <c r="D162" i="6"/>
  <c r="G161" i="6"/>
  <c r="C161" i="6"/>
  <c r="F160" i="6"/>
  <c r="B160" i="6"/>
  <c r="E159" i="6"/>
  <c r="H158" i="6"/>
  <c r="D158" i="6"/>
  <c r="G157" i="6"/>
  <c r="C157" i="6"/>
  <c r="F156" i="6"/>
  <c r="B156" i="6"/>
  <c r="E155" i="6"/>
  <c r="H154" i="6"/>
  <c r="D154" i="6"/>
  <c r="G153" i="6"/>
  <c r="C153" i="6"/>
  <c r="F152" i="6"/>
  <c r="B152" i="6"/>
  <c r="E151" i="6"/>
  <c r="H150" i="6"/>
  <c r="D150" i="6"/>
  <c r="G149" i="6"/>
  <c r="C149" i="6"/>
  <c r="F148" i="6"/>
  <c r="B148" i="6"/>
  <c r="E147" i="6"/>
  <c r="H146" i="6"/>
  <c r="D146" i="6"/>
  <c r="G145" i="6"/>
  <c r="C145" i="6"/>
  <c r="F144" i="6"/>
  <c r="B144" i="6"/>
  <c r="E143" i="6"/>
  <c r="H142" i="6"/>
  <c r="D142" i="6"/>
  <c r="G141" i="6"/>
  <c r="C141" i="6"/>
  <c r="F140" i="6"/>
  <c r="B140" i="6"/>
  <c r="E139" i="6"/>
  <c r="H138" i="6"/>
  <c r="D138" i="6"/>
  <c r="G137" i="6"/>
  <c r="C137" i="6"/>
  <c r="F136" i="6"/>
  <c r="B136" i="6"/>
  <c r="E135" i="6"/>
  <c r="H134" i="6"/>
  <c r="D134" i="6"/>
  <c r="G133" i="6"/>
  <c r="C133" i="6"/>
  <c r="F132" i="6"/>
  <c r="B132" i="6"/>
  <c r="E131" i="6"/>
  <c r="H130" i="6"/>
  <c r="D130" i="6"/>
  <c r="G129" i="6"/>
  <c r="C129" i="6"/>
  <c r="F128" i="6"/>
  <c r="B128" i="6"/>
  <c r="E127" i="6"/>
  <c r="H126" i="6"/>
  <c r="D126" i="6"/>
  <c r="G125" i="6"/>
  <c r="C125" i="6"/>
  <c r="F124" i="6"/>
  <c r="B124" i="6"/>
  <c r="E123" i="6"/>
  <c r="H122" i="6"/>
  <c r="D122" i="6"/>
  <c r="G121" i="6"/>
  <c r="C121" i="6"/>
  <c r="F120" i="6"/>
  <c r="B120" i="6"/>
  <c r="E119" i="6"/>
  <c r="H118" i="6"/>
  <c r="D118" i="6"/>
  <c r="G117" i="6"/>
  <c r="C117" i="6"/>
  <c r="F116" i="6"/>
  <c r="B116" i="6"/>
  <c r="E115" i="6"/>
  <c r="H114" i="6"/>
  <c r="D114" i="6"/>
  <c r="G113" i="6"/>
  <c r="C113" i="6"/>
  <c r="F112" i="6"/>
  <c r="B112" i="6"/>
  <c r="E111" i="6"/>
  <c r="H110" i="6"/>
  <c r="D110" i="6"/>
  <c r="G109" i="6"/>
  <c r="C109" i="6"/>
  <c r="F108" i="6"/>
  <c r="B108" i="6"/>
  <c r="E107" i="6"/>
  <c r="H106" i="6"/>
  <c r="D106" i="6"/>
  <c r="G105" i="6"/>
  <c r="C105" i="6"/>
  <c r="F104" i="6"/>
  <c r="B104" i="6"/>
  <c r="E103" i="6"/>
  <c r="H102" i="6"/>
  <c r="D102" i="6"/>
  <c r="G101" i="6"/>
  <c r="C101" i="6"/>
  <c r="F100" i="6"/>
  <c r="B100" i="6"/>
  <c r="G97" i="6"/>
  <c r="H95" i="6"/>
  <c r="G94" i="6"/>
  <c r="H93" i="6"/>
  <c r="C93" i="6"/>
  <c r="E92" i="6"/>
  <c r="H91" i="6"/>
  <c r="D91" i="6"/>
  <c r="G90" i="6"/>
  <c r="C90" i="6"/>
  <c r="F89" i="6"/>
  <c r="B89" i="6"/>
  <c r="E88" i="6"/>
  <c r="H87" i="6"/>
  <c r="D87" i="6"/>
  <c r="G86" i="6"/>
  <c r="C86" i="6"/>
  <c r="F85" i="6"/>
  <c r="B85" i="6"/>
  <c r="E84" i="6"/>
  <c r="H83" i="6"/>
  <c r="D83" i="6"/>
  <c r="G82" i="6"/>
  <c r="C82" i="6"/>
  <c r="F81" i="6"/>
  <c r="B81" i="6"/>
  <c r="E80" i="6"/>
  <c r="H79" i="6"/>
  <c r="D79" i="6"/>
  <c r="G78" i="6"/>
  <c r="C78" i="6"/>
  <c r="F77" i="6"/>
  <c r="B77" i="6"/>
  <c r="E76" i="6"/>
  <c r="H75" i="6"/>
  <c r="D75" i="6"/>
  <c r="G74" i="6"/>
  <c r="C74" i="6"/>
  <c r="F73" i="6"/>
  <c r="B73" i="6"/>
  <c r="E72" i="6"/>
  <c r="H71" i="6"/>
  <c r="D71" i="6"/>
  <c r="G70" i="6"/>
  <c r="C70" i="6"/>
  <c r="F69" i="6"/>
  <c r="B69" i="6"/>
  <c r="E68" i="6"/>
  <c r="H67" i="6"/>
  <c r="D67" i="6"/>
  <c r="G66" i="6"/>
  <c r="C66" i="6"/>
  <c r="F65" i="6"/>
  <c r="B65" i="6"/>
  <c r="E64" i="6"/>
  <c r="H63" i="6"/>
  <c r="D63" i="6"/>
  <c r="G62" i="6"/>
  <c r="C62" i="6"/>
  <c r="F61" i="6"/>
  <c r="B61" i="6"/>
  <c r="E60" i="6"/>
  <c r="H59" i="6"/>
  <c r="D59" i="6"/>
  <c r="G58" i="6"/>
  <c r="C58" i="6"/>
  <c r="F57" i="6"/>
  <c r="B57" i="6"/>
  <c r="E56" i="6"/>
  <c r="H55" i="6"/>
  <c r="D55" i="6"/>
  <c r="G54" i="6"/>
  <c r="C54" i="6"/>
  <c r="F53" i="6"/>
  <c r="B53" i="6"/>
  <c r="E52" i="6"/>
  <c r="H51" i="6"/>
  <c r="D51" i="6"/>
  <c r="G50" i="6"/>
  <c r="C50" i="6"/>
  <c r="F49" i="6"/>
  <c r="B49" i="6"/>
  <c r="E48" i="6"/>
  <c r="H47" i="6"/>
  <c r="D47" i="6"/>
  <c r="G46" i="6"/>
  <c r="C46" i="6"/>
  <c r="F45" i="6"/>
  <c r="B45" i="6"/>
  <c r="E44" i="6"/>
  <c r="H43" i="6"/>
  <c r="D43" i="6"/>
  <c r="G42" i="6"/>
  <c r="C42" i="6"/>
  <c r="F41" i="6"/>
  <c r="B41" i="6"/>
  <c r="E40" i="6"/>
  <c r="H39" i="6"/>
  <c r="D39" i="6"/>
  <c r="G38" i="6"/>
  <c r="C38" i="6"/>
  <c r="F37" i="6"/>
  <c r="B37" i="6"/>
  <c r="E36" i="6"/>
  <c r="H35" i="6"/>
  <c r="D35" i="6"/>
  <c r="G34" i="6"/>
  <c r="C34" i="6"/>
  <c r="F33" i="6"/>
  <c r="B33" i="6"/>
  <c r="E32" i="6"/>
  <c r="H31" i="6"/>
  <c r="D31" i="6"/>
  <c r="G30" i="6"/>
  <c r="C30" i="6"/>
  <c r="F29" i="6"/>
  <c r="B29" i="6"/>
  <c r="E28" i="6"/>
  <c r="H27" i="6"/>
  <c r="D27" i="6"/>
  <c r="G26" i="6"/>
  <c r="C26" i="6"/>
  <c r="F25" i="6"/>
  <c r="B25" i="6"/>
  <c r="E24" i="6"/>
  <c r="H23" i="6"/>
  <c r="D23" i="6"/>
  <c r="G22" i="6"/>
  <c r="C22" i="6"/>
  <c r="F21" i="6"/>
  <c r="B21" i="6"/>
  <c r="E20" i="6"/>
  <c r="H19" i="6"/>
  <c r="D19" i="6"/>
  <c r="G18" i="6"/>
  <c r="C18" i="6"/>
  <c r="F17" i="6"/>
  <c r="B17" i="6"/>
  <c r="E16" i="6"/>
  <c r="H15" i="6"/>
  <c r="D15" i="6"/>
  <c r="G14" i="6"/>
  <c r="C14" i="6"/>
  <c r="F13" i="6"/>
  <c r="B13" i="6"/>
  <c r="E12" i="6"/>
  <c r="H11" i="6"/>
  <c r="D11" i="6"/>
  <c r="G10" i="6"/>
  <c r="C10" i="6"/>
  <c r="D10" i="6"/>
  <c r="E99" i="6"/>
  <c r="C97" i="6"/>
  <c r="E95" i="6"/>
  <c r="E94" i="6"/>
  <c r="G93" i="6"/>
  <c r="B93" i="6"/>
  <c r="D92" i="6"/>
  <c r="G91" i="6"/>
  <c r="C91" i="6"/>
  <c r="F90" i="6"/>
  <c r="B90" i="6"/>
  <c r="E89" i="6"/>
  <c r="H88" i="6"/>
  <c r="D88" i="6"/>
  <c r="G87" i="6"/>
  <c r="C87" i="6"/>
  <c r="F86" i="6"/>
  <c r="B86" i="6"/>
  <c r="E85" i="6"/>
  <c r="H84" i="6"/>
  <c r="D84" i="6"/>
  <c r="G83" i="6"/>
  <c r="C83" i="6"/>
  <c r="F82" i="6"/>
  <c r="B82" i="6"/>
  <c r="E81" i="6"/>
  <c r="H80" i="6"/>
  <c r="D80" i="6"/>
  <c r="G79" i="6"/>
  <c r="C79" i="6"/>
  <c r="F78" i="6"/>
  <c r="B78" i="6"/>
  <c r="E77" i="6"/>
  <c r="H76" i="6"/>
  <c r="D76" i="6"/>
  <c r="G75" i="6"/>
  <c r="C75" i="6"/>
  <c r="F74" i="6"/>
  <c r="B74" i="6"/>
  <c r="E73" i="6"/>
  <c r="H72" i="6"/>
  <c r="D72" i="6"/>
  <c r="G71" i="6"/>
  <c r="C71" i="6"/>
  <c r="F70" i="6"/>
  <c r="B70" i="6"/>
  <c r="E69" i="6"/>
  <c r="H68" i="6"/>
  <c r="D68" i="6"/>
  <c r="G67" i="6"/>
  <c r="C67" i="6"/>
  <c r="F66" i="6"/>
  <c r="B66" i="6"/>
  <c r="E65" i="6"/>
  <c r="H64" i="6"/>
  <c r="D64" i="6"/>
  <c r="G63" i="6"/>
  <c r="C63" i="6"/>
  <c r="F62" i="6"/>
  <c r="B62" i="6"/>
  <c r="E61" i="6"/>
  <c r="H60" i="6"/>
  <c r="D60" i="6"/>
  <c r="G59" i="6"/>
  <c r="C59" i="6"/>
  <c r="F58" i="6"/>
  <c r="B58" i="6"/>
  <c r="E57" i="6"/>
  <c r="H56" i="6"/>
  <c r="D56" i="6"/>
  <c r="G55" i="6"/>
  <c r="C55" i="6"/>
  <c r="F54" i="6"/>
  <c r="B54" i="6"/>
  <c r="E53" i="6"/>
  <c r="H52" i="6"/>
  <c r="D52" i="6"/>
  <c r="G51" i="6"/>
  <c r="C51" i="6"/>
  <c r="F50" i="6"/>
  <c r="B50" i="6"/>
  <c r="E49" i="6"/>
  <c r="H48" i="6"/>
  <c r="D48" i="6"/>
  <c r="G47" i="6"/>
  <c r="C47" i="6"/>
  <c r="F46" i="6"/>
  <c r="B46" i="6"/>
  <c r="E45" i="6"/>
  <c r="H44" i="6"/>
  <c r="D44" i="6"/>
  <c r="G43" i="6"/>
  <c r="C43" i="6"/>
  <c r="F42" i="6"/>
  <c r="B42" i="6"/>
  <c r="E41" i="6"/>
  <c r="H40" i="6"/>
  <c r="D40" i="6"/>
  <c r="G39" i="6"/>
  <c r="C39" i="6"/>
  <c r="F38" i="6"/>
  <c r="B38" i="6"/>
  <c r="E37" i="6"/>
  <c r="H36" i="6"/>
  <c r="D36" i="6"/>
  <c r="G35" i="6"/>
  <c r="C35" i="6"/>
  <c r="F34" i="6"/>
  <c r="B34" i="6"/>
  <c r="E33" i="6"/>
  <c r="H32" i="6"/>
  <c r="D32" i="6"/>
  <c r="G31" i="6"/>
  <c r="C31" i="6"/>
  <c r="F30" i="6"/>
  <c r="B30" i="6"/>
  <c r="E29" i="6"/>
  <c r="H28" i="6"/>
  <c r="D28" i="6"/>
  <c r="G27" i="6"/>
  <c r="C27" i="6"/>
  <c r="F26" i="6"/>
  <c r="B26" i="6"/>
  <c r="E25" i="6"/>
  <c r="H24" i="6"/>
  <c r="D24" i="6"/>
  <c r="G23" i="6"/>
  <c r="C23" i="6"/>
  <c r="F22" i="6"/>
  <c r="B22" i="6"/>
  <c r="E21" i="6"/>
  <c r="H20" i="6"/>
  <c r="D20" i="6"/>
  <c r="G19" i="6"/>
  <c r="C19" i="6"/>
  <c r="F18" i="6"/>
  <c r="B18" i="6"/>
  <c r="E17" i="6"/>
  <c r="H16" i="6"/>
  <c r="D16" i="6"/>
  <c r="G15" i="6"/>
  <c r="C15" i="6"/>
  <c r="F14" i="6"/>
  <c r="B14" i="6"/>
  <c r="E13" i="6"/>
  <c r="H12" i="6"/>
  <c r="D12" i="6"/>
  <c r="G11" i="6"/>
  <c r="C11" i="6"/>
  <c r="F10" i="6"/>
  <c r="B10" i="6"/>
  <c r="H98" i="6"/>
  <c r="F96" i="6"/>
  <c r="D95" i="6"/>
  <c r="D94" i="6"/>
  <c r="F93" i="6"/>
  <c r="G92" i="6"/>
  <c r="C92" i="6"/>
  <c r="F91" i="6"/>
  <c r="B91" i="6"/>
  <c r="E90" i="6"/>
  <c r="H89" i="6"/>
  <c r="D89" i="6"/>
  <c r="G88" i="6"/>
  <c r="C88" i="6"/>
  <c r="F87" i="6"/>
  <c r="B87" i="6"/>
  <c r="E86" i="6"/>
  <c r="H85" i="6"/>
  <c r="D85" i="6"/>
  <c r="G84" i="6"/>
  <c r="C84" i="6"/>
  <c r="F83" i="6"/>
  <c r="B83" i="6"/>
  <c r="E82" i="6"/>
  <c r="H81" i="6"/>
  <c r="D81" i="6"/>
  <c r="G80" i="6"/>
  <c r="C80" i="6"/>
  <c r="F79" i="6"/>
  <c r="B79" i="6"/>
  <c r="E78" i="6"/>
  <c r="H77" i="6"/>
  <c r="D77" i="6"/>
  <c r="G76" i="6"/>
  <c r="C76" i="6"/>
  <c r="F75" i="6"/>
  <c r="B75" i="6"/>
  <c r="E74" i="6"/>
  <c r="H73" i="6"/>
  <c r="D73" i="6"/>
  <c r="G72" i="6"/>
  <c r="C72" i="6"/>
  <c r="F71" i="6"/>
  <c r="B71" i="6"/>
  <c r="E70" i="6"/>
  <c r="H69" i="6"/>
  <c r="D69" i="6"/>
  <c r="G68" i="6"/>
  <c r="C68" i="6"/>
  <c r="F67" i="6"/>
  <c r="B67" i="6"/>
  <c r="E66" i="6"/>
  <c r="H65" i="6"/>
  <c r="D65" i="6"/>
  <c r="G64" i="6"/>
  <c r="C64" i="6"/>
  <c r="F63" i="6"/>
  <c r="B63" i="6"/>
  <c r="E62" i="6"/>
  <c r="H61" i="6"/>
  <c r="D61" i="6"/>
  <c r="G60" i="6"/>
  <c r="C60" i="6"/>
  <c r="F59" i="6"/>
  <c r="B59" i="6"/>
  <c r="E58" i="6"/>
  <c r="H57" i="6"/>
  <c r="D57" i="6"/>
  <c r="G56" i="6"/>
  <c r="C56" i="6"/>
  <c r="F55" i="6"/>
  <c r="B55" i="6"/>
  <c r="E54" i="6"/>
  <c r="H53" i="6"/>
  <c r="D53" i="6"/>
  <c r="G52" i="6"/>
  <c r="C52" i="6"/>
  <c r="F51" i="6"/>
  <c r="B51" i="6"/>
  <c r="E50" i="6"/>
  <c r="H49" i="6"/>
  <c r="D49" i="6"/>
  <c r="G48" i="6"/>
  <c r="C48" i="6"/>
  <c r="F47" i="6"/>
  <c r="B47" i="6"/>
  <c r="E46" i="6"/>
  <c r="H45" i="6"/>
  <c r="D45" i="6"/>
  <c r="G44" i="6"/>
  <c r="C44" i="6"/>
  <c r="F43" i="6"/>
  <c r="B43" i="6"/>
  <c r="E42" i="6"/>
  <c r="H41" i="6"/>
  <c r="D41" i="6"/>
  <c r="G40" i="6"/>
  <c r="C40" i="6"/>
  <c r="F39" i="6"/>
  <c r="B39" i="6"/>
  <c r="E38" i="6"/>
  <c r="H37" i="6"/>
  <c r="D37" i="6"/>
  <c r="G36" i="6"/>
  <c r="C36" i="6"/>
  <c r="F35" i="6"/>
  <c r="B35" i="6"/>
  <c r="E34" i="6"/>
  <c r="H33" i="6"/>
  <c r="D33" i="6"/>
  <c r="G32" i="6"/>
  <c r="C32" i="6"/>
  <c r="F31" i="6"/>
  <c r="B31" i="6"/>
  <c r="E30" i="6"/>
  <c r="H29" i="6"/>
  <c r="D29" i="6"/>
  <c r="G28" i="6"/>
  <c r="C28" i="6"/>
  <c r="F27" i="6"/>
  <c r="B27" i="6"/>
  <c r="E26" i="6"/>
  <c r="H25" i="6"/>
  <c r="D25" i="6"/>
  <c r="G24" i="6"/>
  <c r="C24" i="6"/>
  <c r="F23" i="6"/>
  <c r="B23" i="6"/>
  <c r="E22" i="6"/>
  <c r="H21" i="6"/>
  <c r="D21" i="6"/>
  <c r="G20" i="6"/>
  <c r="C20" i="6"/>
  <c r="F19" i="6"/>
  <c r="B19" i="6"/>
  <c r="E18" i="6"/>
  <c r="H17" i="6"/>
  <c r="D17" i="6"/>
  <c r="G16" i="6"/>
  <c r="C16" i="6"/>
  <c r="F15" i="6"/>
  <c r="B15" i="6"/>
  <c r="E14" i="6"/>
  <c r="H13" i="6"/>
  <c r="D13" i="6"/>
  <c r="G12" i="6"/>
  <c r="C12" i="6"/>
  <c r="F11" i="6"/>
  <c r="B11" i="6"/>
  <c r="E10" i="6"/>
  <c r="D98" i="6"/>
  <c r="B96" i="6"/>
  <c r="H94" i="6"/>
  <c r="C94" i="6"/>
  <c r="D93" i="6"/>
  <c r="F92" i="6"/>
  <c r="B92" i="6"/>
  <c r="E91" i="6"/>
  <c r="H90" i="6"/>
  <c r="D90" i="6"/>
  <c r="G89" i="6"/>
  <c r="C89" i="6"/>
  <c r="F88" i="6"/>
  <c r="B88" i="6"/>
  <c r="E87" i="6"/>
  <c r="H86" i="6"/>
  <c r="D86" i="6"/>
  <c r="G85" i="6"/>
  <c r="C85" i="6"/>
  <c r="F84" i="6"/>
  <c r="B84" i="6"/>
  <c r="E83" i="6"/>
  <c r="H82" i="6"/>
  <c r="D82" i="6"/>
  <c r="G81" i="6"/>
  <c r="C81" i="6"/>
  <c r="F80" i="6"/>
  <c r="B80" i="6"/>
  <c r="E79" i="6"/>
  <c r="H78" i="6"/>
  <c r="D78" i="6"/>
  <c r="G77" i="6"/>
  <c r="C77" i="6"/>
  <c r="F76" i="6"/>
  <c r="B76" i="6"/>
  <c r="E75" i="6"/>
  <c r="H74" i="6"/>
  <c r="D74" i="6"/>
  <c r="G73" i="6"/>
  <c r="C73" i="6"/>
  <c r="F72" i="6"/>
  <c r="B72" i="6"/>
  <c r="E71" i="6"/>
  <c r="H70" i="6"/>
  <c r="D70" i="6"/>
  <c r="G69" i="6"/>
  <c r="C69" i="6"/>
  <c r="F68" i="6"/>
  <c r="B68" i="6"/>
  <c r="E67" i="6"/>
  <c r="H66" i="6"/>
  <c r="D66" i="6"/>
  <c r="G65" i="6"/>
  <c r="C65" i="6"/>
  <c r="F64" i="6"/>
  <c r="B64" i="6"/>
  <c r="E63" i="6"/>
  <c r="H62" i="6"/>
  <c r="D62" i="6"/>
  <c r="G61" i="6"/>
  <c r="C61" i="6"/>
  <c r="F60" i="6"/>
  <c r="B60" i="6"/>
  <c r="E59" i="6"/>
  <c r="H58" i="6"/>
  <c r="D58" i="6"/>
  <c r="G57" i="6"/>
  <c r="C57" i="6"/>
  <c r="F56" i="6"/>
  <c r="B56" i="6"/>
  <c r="E55" i="6"/>
  <c r="H54" i="6"/>
  <c r="D54" i="6"/>
  <c r="G53" i="6"/>
  <c r="C53" i="6"/>
  <c r="F52" i="6"/>
  <c r="B52" i="6"/>
  <c r="E51" i="6"/>
  <c r="H50" i="6"/>
  <c r="D50" i="6"/>
  <c r="G49" i="6"/>
  <c r="C49" i="6"/>
  <c r="F48" i="6"/>
  <c r="B48" i="6"/>
  <c r="E47" i="6"/>
  <c r="H46" i="6"/>
  <c r="D46" i="6"/>
  <c r="G45" i="6"/>
  <c r="C45" i="6"/>
  <c r="F44" i="6"/>
  <c r="B44" i="6"/>
  <c r="E43" i="6"/>
  <c r="H42" i="6"/>
  <c r="D42" i="6"/>
  <c r="G41" i="6"/>
  <c r="C41" i="6"/>
  <c r="F40" i="6"/>
  <c r="B40" i="6"/>
  <c r="E39" i="6"/>
  <c r="H38" i="6"/>
  <c r="D38" i="6"/>
  <c r="G37" i="6"/>
  <c r="C37" i="6"/>
  <c r="F36" i="6"/>
  <c r="B36" i="6"/>
  <c r="E35" i="6"/>
  <c r="H34" i="6"/>
  <c r="D34" i="6"/>
  <c r="G33" i="6"/>
  <c r="C33" i="6"/>
  <c r="F32" i="6"/>
  <c r="B32" i="6"/>
  <c r="E31" i="6"/>
  <c r="H30" i="6"/>
  <c r="D30" i="6"/>
  <c r="G29" i="6"/>
  <c r="C29" i="6"/>
  <c r="F28" i="6"/>
  <c r="B28" i="6"/>
  <c r="E27" i="6"/>
  <c r="H26" i="6"/>
  <c r="D26" i="6"/>
  <c r="G25" i="6"/>
  <c r="C25" i="6"/>
  <c r="F24" i="6"/>
  <c r="B24" i="6"/>
  <c r="E23" i="6"/>
  <c r="H22" i="6"/>
  <c r="D22" i="6"/>
  <c r="G21" i="6"/>
  <c r="C21" i="6"/>
  <c r="F20" i="6"/>
  <c r="B20" i="6"/>
  <c r="E19" i="6"/>
  <c r="H18" i="6"/>
  <c r="D18" i="6"/>
  <c r="G17" i="6"/>
  <c r="C17" i="6"/>
  <c r="F16" i="6"/>
  <c r="B16" i="6"/>
  <c r="E15" i="6"/>
  <c r="H14" i="6"/>
  <c r="D14" i="6"/>
  <c r="G13" i="6"/>
  <c r="C13" i="6"/>
  <c r="F12" i="6"/>
  <c r="B12" i="6"/>
  <c r="E11" i="6"/>
  <c r="H10" i="6"/>
  <c r="H4" i="6"/>
  <c r="H33" i="5" s="1"/>
  <c r="H7" i="6"/>
  <c r="H6" i="6" s="1"/>
  <c r="F15" i="5" l="1"/>
  <c r="O4" i="5"/>
  <c r="P26" i="1"/>
  <c r="N42" i="1" s="1"/>
  <c r="N43" i="1" s="1"/>
  <c r="N44" i="1" s="1"/>
  <c r="AF26" i="1"/>
  <c r="AH26" i="1" s="1"/>
  <c r="AF42" i="1" s="1"/>
  <c r="AF43" i="1" s="1"/>
  <c r="AF44" i="1" s="1"/>
  <c r="M54" i="1" l="1"/>
  <c r="F54" i="1"/>
  <c r="F55" i="1"/>
  <c r="N45" i="1"/>
  <c r="F14" i="1" s="1"/>
  <c r="CY55" i="1" l="1"/>
  <c r="CR55" i="1"/>
  <c r="CY54" i="1"/>
  <c r="CR54" i="1"/>
  <c r="CZ45" i="1"/>
  <c r="CN50" i="1" s="1"/>
  <c r="AW54" i="1"/>
  <c r="AP54" i="1"/>
  <c r="AP55" i="1"/>
  <c r="AW55" i="1"/>
  <c r="BH54" i="1"/>
  <c r="BH55" i="1"/>
  <c r="BO54" i="1"/>
  <c r="BO55" i="1"/>
  <c r="M55" i="1"/>
  <c r="AE55" i="1"/>
  <c r="X55" i="1"/>
  <c r="AE54" i="1"/>
  <c r="X54" i="1"/>
  <c r="BP45" i="1"/>
  <c r="BD50" i="1" s="1"/>
  <c r="AX45" i="1"/>
  <c r="AL50" i="1" s="1"/>
  <c r="AF45" i="1"/>
  <c r="T50" i="1" s="1"/>
  <c r="D4" i="12" l="1"/>
  <c r="CR14" i="1"/>
  <c r="B50" i="1"/>
  <c r="CG55" i="1"/>
  <c r="BZ55" i="1"/>
  <c r="BZ54" i="1"/>
  <c r="CG54" i="1"/>
  <c r="D4" i="3"/>
  <c r="H5" i="3" s="1"/>
  <c r="G256" i="3" s="1"/>
  <c r="D4" i="10"/>
  <c r="H5" i="10" s="1"/>
  <c r="G215" i="10" s="1"/>
  <c r="BH14" i="1"/>
  <c r="D4" i="9"/>
  <c r="H5" i="9" s="1"/>
  <c r="D10" i="9" s="1"/>
  <c r="AP14" i="1"/>
  <c r="D4" i="8"/>
  <c r="H5" i="8" s="1"/>
  <c r="F268" i="8" s="1"/>
  <c r="X14" i="1"/>
  <c r="CH45" i="1"/>
  <c r="BV50" i="1" s="1"/>
  <c r="H4" i="3" l="1"/>
  <c r="D154" i="3"/>
  <c r="G273" i="3"/>
  <c r="B199" i="3"/>
  <c r="G53" i="3"/>
  <c r="F212" i="3"/>
  <c r="H57" i="3"/>
  <c r="G315" i="3"/>
  <c r="H306" i="3"/>
  <c r="F222" i="3"/>
  <c r="E301" i="3"/>
  <c r="H292" i="3"/>
  <c r="C348" i="3"/>
  <c r="C232" i="3"/>
  <c r="D359" i="3"/>
  <c r="F60" i="3"/>
  <c r="G251" i="3"/>
  <c r="E213" i="3"/>
  <c r="C353" i="3"/>
  <c r="F311" i="3"/>
  <c r="E352" i="3"/>
  <c r="E233" i="3"/>
  <c r="H248" i="3"/>
  <c r="H284" i="3"/>
  <c r="E289" i="3"/>
  <c r="F369" i="3"/>
  <c r="G252" i="3"/>
  <c r="F298" i="3"/>
  <c r="H282" i="3"/>
  <c r="H191" i="3"/>
  <c r="F336" i="3"/>
  <c r="B180" i="3"/>
  <c r="D275" i="3"/>
  <c r="E302" i="3"/>
  <c r="C354" i="3"/>
  <c r="F140" i="3"/>
  <c r="G229" i="3"/>
  <c r="F302" i="3"/>
  <c r="F269" i="3"/>
  <c r="D353" i="3"/>
  <c r="G330" i="3"/>
  <c r="D82" i="3"/>
  <c r="B100" i="3"/>
  <c r="B366" i="3"/>
  <c r="E336" i="3"/>
  <c r="E333" i="3"/>
  <c r="F243" i="3"/>
  <c r="E202" i="3"/>
  <c r="C245" i="3"/>
  <c r="H353" i="3"/>
  <c r="D130" i="3"/>
  <c r="D254" i="3"/>
  <c r="H226" i="3"/>
  <c r="D291" i="3"/>
  <c r="C104" i="3"/>
  <c r="D306" i="3"/>
  <c r="E292" i="3"/>
  <c r="F135" i="3"/>
  <c r="H46" i="3"/>
  <c r="E320" i="3"/>
  <c r="E133" i="3"/>
  <c r="C26" i="3"/>
  <c r="G327" i="3"/>
  <c r="B330" i="3"/>
  <c r="D227" i="3"/>
  <c r="D228" i="3"/>
  <c r="B335" i="3"/>
  <c r="G195" i="3"/>
  <c r="D221" i="3"/>
  <c r="G259" i="3"/>
  <c r="G300" i="3"/>
  <c r="C205" i="3"/>
  <c r="E12" i="3"/>
  <c r="F34" i="3"/>
  <c r="C121" i="3"/>
  <c r="C287" i="3"/>
  <c r="D48" i="3"/>
  <c r="E149" i="3"/>
  <c r="D207" i="3"/>
  <c r="D171" i="3"/>
  <c r="H99" i="3"/>
  <c r="G57" i="3"/>
  <c r="D84" i="3"/>
  <c r="C82" i="3"/>
  <c r="D104" i="3"/>
  <c r="E138" i="3"/>
  <c r="C284" i="3"/>
  <c r="C279" i="3"/>
  <c r="E247" i="3"/>
  <c r="F250" i="3"/>
  <c r="C58" i="3"/>
  <c r="E105" i="3"/>
  <c r="F85" i="3"/>
  <c r="F204" i="3"/>
  <c r="G45" i="3"/>
  <c r="H253" i="3"/>
  <c r="F203" i="3"/>
  <c r="D149" i="3"/>
  <c r="B301" i="3"/>
  <c r="D133" i="3"/>
  <c r="B126" i="3"/>
  <c r="G21" i="3"/>
  <c r="D217" i="3"/>
  <c r="B217" i="3"/>
  <c r="B266" i="3"/>
  <c r="G323" i="3"/>
  <c r="G205" i="3"/>
  <c r="B265" i="3"/>
  <c r="B10" i="3"/>
  <c r="H363" i="3"/>
  <c r="D270" i="3"/>
  <c r="C339" i="3"/>
  <c r="G191" i="3"/>
  <c r="C299" i="3"/>
  <c r="C313" i="3"/>
  <c r="E106" i="3"/>
  <c r="F366" i="3"/>
  <c r="E207" i="3"/>
  <c r="B304" i="3"/>
  <c r="G266" i="3"/>
  <c r="E281" i="3"/>
  <c r="B219" i="3"/>
  <c r="B355" i="3"/>
  <c r="D292" i="3"/>
  <c r="H157" i="3"/>
  <c r="E173" i="3"/>
  <c r="C341" i="3"/>
  <c r="D279" i="3"/>
  <c r="E183" i="3"/>
  <c r="C215" i="3"/>
  <c r="E327" i="3"/>
  <c r="D341" i="3"/>
  <c r="D348" i="3"/>
  <c r="B139" i="3"/>
  <c r="D69" i="3"/>
  <c r="G231" i="3"/>
  <c r="D325" i="3"/>
  <c r="B79" i="3"/>
  <c r="D200" i="3"/>
  <c r="G234" i="3"/>
  <c r="D326" i="3"/>
  <c r="B122" i="3"/>
  <c r="G287" i="3"/>
  <c r="G334" i="3"/>
  <c r="G362" i="3"/>
  <c r="C243" i="3"/>
  <c r="H89" i="3"/>
  <c r="F218" i="3"/>
  <c r="C357" i="3"/>
  <c r="H257" i="3"/>
  <c r="C352" i="3"/>
  <c r="E367" i="3"/>
  <c r="H317" i="3"/>
  <c r="E62" i="3"/>
  <c r="B297" i="3"/>
  <c r="D267" i="3"/>
  <c r="E285" i="3"/>
  <c r="G241" i="3"/>
  <c r="C148" i="3"/>
  <c r="C59" i="3"/>
  <c r="B218" i="3"/>
  <c r="F21" i="3"/>
  <c r="G148" i="3"/>
  <c r="E208" i="3"/>
  <c r="B354" i="3"/>
  <c r="E167" i="3"/>
  <c r="E19" i="3"/>
  <c r="D38" i="3"/>
  <c r="B59" i="3"/>
  <c r="B106" i="3"/>
  <c r="B54" i="3"/>
  <c r="B333" i="3"/>
  <c r="F307" i="3"/>
  <c r="C89" i="3"/>
  <c r="B325" i="3"/>
  <c r="D40" i="3"/>
  <c r="D94" i="3"/>
  <c r="F110" i="3"/>
  <c r="F31" i="3"/>
  <c r="F71" i="3"/>
  <c r="C260" i="3"/>
  <c r="G242" i="3"/>
  <c r="F327" i="3"/>
  <c r="E342" i="3"/>
  <c r="G120" i="3"/>
  <c r="H183" i="3"/>
  <c r="G90" i="3"/>
  <c r="C176" i="3"/>
  <c r="G226" i="3"/>
  <c r="E343" i="3"/>
  <c r="E287" i="3"/>
  <c r="B347" i="3"/>
  <c r="G61" i="3"/>
  <c r="E286" i="3"/>
  <c r="F224" i="3"/>
  <c r="B230" i="3"/>
  <c r="B357" i="3"/>
  <c r="D206" i="3"/>
  <c r="H318" i="3"/>
  <c r="B254" i="3"/>
  <c r="C303" i="3"/>
  <c r="F264" i="3"/>
  <c r="C155" i="3"/>
  <c r="E253" i="3"/>
  <c r="G292" i="3"/>
  <c r="E361" i="3"/>
  <c r="E43" i="3"/>
  <c r="B172" i="3"/>
  <c r="C228" i="3"/>
  <c r="H134" i="3"/>
  <c r="H199" i="3"/>
  <c r="H229" i="3"/>
  <c r="E263" i="3"/>
  <c r="G140" i="3"/>
  <c r="F280" i="3"/>
  <c r="B324" i="3"/>
  <c r="F289" i="3"/>
  <c r="H344" i="3"/>
  <c r="E350" i="3"/>
  <c r="B241" i="3"/>
  <c r="D329" i="3"/>
  <c r="D344" i="3"/>
  <c r="E163" i="3"/>
  <c r="F83" i="3"/>
  <c r="G180" i="3"/>
  <c r="E265" i="3"/>
  <c r="H243" i="3"/>
  <c r="F241" i="3"/>
  <c r="F236" i="3"/>
  <c r="F188" i="3"/>
  <c r="E256" i="3"/>
  <c r="G238" i="3"/>
  <c r="B171" i="3"/>
  <c r="B298" i="3"/>
  <c r="E41" i="3"/>
  <c r="C301" i="3"/>
  <c r="H270" i="3"/>
  <c r="F126" i="3"/>
  <c r="B116" i="3"/>
  <c r="D223" i="3"/>
  <c r="C190" i="3"/>
  <c r="B46" i="3"/>
  <c r="E282" i="3"/>
  <c r="E325" i="3"/>
  <c r="C145" i="3"/>
  <c r="B51" i="3"/>
  <c r="F187" i="3"/>
  <c r="B82" i="3"/>
  <c r="H64" i="3"/>
  <c r="B349" i="3"/>
  <c r="C347" i="3"/>
  <c r="F190" i="3"/>
  <c r="D280" i="3"/>
  <c r="D188" i="3"/>
  <c r="H114" i="3"/>
  <c r="F88" i="3"/>
  <c r="H109" i="3"/>
  <c r="E66" i="3"/>
  <c r="F155" i="3"/>
  <c r="E290" i="3"/>
  <c r="F24" i="3"/>
  <c r="B191" i="3"/>
  <c r="B60" i="3"/>
  <c r="C208" i="3"/>
  <c r="G227" i="3"/>
  <c r="D242" i="3"/>
  <c r="F251" i="3"/>
  <c r="B45" i="3"/>
  <c r="G308" i="3"/>
  <c r="E337" i="3"/>
  <c r="F183" i="3"/>
  <c r="H225" i="3"/>
  <c r="G106" i="3"/>
  <c r="F164" i="3"/>
  <c r="H214" i="3"/>
  <c r="F275" i="3"/>
  <c r="B239" i="3"/>
  <c r="B196" i="3"/>
  <c r="D335" i="3"/>
  <c r="F312" i="3"/>
  <c r="B236" i="3"/>
  <c r="F98" i="3"/>
  <c r="G276" i="3"/>
  <c r="H333" i="3"/>
  <c r="E329" i="3"/>
  <c r="D144" i="3"/>
  <c r="G201" i="3"/>
  <c r="C320" i="3"/>
  <c r="G324" i="3"/>
  <c r="C162" i="3"/>
  <c r="G290" i="3"/>
  <c r="G71" i="3"/>
  <c r="C291" i="3"/>
  <c r="C216" i="3"/>
  <c r="G257" i="3"/>
  <c r="D145" i="3"/>
  <c r="E231" i="3"/>
  <c r="G159" i="3"/>
  <c r="B233" i="3"/>
  <c r="B253" i="3"/>
  <c r="B359" i="3"/>
  <c r="H304" i="3"/>
  <c r="C149" i="3"/>
  <c r="D194" i="3"/>
  <c r="E228" i="3"/>
  <c r="F368" i="3"/>
  <c r="E164" i="3"/>
  <c r="E334" i="3"/>
  <c r="B293" i="3"/>
  <c r="C173" i="3"/>
  <c r="E194" i="3"/>
  <c r="C282" i="3"/>
  <c r="G335" i="3"/>
  <c r="F342" i="3"/>
  <c r="B149" i="3"/>
  <c r="G352" i="3"/>
  <c r="E300" i="3"/>
  <c r="F170" i="3"/>
  <c r="G309" i="3"/>
  <c r="F354" i="3"/>
  <c r="B206" i="3"/>
  <c r="G46" i="3"/>
  <c r="B146" i="3"/>
  <c r="C266" i="3"/>
  <c r="H337" i="3"/>
  <c r="B80" i="3"/>
  <c r="D231" i="3"/>
  <c r="B365" i="3"/>
  <c r="D350" i="3"/>
  <c r="H71" i="3"/>
  <c r="B84" i="3"/>
  <c r="B64" i="3"/>
  <c r="H95" i="3"/>
  <c r="D203" i="3"/>
  <c r="D213" i="3"/>
  <c r="H189" i="3"/>
  <c r="D245" i="3"/>
  <c r="C369" i="3"/>
  <c r="D212" i="3"/>
  <c r="B85" i="3"/>
  <c r="C42" i="3"/>
  <c r="D123" i="3"/>
  <c r="D58" i="3"/>
  <c r="F185" i="3"/>
  <c r="H322" i="3"/>
  <c r="C363" i="3"/>
  <c r="E244" i="3"/>
  <c r="G134" i="3"/>
  <c r="E203" i="3"/>
  <c r="E297" i="3"/>
  <c r="E199" i="3"/>
  <c r="F22" i="3"/>
  <c r="G156" i="3"/>
  <c r="B343" i="3"/>
  <c r="H267" i="3"/>
  <c r="H348" i="3"/>
  <c r="H334" i="3"/>
  <c r="H249" i="3"/>
  <c r="C329" i="3"/>
  <c r="E196" i="3"/>
  <c r="B358" i="3"/>
  <c r="G358" i="3"/>
  <c r="H163" i="3"/>
  <c r="F266" i="3"/>
  <c r="G268" i="3"/>
  <c r="D205" i="3"/>
  <c r="F244" i="3"/>
  <c r="G158" i="3"/>
  <c r="H309" i="3"/>
  <c r="D364" i="3"/>
  <c r="E103" i="3"/>
  <c r="H259" i="3"/>
  <c r="G316" i="3"/>
  <c r="B361" i="3"/>
  <c r="D256" i="3"/>
  <c r="B157" i="3"/>
  <c r="G267" i="3"/>
  <c r="F291" i="3"/>
  <c r="G269" i="3"/>
  <c r="B28" i="3"/>
  <c r="H217" i="3"/>
  <c r="C237" i="3"/>
  <c r="H278" i="3"/>
  <c r="B129" i="3"/>
  <c r="G348" i="3"/>
  <c r="C294" i="3"/>
  <c r="G263" i="3"/>
  <c r="H323" i="3"/>
  <c r="F118" i="3"/>
  <c r="F217" i="3"/>
  <c r="E357" i="3"/>
  <c r="H123" i="3"/>
  <c r="G193" i="3"/>
  <c r="F193" i="3"/>
  <c r="C178" i="3"/>
  <c r="F305" i="3"/>
  <c r="E223" i="3"/>
  <c r="E364" i="3"/>
  <c r="C179" i="3"/>
  <c r="F108" i="3"/>
  <c r="B52" i="3"/>
  <c r="G305" i="3"/>
  <c r="G237" i="3"/>
  <c r="H167" i="3"/>
  <c r="B269" i="3"/>
  <c r="H140" i="3"/>
  <c r="F279" i="3"/>
  <c r="B262" i="3"/>
  <c r="B25" i="3"/>
  <c r="F159" i="3"/>
  <c r="D78" i="3"/>
  <c r="H169" i="3"/>
  <c r="B132" i="3"/>
  <c r="B306" i="3"/>
  <c r="F254" i="3"/>
  <c r="G54" i="3"/>
  <c r="H105" i="3"/>
  <c r="D134" i="3"/>
  <c r="C210" i="3"/>
  <c r="B362" i="3"/>
  <c r="F318" i="3"/>
  <c r="B183" i="3"/>
  <c r="B26" i="3"/>
  <c r="E14" i="3"/>
  <c r="F115" i="3"/>
  <c r="H154" i="3"/>
  <c r="F73" i="3"/>
  <c r="B363" i="3"/>
  <c r="D351" i="3"/>
  <c r="B201" i="3"/>
  <c r="H126" i="3"/>
  <c r="B143" i="3"/>
  <c r="E148" i="3"/>
  <c r="B131" i="3"/>
  <c r="D88" i="3"/>
  <c r="G219" i="3"/>
  <c r="D16" i="3"/>
  <c r="E115" i="3"/>
  <c r="F142" i="3"/>
  <c r="B305" i="3"/>
  <c r="E172" i="3"/>
  <c r="B345" i="3"/>
  <c r="G214" i="3"/>
  <c r="C258" i="3"/>
  <c r="G326" i="3"/>
  <c r="H252" i="3"/>
  <c r="H341" i="3"/>
  <c r="E284" i="3"/>
  <c r="F259" i="3"/>
  <c r="B288" i="3"/>
  <c r="H130" i="3"/>
  <c r="G339" i="3"/>
  <c r="D294" i="3"/>
  <c r="H142" i="3"/>
  <c r="H146" i="3"/>
  <c r="D265" i="3"/>
  <c r="C274" i="3"/>
  <c r="H265" i="3"/>
  <c r="G213" i="3"/>
  <c r="D159" i="3"/>
  <c r="F358" i="3"/>
  <c r="C218" i="3"/>
  <c r="C119" i="3"/>
  <c r="F234" i="3"/>
  <c r="G164" i="3"/>
  <c r="F130" i="3"/>
  <c r="B368" i="3"/>
  <c r="G137" i="3"/>
  <c r="E368" i="3"/>
  <c r="D309" i="3"/>
  <c r="B283" i="3"/>
  <c r="D39" i="3"/>
  <c r="H182" i="3"/>
  <c r="G329" i="3"/>
  <c r="C21" i="3"/>
  <c r="G178" i="3"/>
  <c r="H240" i="3"/>
  <c r="H342" i="3"/>
  <c r="C281" i="3"/>
  <c r="E238" i="3"/>
  <c r="E205" i="3"/>
  <c r="B276" i="3"/>
  <c r="H218" i="3"/>
  <c r="D365" i="3"/>
  <c r="F355" i="3"/>
  <c r="C355" i="3"/>
  <c r="F132" i="3"/>
  <c r="G223" i="3"/>
  <c r="B315" i="3"/>
  <c r="B242" i="3"/>
  <c r="H215" i="3"/>
  <c r="D308" i="3"/>
  <c r="C101" i="3"/>
  <c r="C80" i="3"/>
  <c r="C334" i="3"/>
  <c r="F331" i="3"/>
  <c r="D332" i="3"/>
  <c r="F19" i="3"/>
  <c r="H83" i="3"/>
  <c r="H113" i="3"/>
  <c r="E165" i="3"/>
  <c r="D34" i="3"/>
  <c r="G285" i="3"/>
  <c r="G176" i="3"/>
  <c r="G368" i="3"/>
  <c r="G289" i="3"/>
  <c r="C338" i="3"/>
  <c r="F28" i="3"/>
  <c r="F181" i="3"/>
  <c r="G136" i="3"/>
  <c r="H255" i="3"/>
  <c r="E171" i="3"/>
  <c r="B221" i="3"/>
  <c r="G246" i="3"/>
  <c r="F158" i="3"/>
  <c r="B96" i="3"/>
  <c r="E28" i="3"/>
  <c r="B68" i="3"/>
  <c r="C50" i="3"/>
  <c r="H54" i="3"/>
  <c r="C326" i="3"/>
  <c r="F82" i="3"/>
  <c r="H156" i="3"/>
  <c r="B211" i="3"/>
  <c r="C158" i="3"/>
  <c r="E291" i="3"/>
  <c r="H184" i="3"/>
  <c r="H10" i="3"/>
  <c r="H211" i="3"/>
  <c r="E360" i="3"/>
  <c r="G173" i="3"/>
  <c r="H198" i="3"/>
  <c r="D304" i="3"/>
  <c r="E353" i="3"/>
  <c r="F296" i="3"/>
  <c r="G150" i="3"/>
  <c r="F306" i="3"/>
  <c r="D269" i="3"/>
  <c r="C257" i="3"/>
  <c r="B38" i="3"/>
  <c r="H238" i="3"/>
  <c r="B232" i="3"/>
  <c r="D305" i="3"/>
  <c r="C246" i="3"/>
  <c r="H303" i="3"/>
  <c r="G307" i="3"/>
  <c r="F220" i="3"/>
  <c r="B165" i="3"/>
  <c r="F199" i="3"/>
  <c r="C223" i="3"/>
  <c r="D313" i="3"/>
  <c r="E142" i="3"/>
  <c r="F196" i="3"/>
  <c r="B225" i="3"/>
  <c r="D169" i="3"/>
  <c r="G328" i="3"/>
  <c r="H171" i="3"/>
  <c r="H314" i="3"/>
  <c r="H289" i="3"/>
  <c r="C311" i="3"/>
  <c r="E170" i="3"/>
  <c r="G258" i="3"/>
  <c r="D355" i="3"/>
  <c r="B124" i="3"/>
  <c r="H102" i="3"/>
  <c r="D340" i="3"/>
  <c r="G265" i="3"/>
  <c r="B367" i="3"/>
  <c r="F200" i="3"/>
  <c r="E273" i="3"/>
  <c r="B272" i="3"/>
  <c r="F304" i="3"/>
  <c r="E192" i="3"/>
  <c r="G306" i="3"/>
  <c r="G77" i="3"/>
  <c r="D59" i="3"/>
  <c r="B234" i="3"/>
  <c r="E51" i="3"/>
  <c r="F42" i="3"/>
  <c r="F163" i="3"/>
  <c r="E326" i="3"/>
  <c r="C24" i="3"/>
  <c r="E46" i="3"/>
  <c r="G68" i="3"/>
  <c r="E75" i="3"/>
  <c r="H25" i="3"/>
  <c r="C100" i="3"/>
  <c r="H269" i="3"/>
  <c r="B214" i="3"/>
  <c r="H299" i="3"/>
  <c r="B331" i="3"/>
  <c r="B36" i="3"/>
  <c r="F43" i="3"/>
  <c r="F76" i="3"/>
  <c r="B53" i="3"/>
  <c r="B287" i="3"/>
  <c r="D137" i="3"/>
  <c r="G279" i="3"/>
  <c r="G365" i="3"/>
  <c r="E272" i="3"/>
  <c r="G94" i="3"/>
  <c r="C132" i="3"/>
  <c r="B111" i="3"/>
  <c r="E187" i="3"/>
  <c r="C41" i="3"/>
  <c r="E181" i="3"/>
  <c r="G177" i="3"/>
  <c r="F265" i="3"/>
  <c r="B250" i="3"/>
  <c r="G186" i="3"/>
  <c r="C350" i="3"/>
  <c r="D337" i="3"/>
  <c r="E189" i="3"/>
  <c r="G356" i="3"/>
  <c r="D252" i="3"/>
  <c r="C358" i="3"/>
  <c r="D65" i="3"/>
  <c r="C267" i="3"/>
  <c r="B202" i="3"/>
  <c r="H271" i="3"/>
  <c r="H297" i="3"/>
  <c r="H219" i="3"/>
  <c r="F290" i="3"/>
  <c r="C315" i="3"/>
  <c r="C242" i="3"/>
  <c r="H246" i="3"/>
  <c r="F351" i="3"/>
  <c r="G208" i="3"/>
  <c r="C302" i="3"/>
  <c r="G162" i="3"/>
  <c r="C337" i="3"/>
  <c r="F332" i="3"/>
  <c r="E344" i="3"/>
  <c r="B216" i="3"/>
  <c r="C185" i="3"/>
  <c r="C286" i="3"/>
  <c r="D192" i="3"/>
  <c r="C248" i="3"/>
  <c r="B105" i="3"/>
  <c r="D352" i="3"/>
  <c r="D277" i="3"/>
  <c r="D262" i="3"/>
  <c r="H116" i="3"/>
  <c r="B271" i="3"/>
  <c r="F284" i="3"/>
  <c r="B181" i="3"/>
  <c r="D230" i="3"/>
  <c r="F320" i="3"/>
  <c r="E358" i="3"/>
  <c r="E147" i="3"/>
  <c r="D136" i="3"/>
  <c r="G343" i="3"/>
  <c r="D343" i="3"/>
  <c r="C79" i="3"/>
  <c r="H63" i="3"/>
  <c r="D173" i="3"/>
  <c r="D284" i="3"/>
  <c r="H172" i="3"/>
  <c r="B78" i="3"/>
  <c r="G296" i="3"/>
  <c r="G95" i="3"/>
  <c r="C150" i="3"/>
  <c r="E33" i="3"/>
  <c r="D317" i="3"/>
  <c r="C45" i="3"/>
  <c r="F308" i="3"/>
  <c r="B274" i="3"/>
  <c r="B275" i="3"/>
  <c r="F157" i="3"/>
  <c r="D110" i="3"/>
  <c r="C51" i="3"/>
  <c r="C275" i="3"/>
  <c r="G93" i="3"/>
  <c r="E48" i="3"/>
  <c r="C233" i="3"/>
  <c r="E359" i="3"/>
  <c r="D282" i="3"/>
  <c r="E112" i="3"/>
  <c r="D236" i="3"/>
  <c r="B369" i="3"/>
  <c r="B281" i="3"/>
  <c r="D319" i="3"/>
  <c r="C163" i="3"/>
  <c r="B328" i="3"/>
  <c r="G147" i="3"/>
  <c r="F309" i="3"/>
  <c r="D250" i="3"/>
  <c r="H148" i="3"/>
  <c r="C127" i="3"/>
  <c r="F156" i="3"/>
  <c r="E242" i="3"/>
  <c r="C204" i="3"/>
  <c r="H256" i="3"/>
  <c r="C147" i="3"/>
  <c r="B344" i="3"/>
  <c r="D298" i="3"/>
  <c r="D320" i="3"/>
  <c r="B153" i="3"/>
  <c r="H70" i="3"/>
  <c r="C365" i="3"/>
  <c r="D62" i="3"/>
  <c r="C306" i="3"/>
  <c r="G302" i="3"/>
  <c r="C91" i="3"/>
  <c r="D342" i="3"/>
  <c r="H343" i="3"/>
  <c r="G210" i="3"/>
  <c r="H311" i="3"/>
  <c r="D299" i="3"/>
  <c r="B326" i="3"/>
  <c r="C193" i="3"/>
  <c r="D157" i="3"/>
  <c r="E166" i="3"/>
  <c r="H261" i="3"/>
  <c r="F343" i="3"/>
  <c r="B73" i="3"/>
  <c r="E131" i="3"/>
  <c r="H315" i="3"/>
  <c r="H260" i="3"/>
  <c r="D225" i="3"/>
  <c r="F50" i="3"/>
  <c r="D17" i="3"/>
  <c r="C356" i="3"/>
  <c r="C307" i="3"/>
  <c r="B127" i="3"/>
  <c r="D288" i="3"/>
  <c r="F246" i="3"/>
  <c r="F20" i="3"/>
  <c r="F253" i="3"/>
  <c r="E303" i="3"/>
  <c r="B302" i="3"/>
  <c r="C368" i="3"/>
  <c r="H200" i="3"/>
  <c r="B212" i="3"/>
  <c r="B169" i="3"/>
  <c r="B352" i="3"/>
  <c r="E127" i="3"/>
  <c r="C346" i="3"/>
  <c r="G200" i="3"/>
  <c r="G254" i="3"/>
  <c r="B351" i="3"/>
  <c r="G243" i="3"/>
  <c r="B164" i="3"/>
  <c r="C239" i="3"/>
  <c r="G183" i="3"/>
  <c r="G321" i="3"/>
  <c r="D152" i="3"/>
  <c r="C230" i="3"/>
  <c r="D150" i="3"/>
  <c r="G58" i="3"/>
  <c r="G203" i="3"/>
  <c r="F235" i="3"/>
  <c r="F252" i="3"/>
  <c r="E239" i="3"/>
  <c r="F335" i="3"/>
  <c r="D324" i="3"/>
  <c r="H202" i="3"/>
  <c r="B255" i="3"/>
  <c r="B182" i="3"/>
  <c r="F48" i="3"/>
  <c r="G313" i="3"/>
  <c r="D322" i="3"/>
  <c r="E347" i="3"/>
  <c r="E120" i="3"/>
  <c r="G240" i="3"/>
  <c r="D268" i="3"/>
  <c r="B356" i="3"/>
  <c r="D314" i="3"/>
  <c r="B323" i="3"/>
  <c r="D297" i="3"/>
  <c r="H94" i="3"/>
  <c r="G74" i="3"/>
  <c r="B313" i="3"/>
  <c r="E268" i="3"/>
  <c r="E139" i="3"/>
  <c r="C217" i="3"/>
  <c r="H294" i="3"/>
  <c r="D362" i="3"/>
  <c r="B256" i="3"/>
  <c r="B147" i="3"/>
  <c r="E161" i="3"/>
  <c r="G333" i="3"/>
  <c r="F192" i="3"/>
  <c r="D193" i="3"/>
  <c r="H355" i="3"/>
  <c r="G260" i="3"/>
  <c r="E237" i="3"/>
  <c r="E307" i="3"/>
  <c r="C191" i="3"/>
  <c r="H350" i="3"/>
  <c r="H324" i="3"/>
  <c r="E323" i="3"/>
  <c r="B320" i="3"/>
  <c r="B289" i="3"/>
  <c r="C203" i="3"/>
  <c r="B308" i="3"/>
  <c r="D198" i="3"/>
  <c r="H232" i="3"/>
  <c r="B192" i="3"/>
  <c r="B92" i="3"/>
  <c r="D175" i="3"/>
  <c r="C227" i="3"/>
  <c r="B98" i="3"/>
  <c r="G135" i="3"/>
  <c r="G101" i="3"/>
  <c r="F230" i="3"/>
  <c r="B186" i="3"/>
  <c r="B321" i="3"/>
  <c r="F268" i="3"/>
  <c r="F297" i="3"/>
  <c r="F283" i="3"/>
  <c r="H264" i="3"/>
  <c r="B280" i="3"/>
  <c r="H313" i="3"/>
  <c r="E338" i="3"/>
  <c r="H329" i="3"/>
  <c r="F352" i="3"/>
  <c r="F255" i="3"/>
  <c r="F175" i="3"/>
  <c r="C253" i="3"/>
  <c r="G22" i="3"/>
  <c r="C272" i="3"/>
  <c r="C323" i="3"/>
  <c r="G38" i="3"/>
  <c r="H62" i="3"/>
  <c r="G322" i="3"/>
  <c r="B42" i="3"/>
  <c r="B176" i="3"/>
  <c r="F16" i="3"/>
  <c r="G18" i="3"/>
  <c r="D366" i="3"/>
  <c r="H319" i="3"/>
  <c r="H280" i="3"/>
  <c r="C310" i="3"/>
  <c r="E240" i="3"/>
  <c r="B209" i="3"/>
  <c r="H332" i="3"/>
  <c r="H147" i="3"/>
  <c r="H263" i="3"/>
  <c r="C298" i="3"/>
  <c r="F125" i="3"/>
  <c r="B228" i="3"/>
  <c r="E243" i="3"/>
  <c r="G350" i="3"/>
  <c r="H150" i="3"/>
  <c r="G283" i="3"/>
  <c r="F213" i="3"/>
  <c r="B290" i="3"/>
  <c r="D239" i="3"/>
  <c r="E294" i="3"/>
  <c r="D220" i="3"/>
  <c r="F367" i="3"/>
  <c r="C139" i="3"/>
  <c r="H106" i="3"/>
  <c r="F216" i="3"/>
  <c r="E245" i="3"/>
  <c r="F165" i="3"/>
  <c r="H85" i="3"/>
  <c r="G24" i="3"/>
  <c r="E157" i="3"/>
  <c r="C252" i="3"/>
  <c r="H274" i="3"/>
  <c r="G354" i="3"/>
  <c r="G154" i="3"/>
  <c r="B319" i="3"/>
  <c r="H197" i="3"/>
  <c r="B187" i="3"/>
  <c r="F207" i="3"/>
  <c r="C234" i="3"/>
  <c r="D218" i="3"/>
  <c r="D229" i="3"/>
  <c r="D127" i="3"/>
  <c r="H236" i="3"/>
  <c r="C268" i="3"/>
  <c r="H196" i="3"/>
  <c r="D333" i="3"/>
  <c r="H138" i="3"/>
  <c r="H321" i="3"/>
  <c r="E211" i="3"/>
  <c r="E224" i="3"/>
  <c r="E274" i="3"/>
  <c r="F166" i="3"/>
  <c r="F303" i="3"/>
  <c r="C164" i="3"/>
  <c r="B37" i="3"/>
  <c r="G172" i="3"/>
  <c r="F68" i="3"/>
  <c r="G216" i="3"/>
  <c r="F206" i="3"/>
  <c r="B317" i="3"/>
  <c r="H87" i="3"/>
  <c r="F330" i="3"/>
  <c r="C183" i="3"/>
  <c r="H242" i="3"/>
  <c r="F162" i="3"/>
  <c r="B334" i="3"/>
  <c r="D184" i="3"/>
  <c r="E80" i="3"/>
  <c r="H272" i="3"/>
  <c r="G182" i="3"/>
  <c r="B200" i="3"/>
  <c r="G359" i="3"/>
  <c r="B155" i="3"/>
  <c r="G301" i="3"/>
  <c r="F263" i="3"/>
  <c r="D177" i="3"/>
  <c r="D158" i="3"/>
  <c r="E185" i="3"/>
  <c r="G107" i="3"/>
  <c r="F233" i="3"/>
  <c r="H11" i="3"/>
  <c r="D187" i="3"/>
  <c r="D263" i="3"/>
  <c r="H210" i="3"/>
  <c r="G311" i="3"/>
  <c r="F144" i="3"/>
  <c r="D181" i="3"/>
  <c r="C285" i="3"/>
  <c r="E319" i="3"/>
  <c r="H187" i="3"/>
  <c r="D142" i="3"/>
  <c r="B341" i="3"/>
  <c r="D176" i="3"/>
  <c r="G342" i="3"/>
  <c r="D328" i="3"/>
  <c r="C166" i="3"/>
  <c r="H340" i="3"/>
  <c r="H162" i="3"/>
  <c r="B245" i="3"/>
  <c r="F326" i="3"/>
  <c r="E234" i="3"/>
  <c r="B178" i="3"/>
  <c r="E295" i="3"/>
  <c r="H250" i="3"/>
  <c r="E321" i="3"/>
  <c r="C194" i="3"/>
  <c r="H293" i="3"/>
  <c r="E366" i="3"/>
  <c r="B268" i="3"/>
  <c r="D336" i="3"/>
  <c r="E317" i="3"/>
  <c r="F349" i="3"/>
  <c r="D232" i="3"/>
  <c r="D179" i="3"/>
  <c r="C160" i="3"/>
  <c r="C214" i="3"/>
  <c r="B134" i="3"/>
  <c r="C231" i="3"/>
  <c r="F231" i="3"/>
  <c r="B337" i="3"/>
  <c r="D289" i="3"/>
  <c r="H241" i="3"/>
  <c r="F223" i="3"/>
  <c r="D318" i="3"/>
  <c r="F359" i="3"/>
  <c r="F267" i="3"/>
  <c r="H359" i="3"/>
  <c r="G174" i="3"/>
  <c r="D216" i="3"/>
  <c r="C300" i="3"/>
  <c r="E177" i="3"/>
  <c r="F239" i="3"/>
  <c r="D315" i="3"/>
  <c r="D172" i="3"/>
  <c r="D122" i="3"/>
  <c r="E348" i="3"/>
  <c r="G157" i="3"/>
  <c r="E332" i="3"/>
  <c r="C69" i="3"/>
  <c r="G192" i="3"/>
  <c r="G232" i="3"/>
  <c r="C309" i="3"/>
  <c r="B224" i="3"/>
  <c r="E155" i="3"/>
  <c r="G118" i="3"/>
  <c r="G255" i="3"/>
  <c r="D283" i="3"/>
  <c r="C229" i="3"/>
  <c r="H298" i="3"/>
  <c r="G353" i="3"/>
  <c r="B329" i="3"/>
  <c r="C293" i="3"/>
  <c r="E190" i="3"/>
  <c r="E311" i="3"/>
  <c r="H308" i="3"/>
  <c r="H179" i="3"/>
  <c r="C142" i="3"/>
  <c r="F357" i="3"/>
  <c r="H331" i="3"/>
  <c r="H307" i="3"/>
  <c r="E261" i="3"/>
  <c r="B360" i="3"/>
  <c r="C283" i="3"/>
  <c r="D191" i="3"/>
  <c r="B278" i="3"/>
  <c r="B41" i="3"/>
  <c r="B113" i="3"/>
  <c r="G249" i="3"/>
  <c r="F99" i="3"/>
  <c r="C184" i="3"/>
  <c r="H346" i="3"/>
  <c r="G264" i="3"/>
  <c r="F316" i="3"/>
  <c r="G298" i="3"/>
  <c r="D293" i="3"/>
  <c r="G145" i="3"/>
  <c r="E248" i="3"/>
  <c r="C55" i="3"/>
  <c r="F334" i="3"/>
  <c r="D273" i="3"/>
  <c r="F286" i="3"/>
  <c r="D258" i="3"/>
  <c r="F221" i="3"/>
  <c r="B350" i="3"/>
  <c r="F152" i="3"/>
  <c r="G338" i="3"/>
  <c r="H277" i="3"/>
  <c r="E101" i="3"/>
  <c r="C251" i="3"/>
  <c r="D60" i="3"/>
  <c r="B327" i="3"/>
  <c r="B311" i="3"/>
  <c r="D285" i="3"/>
  <c r="B179" i="3"/>
  <c r="D167" i="3"/>
  <c r="C167" i="3"/>
  <c r="H239" i="3"/>
  <c r="H320" i="3"/>
  <c r="G153" i="3"/>
  <c r="B284" i="3"/>
  <c r="H288" i="3"/>
  <c r="C273" i="3"/>
  <c r="B292" i="3"/>
  <c r="F134" i="3"/>
  <c r="B231" i="3"/>
  <c r="B260" i="3"/>
  <c r="C289" i="3"/>
  <c r="H330" i="3"/>
  <c r="C175" i="3"/>
  <c r="H247" i="3"/>
  <c r="B163" i="3"/>
  <c r="H145" i="3"/>
  <c r="H268" i="3"/>
  <c r="H287" i="3"/>
  <c r="D367" i="3"/>
  <c r="H188" i="3"/>
  <c r="G39" i="3"/>
  <c r="F274" i="3"/>
  <c r="H336" i="3"/>
  <c r="F229" i="3"/>
  <c r="F160" i="3"/>
  <c r="G215" i="3"/>
  <c r="F344" i="3"/>
  <c r="C327" i="3"/>
  <c r="G211" i="3"/>
  <c r="F301" i="3"/>
  <c r="E219" i="3"/>
  <c r="E266" i="3"/>
  <c r="D214" i="3"/>
  <c r="C170" i="3"/>
  <c r="B152" i="3"/>
  <c r="B215" i="3"/>
  <c r="G149" i="3"/>
  <c r="G270" i="3"/>
  <c r="C117" i="3"/>
  <c r="C244" i="3"/>
  <c r="H128" i="3"/>
  <c r="H149" i="3"/>
  <c r="G230" i="3"/>
  <c r="B336" i="3"/>
  <c r="E215" i="3"/>
  <c r="B309" i="3"/>
  <c r="B175" i="3"/>
  <c r="H301" i="3"/>
  <c r="D358" i="3"/>
  <c r="E154" i="3"/>
  <c r="G360" i="3"/>
  <c r="E270" i="3"/>
  <c r="G130" i="3"/>
  <c r="C225" i="3"/>
  <c r="D125" i="3"/>
  <c r="B193" i="3"/>
  <c r="C270" i="3"/>
  <c r="D138" i="3"/>
  <c r="F168" i="3"/>
  <c r="E186" i="3"/>
  <c r="E227" i="3"/>
  <c r="C349" i="3"/>
  <c r="H305" i="3"/>
  <c r="G171" i="3"/>
  <c r="D357" i="3"/>
  <c r="F277" i="3"/>
  <c r="F276" i="3"/>
  <c r="C269" i="3"/>
  <c r="G170" i="3"/>
  <c r="F340" i="3"/>
  <c r="E351" i="3"/>
  <c r="G275" i="3"/>
  <c r="E169" i="3"/>
  <c r="B14" i="3"/>
  <c r="C235" i="3"/>
  <c r="E362" i="3"/>
  <c r="E236" i="3"/>
  <c r="G220" i="3"/>
  <c r="G303" i="3"/>
  <c r="C122" i="3"/>
  <c r="F151" i="3"/>
  <c r="H367" i="3"/>
  <c r="B252" i="3"/>
  <c r="C172" i="3"/>
  <c r="D272" i="3"/>
  <c r="F65" i="3"/>
  <c r="B247" i="3"/>
  <c r="C325" i="3"/>
  <c r="C181" i="3"/>
  <c r="C366" i="3"/>
  <c r="H338" i="3"/>
  <c r="D260" i="3"/>
  <c r="F121" i="3"/>
  <c r="D363" i="3"/>
  <c r="G295" i="3"/>
  <c r="F323" i="3"/>
  <c r="B101" i="3"/>
  <c r="C93" i="3"/>
  <c r="B300" i="3"/>
  <c r="B249" i="3"/>
  <c r="G262" i="3"/>
  <c r="D43" i="3"/>
  <c r="G317" i="3"/>
  <c r="D209" i="3"/>
  <c r="H118" i="3"/>
  <c r="E209" i="3"/>
  <c r="D196" i="3"/>
  <c r="C211" i="3"/>
  <c r="H366" i="3"/>
  <c r="D257" i="3"/>
  <c r="C280" i="3"/>
  <c r="B340" i="3"/>
  <c r="H276" i="3"/>
  <c r="H174" i="3"/>
  <c r="B168" i="3"/>
  <c r="G248" i="3"/>
  <c r="C212" i="3"/>
  <c r="H369" i="3"/>
  <c r="B257" i="3"/>
  <c r="C241" i="3"/>
  <c r="E217" i="3"/>
  <c r="D195" i="3"/>
  <c r="B353" i="3"/>
  <c r="B57" i="3"/>
  <c r="C351" i="3"/>
  <c r="F350" i="3"/>
  <c r="H223" i="3"/>
  <c r="F72" i="3"/>
  <c r="F214" i="3"/>
  <c r="C319" i="3"/>
  <c r="D50" i="3"/>
  <c r="E195" i="3"/>
  <c r="D253" i="3"/>
  <c r="H153" i="3"/>
  <c r="F362" i="3"/>
  <c r="C322" i="3"/>
  <c r="E257" i="3"/>
  <c r="E24" i="3"/>
  <c r="D248" i="3"/>
  <c r="C331" i="3"/>
  <c r="F58" i="3"/>
  <c r="E305" i="3"/>
  <c r="F339" i="3"/>
  <c r="C332" i="3"/>
  <c r="F147" i="3"/>
  <c r="B174" i="3"/>
  <c r="D103" i="3"/>
  <c r="G41" i="3"/>
  <c r="H82" i="3"/>
  <c r="G236" i="3"/>
  <c r="D156" i="3"/>
  <c r="B238" i="3"/>
  <c r="G113" i="3"/>
  <c r="C151" i="3"/>
  <c r="E204" i="3"/>
  <c r="D287" i="3"/>
  <c r="H176" i="3"/>
  <c r="C236" i="3"/>
  <c r="F136" i="3"/>
  <c r="D170" i="3"/>
  <c r="F148" i="3"/>
  <c r="E79" i="3"/>
  <c r="G272" i="3"/>
  <c r="H59" i="3"/>
  <c r="C240" i="3"/>
  <c r="B50" i="3"/>
  <c r="F337" i="3"/>
  <c r="C168" i="3"/>
  <c r="C328" i="3"/>
  <c r="F293" i="3"/>
  <c r="F271" i="3"/>
  <c r="H220" i="3"/>
  <c r="C292" i="3"/>
  <c r="C342" i="3"/>
  <c r="G244" i="3"/>
  <c r="B296" i="3"/>
  <c r="H357" i="3"/>
  <c r="E176" i="3"/>
  <c r="D161" i="3"/>
  <c r="D98" i="3"/>
  <c r="H80" i="3"/>
  <c r="D276" i="3"/>
  <c r="D361" i="3"/>
  <c r="E193" i="3"/>
  <c r="B299" i="3"/>
  <c r="G312" i="3"/>
  <c r="E210" i="3"/>
  <c r="B261" i="3"/>
  <c r="D155" i="3"/>
  <c r="F292" i="3"/>
  <c r="D339" i="3"/>
  <c r="E306" i="3"/>
  <c r="F328" i="3"/>
  <c r="H358" i="3"/>
  <c r="G169" i="3"/>
  <c r="E346" i="3"/>
  <c r="H339" i="3"/>
  <c r="B279" i="3"/>
  <c r="E340" i="3"/>
  <c r="H254" i="3"/>
  <c r="H312" i="3"/>
  <c r="F299" i="3"/>
  <c r="D201" i="3"/>
  <c r="F219" i="3"/>
  <c r="E269" i="3"/>
  <c r="F256" i="3"/>
  <c r="G345" i="3"/>
  <c r="C296" i="3"/>
  <c r="C336" i="3"/>
  <c r="E258" i="3"/>
  <c r="G245" i="3"/>
  <c r="D301" i="3"/>
  <c r="F198" i="3"/>
  <c r="H168" i="3"/>
  <c r="F41" i="3"/>
  <c r="C188" i="3"/>
  <c r="G199" i="3"/>
  <c r="D182" i="3"/>
  <c r="H36" i="3"/>
  <c r="F270" i="3"/>
  <c r="D290" i="3"/>
  <c r="E182" i="3"/>
  <c r="C321" i="3"/>
  <c r="E212" i="3"/>
  <c r="E335" i="3"/>
  <c r="G297" i="3"/>
  <c r="B294" i="3"/>
  <c r="B88" i="3"/>
  <c r="E184" i="3"/>
  <c r="F262" i="3"/>
  <c r="D251" i="3"/>
  <c r="G357" i="3"/>
  <c r="B282" i="3"/>
  <c r="B322" i="3"/>
  <c r="F215" i="3"/>
  <c r="G282" i="3"/>
  <c r="H290" i="3"/>
  <c r="H213" i="3"/>
  <c r="F238" i="3"/>
  <c r="H349" i="3"/>
  <c r="F194" i="3"/>
  <c r="B291" i="3"/>
  <c r="E322" i="3"/>
  <c r="G288" i="3"/>
  <c r="H7" i="3"/>
  <c r="H6" i="3" s="1"/>
  <c r="F361" i="3"/>
  <c r="B177" i="3"/>
  <c r="C277" i="3"/>
  <c r="D237" i="3"/>
  <c r="D224" i="3"/>
  <c r="F329" i="3"/>
  <c r="D151" i="3"/>
  <c r="H186" i="3"/>
  <c r="D259" i="3"/>
  <c r="D360" i="3"/>
  <c r="E349" i="3"/>
  <c r="C360" i="3"/>
  <c r="G347" i="3"/>
  <c r="G198" i="3"/>
  <c r="G291" i="3"/>
  <c r="H165" i="3"/>
  <c r="F226" i="3"/>
  <c r="B332" i="3"/>
  <c r="H160" i="3"/>
  <c r="E328" i="3"/>
  <c r="E226" i="3"/>
  <c r="E365" i="3"/>
  <c r="D334" i="3"/>
  <c r="H275" i="3"/>
  <c r="D180" i="3"/>
  <c r="E264" i="3"/>
  <c r="C157" i="3"/>
  <c r="B270" i="3"/>
  <c r="D190" i="3"/>
  <c r="E156" i="3"/>
  <c r="E246" i="3"/>
  <c r="D148" i="3"/>
  <c r="H224" i="3"/>
  <c r="C288" i="3"/>
  <c r="E363" i="3"/>
  <c r="D222" i="3"/>
  <c r="G224" i="3"/>
  <c r="F13" i="3"/>
  <c r="E55" i="3"/>
  <c r="E309" i="3"/>
  <c r="E110" i="3"/>
  <c r="E312" i="3"/>
  <c r="F15" i="3"/>
  <c r="C63" i="3"/>
  <c r="G331" i="3"/>
  <c r="G109" i="3"/>
  <c r="H302" i="3"/>
  <c r="F30" i="3"/>
  <c r="H96" i="3"/>
  <c r="F49" i="3"/>
  <c r="F29" i="3"/>
  <c r="E109" i="3"/>
  <c r="B162" i="3"/>
  <c r="G294" i="3"/>
  <c r="H137" i="3"/>
  <c r="D23" i="3"/>
  <c r="G233" i="3"/>
  <c r="B229" i="3"/>
  <c r="C305" i="3"/>
  <c r="G204" i="3"/>
  <c r="B30" i="3"/>
  <c r="G163" i="3"/>
  <c r="F120" i="3"/>
  <c r="H244" i="3"/>
  <c r="E280" i="3"/>
  <c r="F89" i="3"/>
  <c r="D107" i="3"/>
  <c r="H68" i="3"/>
  <c r="B203" i="3"/>
  <c r="B138" i="3"/>
  <c r="F189" i="3"/>
  <c r="H34" i="5"/>
  <c r="C249" i="3"/>
  <c r="C186" i="3"/>
  <c r="G79" i="3"/>
  <c r="D121" i="3"/>
  <c r="D91" i="3"/>
  <c r="B20" i="3"/>
  <c r="D264" i="3"/>
  <c r="E262" i="3"/>
  <c r="G32" i="3"/>
  <c r="D102" i="3"/>
  <c r="F173" i="3"/>
  <c r="E124" i="3"/>
  <c r="H291" i="3"/>
  <c r="F51" i="3"/>
  <c r="G11" i="3"/>
  <c r="D64" i="3"/>
  <c r="D116" i="3"/>
  <c r="F111" i="3"/>
  <c r="F295" i="3"/>
  <c r="F278" i="3"/>
  <c r="C98" i="3"/>
  <c r="C138" i="3"/>
  <c r="H362" i="3"/>
  <c r="H356" i="3"/>
  <c r="F333" i="3"/>
  <c r="B95" i="3"/>
  <c r="D87" i="3"/>
  <c r="B69" i="3"/>
  <c r="H24" i="3"/>
  <c r="D19" i="3"/>
  <c r="H84" i="3"/>
  <c r="D316" i="3"/>
  <c r="F172" i="3"/>
  <c r="H296" i="3"/>
  <c r="F141" i="3"/>
  <c r="F174" i="3"/>
  <c r="B18" i="3"/>
  <c r="C187" i="3"/>
  <c r="F287" i="3"/>
  <c r="G114" i="3"/>
  <c r="F102" i="3"/>
  <c r="H286" i="3"/>
  <c r="F202" i="3"/>
  <c r="F348" i="3"/>
  <c r="F322" i="3"/>
  <c r="G75" i="3"/>
  <c r="B166" i="3"/>
  <c r="H335" i="3"/>
  <c r="H327" i="3"/>
  <c r="B314" i="3"/>
  <c r="F38" i="3"/>
  <c r="B207" i="3"/>
  <c r="D346" i="3"/>
  <c r="E251" i="3"/>
  <c r="H170" i="3"/>
  <c r="C120" i="3"/>
  <c r="F124" i="3"/>
  <c r="C200" i="3"/>
  <c r="E97" i="3"/>
  <c r="D111" i="3"/>
  <c r="G102" i="3"/>
  <c r="B348" i="3"/>
  <c r="H216" i="3"/>
  <c r="G123" i="3"/>
  <c r="G318" i="3"/>
  <c r="B141" i="3"/>
  <c r="C46" i="3"/>
  <c r="G218" i="3"/>
  <c r="C67" i="3"/>
  <c r="G320" i="3"/>
  <c r="G355" i="3"/>
  <c r="F69" i="3"/>
  <c r="G52" i="3"/>
  <c r="B190" i="3"/>
  <c r="C324" i="3"/>
  <c r="B295" i="3"/>
  <c r="E232" i="3"/>
  <c r="E151" i="3"/>
  <c r="C198" i="3"/>
  <c r="E35" i="3"/>
  <c r="C144" i="3"/>
  <c r="G40" i="3"/>
  <c r="E220" i="3"/>
  <c r="C154" i="3"/>
  <c r="G366" i="3"/>
  <c r="G202" i="3"/>
  <c r="F201" i="3"/>
  <c r="G152" i="3"/>
  <c r="G26" i="3"/>
  <c r="G142" i="3"/>
  <c r="H231" i="3"/>
  <c r="H273" i="3"/>
  <c r="F272" i="3"/>
  <c r="C146" i="3"/>
  <c r="B339" i="3"/>
  <c r="H234" i="3"/>
  <c r="G286" i="3"/>
  <c r="E188" i="3"/>
  <c r="C226" i="3"/>
  <c r="G132" i="3"/>
  <c r="C74" i="3"/>
  <c r="B198" i="3"/>
  <c r="G181" i="3"/>
  <c r="F288" i="3"/>
  <c r="D44" i="3"/>
  <c r="G175" i="3"/>
  <c r="C256" i="3"/>
  <c r="E304" i="3"/>
  <c r="G336" i="3"/>
  <c r="G139" i="3"/>
  <c r="B39" i="3"/>
  <c r="D140" i="3"/>
  <c r="E72" i="3"/>
  <c r="H120" i="3"/>
  <c r="D338" i="3"/>
  <c r="G184" i="3"/>
  <c r="F356" i="3"/>
  <c r="C206" i="3"/>
  <c r="E259" i="3"/>
  <c r="C156" i="3"/>
  <c r="B97" i="3"/>
  <c r="E20" i="3"/>
  <c r="G64" i="3"/>
  <c r="C297" i="3"/>
  <c r="G51" i="3"/>
  <c r="C78" i="3"/>
  <c r="C340" i="3"/>
  <c r="D54" i="3"/>
  <c r="B142" i="3"/>
  <c r="B121" i="3"/>
  <c r="F114" i="3"/>
  <c r="E229" i="3"/>
  <c r="D255" i="3"/>
  <c r="F96" i="3"/>
  <c r="D345" i="3"/>
  <c r="D296" i="3"/>
  <c r="B338" i="3"/>
  <c r="H206" i="3"/>
  <c r="B117" i="3"/>
  <c r="D14" i="3"/>
  <c r="C68" i="3"/>
  <c r="D139" i="3"/>
  <c r="E17" i="3"/>
  <c r="H237" i="3"/>
  <c r="D331" i="3"/>
  <c r="D204" i="3"/>
  <c r="H55" i="3"/>
  <c r="F131" i="3"/>
  <c r="G116" i="3"/>
  <c r="E144" i="3"/>
  <c r="H325" i="3"/>
  <c r="G235" i="3"/>
  <c r="C123" i="3"/>
  <c r="E214" i="3"/>
  <c r="E65" i="3"/>
  <c r="B251" i="3"/>
  <c r="G351" i="3"/>
  <c r="F149" i="3"/>
  <c r="H328" i="3"/>
  <c r="F53" i="3"/>
  <c r="D13" i="3"/>
  <c r="E308" i="3"/>
  <c r="G340" i="3"/>
  <c r="D286" i="3"/>
  <c r="F169" i="3"/>
  <c r="F161" i="3"/>
  <c r="C136" i="3"/>
  <c r="F285" i="3"/>
  <c r="E50" i="3"/>
  <c r="B90" i="3"/>
  <c r="C77" i="3"/>
  <c r="H194" i="3"/>
  <c r="E91" i="3"/>
  <c r="H300" i="3"/>
  <c r="H111" i="3"/>
  <c r="C29" i="3"/>
  <c r="E278" i="3"/>
  <c r="E254" i="3"/>
  <c r="D312" i="3"/>
  <c r="G225" i="3"/>
  <c r="C61" i="3"/>
  <c r="F137" i="3"/>
  <c r="G98" i="3"/>
  <c r="B135" i="3"/>
  <c r="H175" i="3"/>
  <c r="G361" i="3"/>
  <c r="C34" i="3"/>
  <c r="E162" i="3"/>
  <c r="B160" i="3"/>
  <c r="F12" i="3"/>
  <c r="H107" i="3"/>
  <c r="G167" i="3"/>
  <c r="B264" i="3"/>
  <c r="F363" i="3"/>
  <c r="F282" i="3"/>
  <c r="C316" i="3"/>
  <c r="F353" i="3"/>
  <c r="B66" i="3"/>
  <c r="G17" i="3"/>
  <c r="E126" i="3"/>
  <c r="D197" i="3"/>
  <c r="F245" i="3"/>
  <c r="E260" i="3"/>
  <c r="G369" i="3"/>
  <c r="F232" i="3"/>
  <c r="C103" i="3"/>
  <c r="G151" i="3"/>
  <c r="E143" i="3"/>
  <c r="D327" i="3"/>
  <c r="E341" i="3"/>
  <c r="F145" i="3"/>
  <c r="E356" i="3"/>
  <c r="E279" i="3"/>
  <c r="D92" i="3"/>
  <c r="H135" i="3"/>
  <c r="G112" i="3"/>
  <c r="F87" i="3"/>
  <c r="E296" i="3"/>
  <c r="H205" i="3"/>
  <c r="G280" i="3"/>
  <c r="C17" i="3"/>
  <c r="F346" i="3"/>
  <c r="D185" i="3"/>
  <c r="H133" i="3"/>
  <c r="G189" i="3"/>
  <c r="F101" i="3"/>
  <c r="H33" i="3"/>
  <c r="E175" i="3"/>
  <c r="C222" i="3"/>
  <c r="C165" i="3"/>
  <c r="G299" i="3"/>
  <c r="C335" i="3"/>
  <c r="E64" i="3"/>
  <c r="D96" i="3"/>
  <c r="B244" i="3"/>
  <c r="H364" i="3"/>
  <c r="C362" i="3"/>
  <c r="D22" i="3"/>
  <c r="C254" i="3"/>
  <c r="D76" i="3"/>
  <c r="H285" i="3"/>
  <c r="H164" i="3"/>
  <c r="D226" i="3"/>
  <c r="B259" i="3"/>
  <c r="C52" i="3"/>
  <c r="F70" i="3"/>
  <c r="D323" i="3"/>
  <c r="C209" i="3"/>
  <c r="G29" i="3"/>
  <c r="D330" i="3"/>
  <c r="F105" i="3"/>
  <c r="D354" i="3"/>
  <c r="D119" i="3"/>
  <c r="F313" i="3"/>
  <c r="H212" i="3"/>
  <c r="B342" i="3"/>
  <c r="H21" i="3"/>
  <c r="E354" i="3"/>
  <c r="F59" i="3"/>
  <c r="G89" i="3"/>
  <c r="C318" i="3"/>
  <c r="F258" i="3"/>
  <c r="F32" i="3"/>
  <c r="H158" i="3"/>
  <c r="G196" i="3"/>
  <c r="D42" i="3"/>
  <c r="B35" i="3"/>
  <c r="F182" i="3"/>
  <c r="C107" i="3"/>
  <c r="G28" i="3"/>
  <c r="C247" i="3"/>
  <c r="B93" i="3"/>
  <c r="G47" i="3"/>
  <c r="C37" i="3"/>
  <c r="D56" i="3"/>
  <c r="E218" i="3"/>
  <c r="H203" i="3"/>
  <c r="F177" i="3"/>
  <c r="G221" i="3"/>
  <c r="D243" i="3"/>
  <c r="G247" i="3"/>
  <c r="F80" i="3"/>
  <c r="C96" i="3"/>
  <c r="F179" i="3"/>
  <c r="E90" i="3"/>
  <c r="B115" i="3"/>
  <c r="F273" i="3"/>
  <c r="D97" i="3"/>
  <c r="C57" i="3"/>
  <c r="F324" i="3"/>
  <c r="B248" i="3"/>
  <c r="H131" i="3"/>
  <c r="C312" i="3"/>
  <c r="F129" i="3"/>
  <c r="C22" i="3"/>
  <c r="E255" i="3"/>
  <c r="B223" i="3"/>
  <c r="E293" i="3"/>
  <c r="G364" i="3"/>
  <c r="F249" i="3"/>
  <c r="E277" i="3"/>
  <c r="C197" i="3"/>
  <c r="F321" i="3"/>
  <c r="D178" i="3"/>
  <c r="F365" i="3"/>
  <c r="E331" i="3"/>
  <c r="D295" i="3"/>
  <c r="D166" i="3"/>
  <c r="E179" i="3"/>
  <c r="E191" i="3"/>
  <c r="G129" i="3"/>
  <c r="H227" i="3"/>
  <c r="C359" i="3"/>
  <c r="H221" i="3"/>
  <c r="B277" i="3"/>
  <c r="E123" i="3"/>
  <c r="C264" i="3"/>
  <c r="B286" i="3"/>
  <c r="D174" i="3"/>
  <c r="H345" i="3"/>
  <c r="C224" i="3"/>
  <c r="G304" i="3"/>
  <c r="B21" i="3"/>
  <c r="F360" i="3"/>
  <c r="B210" i="3"/>
  <c r="E197" i="3"/>
  <c r="F153" i="3"/>
  <c r="H281" i="3"/>
  <c r="E252" i="3"/>
  <c r="E114" i="3"/>
  <c r="C28" i="3"/>
  <c r="D219" i="3"/>
  <c r="H352" i="3"/>
  <c r="D369" i="3"/>
  <c r="F227" i="3"/>
  <c r="H222" i="3"/>
  <c r="B151" i="3"/>
  <c r="G188" i="3"/>
  <c r="G125" i="3"/>
  <c r="F325" i="3"/>
  <c r="E25" i="3"/>
  <c r="F79" i="3"/>
  <c r="H209" i="3"/>
  <c r="D281" i="3"/>
  <c r="D132" i="3"/>
  <c r="C278" i="3"/>
  <c r="D51" i="3"/>
  <c r="E146" i="3"/>
  <c r="F78" i="3"/>
  <c r="F150" i="3"/>
  <c r="B144" i="3"/>
  <c r="D164" i="3"/>
  <c r="E83" i="3"/>
  <c r="D52" i="3"/>
  <c r="C97" i="3"/>
  <c r="B197" i="3"/>
  <c r="D89" i="3"/>
  <c r="D271" i="3"/>
  <c r="G36" i="3"/>
  <c r="F86" i="3"/>
  <c r="D211" i="3"/>
  <c r="D108" i="3"/>
  <c r="H51" i="3"/>
  <c r="G138" i="3"/>
  <c r="B102" i="3"/>
  <c r="D235" i="3"/>
  <c r="F294" i="3"/>
  <c r="H181" i="3"/>
  <c r="E316" i="3"/>
  <c r="E22" i="3"/>
  <c r="F237" i="3"/>
  <c r="D278" i="3"/>
  <c r="B49" i="3"/>
  <c r="B263" i="3"/>
  <c r="E54" i="3"/>
  <c r="E313" i="3"/>
  <c r="B72" i="3"/>
  <c r="C361" i="3"/>
  <c r="F314" i="3"/>
  <c r="E44" i="3"/>
  <c r="B285" i="3"/>
  <c r="G206" i="3"/>
  <c r="D32" i="3"/>
  <c r="C333" i="3"/>
  <c r="C23" i="3"/>
  <c r="G253" i="3"/>
  <c r="G100" i="3"/>
  <c r="H279" i="3"/>
  <c r="G274" i="3"/>
  <c r="B33" i="3"/>
  <c r="H192" i="3"/>
  <c r="B40" i="3"/>
  <c r="F97" i="3"/>
  <c r="B194" i="3"/>
  <c r="D120" i="3"/>
  <c r="E216" i="3"/>
  <c r="E271" i="3"/>
  <c r="C276" i="3"/>
  <c r="D147" i="3"/>
  <c r="E92" i="3"/>
  <c r="D249" i="3"/>
  <c r="F154" i="3"/>
  <c r="B188" i="3"/>
  <c r="C32" i="3"/>
  <c r="C159" i="3"/>
  <c r="E85" i="3"/>
  <c r="C343" i="3"/>
  <c r="E74" i="3"/>
  <c r="F310" i="3"/>
  <c r="D105" i="3"/>
  <c r="D126" i="3"/>
  <c r="E145" i="3"/>
  <c r="E200" i="3"/>
  <c r="C81" i="3"/>
  <c r="H112" i="3"/>
  <c r="H161" i="3"/>
  <c r="F210" i="3"/>
  <c r="H155" i="3"/>
  <c r="G341" i="3"/>
  <c r="F364" i="3"/>
  <c r="H233" i="3"/>
  <c r="F197" i="3"/>
  <c r="H195" i="3"/>
  <c r="D347" i="3"/>
  <c r="B120" i="3"/>
  <c r="G310" i="3"/>
  <c r="D247" i="3"/>
  <c r="C220" i="3"/>
  <c r="H141" i="3"/>
  <c r="E314" i="3"/>
  <c r="H42" i="3"/>
  <c r="B23" i="3"/>
  <c r="C83" i="3"/>
  <c r="H60" i="3"/>
  <c r="B29" i="3"/>
  <c r="G319" i="3"/>
  <c r="F26" i="3"/>
  <c r="F62" i="3"/>
  <c r="B70" i="3"/>
  <c r="C125" i="3"/>
  <c r="B119" i="3"/>
  <c r="E107" i="3"/>
  <c r="E250" i="3"/>
  <c r="F315" i="3"/>
  <c r="H360" i="3"/>
  <c r="H98" i="3"/>
  <c r="E81" i="3"/>
  <c r="B205" i="3"/>
  <c r="E10" i="3"/>
  <c r="H173" i="3"/>
  <c r="D15" i="3"/>
  <c r="E116" i="3"/>
  <c r="H19" i="3"/>
  <c r="E201" i="3"/>
  <c r="C295" i="3"/>
  <c r="C290" i="3"/>
  <c r="E339" i="3"/>
  <c r="E180" i="3"/>
  <c r="B159" i="3"/>
  <c r="H14" i="3"/>
  <c r="C14" i="3"/>
  <c r="G194" i="3"/>
  <c r="D199" i="3"/>
  <c r="F260" i="3"/>
  <c r="D117" i="3"/>
  <c r="C317" i="3"/>
  <c r="H351" i="3"/>
  <c r="E355" i="3"/>
  <c r="F195" i="3"/>
  <c r="D246" i="3"/>
  <c r="G325" i="3"/>
  <c r="D300" i="3"/>
  <c r="G284" i="3"/>
  <c r="D143" i="3"/>
  <c r="G43" i="3"/>
  <c r="E58" i="3"/>
  <c r="F317" i="3"/>
  <c r="H190" i="3"/>
  <c r="E117" i="3"/>
  <c r="H90" i="3"/>
  <c r="G99" i="3"/>
  <c r="C10" i="3"/>
  <c r="F248" i="3"/>
  <c r="C250" i="3"/>
  <c r="D240" i="3"/>
  <c r="C180" i="3"/>
  <c r="B208" i="3"/>
  <c r="G84" i="3"/>
  <c r="C152" i="3"/>
  <c r="E174" i="3"/>
  <c r="G37" i="3"/>
  <c r="E45" i="3"/>
  <c r="C345" i="3"/>
  <c r="E31" i="3"/>
  <c r="G35" i="3"/>
  <c r="D208" i="3"/>
  <c r="F347" i="3"/>
  <c r="E40" i="3"/>
  <c r="C16" i="3"/>
  <c r="H295" i="3"/>
  <c r="D244" i="3"/>
  <c r="F94" i="3"/>
  <c r="G185" i="3"/>
  <c r="B318" i="3"/>
  <c r="F319" i="3"/>
  <c r="G33" i="3"/>
  <c r="H151" i="3"/>
  <c r="H53" i="3"/>
  <c r="F36" i="3"/>
  <c r="C102" i="3"/>
  <c r="B307" i="3"/>
  <c r="D26" i="3"/>
  <c r="G332" i="3"/>
  <c r="E369" i="3"/>
  <c r="E76" i="3"/>
  <c r="B226" i="3"/>
  <c r="B114" i="3"/>
  <c r="D368" i="3"/>
  <c r="G314" i="3"/>
  <c r="B109" i="3"/>
  <c r="G48" i="3"/>
  <c r="E222" i="3"/>
  <c r="B312" i="3"/>
  <c r="C133" i="3"/>
  <c r="G23" i="3"/>
  <c r="E98" i="3"/>
  <c r="C109" i="3"/>
  <c r="D115" i="3"/>
  <c r="H28" i="3"/>
  <c r="C314" i="3"/>
  <c r="H347" i="3"/>
  <c r="D321" i="3"/>
  <c r="H22" i="3"/>
  <c r="F75" i="3"/>
  <c r="D68" i="3"/>
  <c r="C265" i="3"/>
  <c r="G363" i="3"/>
  <c r="F186" i="3"/>
  <c r="H365" i="3"/>
  <c r="C60" i="3"/>
  <c r="F47" i="3"/>
  <c r="D302" i="3"/>
  <c r="C126" i="3"/>
  <c r="D28" i="3"/>
  <c r="H97" i="3"/>
  <c r="F281" i="3"/>
  <c r="B316" i="3"/>
  <c r="G155" i="3"/>
  <c r="G82" i="3"/>
  <c r="H27" i="3"/>
  <c r="G250" i="3"/>
  <c r="E310" i="3"/>
  <c r="H354" i="3"/>
  <c r="G62" i="3"/>
  <c r="E198" i="3"/>
  <c r="G128" i="3"/>
  <c r="H180" i="3"/>
  <c r="B173" i="3"/>
  <c r="B243" i="3"/>
  <c r="C364" i="3"/>
  <c r="E299" i="3"/>
  <c r="H74" i="3"/>
  <c r="F146" i="3"/>
  <c r="G146" i="3"/>
  <c r="F92" i="3"/>
  <c r="G110" i="3"/>
  <c r="C238" i="3"/>
  <c r="H310" i="3"/>
  <c r="F228" i="3"/>
  <c r="H47" i="3"/>
  <c r="D131" i="3"/>
  <c r="D36" i="3"/>
  <c r="E82" i="3"/>
  <c r="C65" i="3"/>
  <c r="C189" i="3"/>
  <c r="C213" i="3"/>
  <c r="E318" i="3"/>
  <c r="B310" i="3"/>
  <c r="C195" i="3"/>
  <c r="G293" i="3"/>
  <c r="H124" i="3"/>
  <c r="C367" i="3"/>
  <c r="B125" i="3"/>
  <c r="B44" i="3"/>
  <c r="H185" i="3"/>
  <c r="B184" i="3"/>
  <c r="C86" i="3"/>
  <c r="H316" i="3"/>
  <c r="C13" i="3"/>
  <c r="G117" i="3"/>
  <c r="B346" i="3"/>
  <c r="H204" i="3"/>
  <c r="H16" i="3"/>
  <c r="B273" i="3"/>
  <c r="E132" i="3"/>
  <c r="E26" i="3"/>
  <c r="B63" i="3"/>
  <c r="B258" i="3"/>
  <c r="H251" i="3"/>
  <c r="E129" i="3"/>
  <c r="D33" i="3"/>
  <c r="H75" i="3"/>
  <c r="B15" i="3"/>
  <c r="B13" i="3"/>
  <c r="D37" i="3"/>
  <c r="B204" i="3"/>
  <c r="D168" i="3"/>
  <c r="D303" i="3"/>
  <c r="E137" i="3"/>
  <c r="C141" i="3"/>
  <c r="D356" i="3"/>
  <c r="E108" i="3"/>
  <c r="B56" i="3"/>
  <c r="H177" i="3"/>
  <c r="E160" i="3"/>
  <c r="F257" i="3"/>
  <c r="C259" i="3"/>
  <c r="F338" i="3"/>
  <c r="D83" i="3"/>
  <c r="B91" i="3"/>
  <c r="E345" i="3"/>
  <c r="D93" i="3"/>
  <c r="F345" i="3"/>
  <c r="E134" i="3"/>
  <c r="E130" i="3"/>
  <c r="C271" i="3"/>
  <c r="D74" i="3"/>
  <c r="G212" i="3"/>
  <c r="G30" i="3"/>
  <c r="G20" i="3"/>
  <c r="H30" i="3"/>
  <c r="E71" i="3"/>
  <c r="D266" i="3"/>
  <c r="F240" i="3"/>
  <c r="D210" i="3"/>
  <c r="D41" i="3"/>
  <c r="G239" i="3"/>
  <c r="C304" i="3"/>
  <c r="G209" i="3"/>
  <c r="D310" i="3"/>
  <c r="B267" i="3"/>
  <c r="D183" i="3"/>
  <c r="B62" i="3"/>
  <c r="F55" i="3"/>
  <c r="F56" i="3"/>
  <c r="E135" i="3"/>
  <c r="B220" i="3"/>
  <c r="C124" i="3"/>
  <c r="D114" i="3"/>
  <c r="D90" i="3"/>
  <c r="D67" i="3"/>
  <c r="C18" i="3"/>
  <c r="E159" i="3"/>
  <c r="H48" i="3"/>
  <c r="B128" i="3"/>
  <c r="B24" i="3"/>
  <c r="H77" i="3"/>
  <c r="C255" i="3"/>
  <c r="G337" i="3"/>
  <c r="C171" i="3"/>
  <c r="D274" i="3"/>
  <c r="H368" i="3"/>
  <c r="G14" i="3"/>
  <c r="H76" i="3"/>
  <c r="C70" i="3"/>
  <c r="D53" i="3"/>
  <c r="H49" i="3"/>
  <c r="H34" i="3"/>
  <c r="B112" i="3"/>
  <c r="D186" i="3"/>
  <c r="C262" i="3"/>
  <c r="H50" i="3"/>
  <c r="B110" i="3"/>
  <c r="H13" i="3"/>
  <c r="F184" i="3"/>
  <c r="H12" i="3"/>
  <c r="B27" i="3"/>
  <c r="F205" i="3"/>
  <c r="D261" i="3"/>
  <c r="G261" i="3"/>
  <c r="E158" i="3"/>
  <c r="E249" i="3"/>
  <c r="H326" i="3"/>
  <c r="F10" i="3"/>
  <c r="H361" i="3"/>
  <c r="C44" i="3"/>
  <c r="F25" i="3"/>
  <c r="D99" i="3"/>
  <c r="H208" i="3"/>
  <c r="E113" i="3"/>
  <c r="E298" i="3"/>
  <c r="H31" i="3"/>
  <c r="F14" i="3"/>
  <c r="G131" i="3"/>
  <c r="F63" i="3"/>
  <c r="E119" i="3"/>
  <c r="B235" i="3"/>
  <c r="B303" i="3"/>
  <c r="E315" i="3"/>
  <c r="E57" i="3"/>
  <c r="G70" i="3"/>
  <c r="G141" i="3"/>
  <c r="E241" i="3"/>
  <c r="F261" i="3"/>
  <c r="H66" i="3"/>
  <c r="H69" i="3"/>
  <c r="C15" i="3"/>
  <c r="C48" i="3"/>
  <c r="E60" i="3"/>
  <c r="E102" i="3"/>
  <c r="G91" i="3"/>
  <c r="D81" i="3"/>
  <c r="G13" i="3"/>
  <c r="F139" i="3"/>
  <c r="E235" i="3"/>
  <c r="B170" i="3"/>
  <c r="C169" i="3"/>
  <c r="E221" i="3"/>
  <c r="D11" i="3"/>
  <c r="C140" i="3"/>
  <c r="C261" i="3"/>
  <c r="B227" i="3"/>
  <c r="C128" i="3"/>
  <c r="E36" i="3"/>
  <c r="H35" i="3"/>
  <c r="F171" i="3"/>
  <c r="F178" i="3"/>
  <c r="B32" i="3"/>
  <c r="B99" i="3"/>
  <c r="C106" i="3"/>
  <c r="F35" i="3"/>
  <c r="F74" i="3"/>
  <c r="D112" i="3"/>
  <c r="E104" i="3"/>
  <c r="C73" i="3"/>
  <c r="F176" i="3"/>
  <c r="G115" i="3"/>
  <c r="C115" i="3"/>
  <c r="H100" i="3"/>
  <c r="C199" i="3"/>
  <c r="B74" i="3"/>
  <c r="F44" i="3"/>
  <c r="H144" i="3"/>
  <c r="F57" i="3"/>
  <c r="D63" i="3"/>
  <c r="C11" i="3"/>
  <c r="C111" i="3"/>
  <c r="B65" i="3"/>
  <c r="G44" i="3"/>
  <c r="G65" i="3"/>
  <c r="G344" i="3"/>
  <c r="H44" i="3"/>
  <c r="H91" i="3"/>
  <c r="B77" i="3"/>
  <c r="F109" i="3"/>
  <c r="F17" i="3"/>
  <c r="E49" i="3"/>
  <c r="B76" i="3"/>
  <c r="H67" i="3"/>
  <c r="C131" i="3"/>
  <c r="H258" i="3"/>
  <c r="F64" i="3"/>
  <c r="D49" i="3"/>
  <c r="C30" i="3"/>
  <c r="G271" i="3"/>
  <c r="D238" i="3"/>
  <c r="B86" i="3"/>
  <c r="H18" i="3"/>
  <c r="G27" i="3"/>
  <c r="G56" i="3"/>
  <c r="D21" i="3"/>
  <c r="B145" i="3"/>
  <c r="G278" i="3"/>
  <c r="C36" i="3"/>
  <c r="D165" i="3"/>
  <c r="H56" i="3"/>
  <c r="G15" i="3"/>
  <c r="E11" i="3"/>
  <c r="B222" i="3"/>
  <c r="F81" i="3"/>
  <c r="E78" i="3"/>
  <c r="F84" i="3"/>
  <c r="F106" i="3"/>
  <c r="D118" i="3"/>
  <c r="G179" i="3"/>
  <c r="F242" i="3"/>
  <c r="B107" i="3"/>
  <c r="G63" i="3"/>
  <c r="C53" i="3"/>
  <c r="E27" i="3"/>
  <c r="B148" i="3"/>
  <c r="E73" i="3"/>
  <c r="B140" i="3"/>
  <c r="C137" i="3"/>
  <c r="D86" i="3"/>
  <c r="D47" i="3"/>
  <c r="H38" i="3"/>
  <c r="E152" i="3"/>
  <c r="H117" i="3"/>
  <c r="E276" i="3"/>
  <c r="D70" i="3"/>
  <c r="F107" i="3"/>
  <c r="B11" i="3"/>
  <c r="D101" i="3"/>
  <c r="H262" i="3"/>
  <c r="G126" i="3"/>
  <c r="E99" i="3"/>
  <c r="C134" i="3"/>
  <c r="C263" i="3"/>
  <c r="D85" i="3"/>
  <c r="D241" i="3"/>
  <c r="F122" i="3"/>
  <c r="D95" i="3"/>
  <c r="B189" i="3"/>
  <c r="H81" i="3"/>
  <c r="B71" i="3"/>
  <c r="G228" i="3"/>
  <c r="C85" i="3"/>
  <c r="F95" i="3"/>
  <c r="C76" i="3"/>
  <c r="C33" i="3"/>
  <c r="D29" i="3"/>
  <c r="H207" i="3"/>
  <c r="F208" i="3"/>
  <c r="H104" i="3"/>
  <c r="C161" i="3"/>
  <c r="B104" i="3"/>
  <c r="G122" i="3"/>
  <c r="F113" i="3"/>
  <c r="H93" i="3"/>
  <c r="H127" i="3"/>
  <c r="G207" i="3"/>
  <c r="E16" i="3"/>
  <c r="D80" i="3"/>
  <c r="H121" i="3"/>
  <c r="E140" i="3"/>
  <c r="B185" i="3"/>
  <c r="C43" i="3"/>
  <c r="E59" i="3"/>
  <c r="C108" i="3"/>
  <c r="E63" i="3"/>
  <c r="H136" i="3"/>
  <c r="H115" i="3"/>
  <c r="C92" i="3"/>
  <c r="B154" i="3"/>
  <c r="C114" i="3"/>
  <c r="F128" i="3"/>
  <c r="D202" i="3"/>
  <c r="F37" i="3"/>
  <c r="G349" i="3"/>
  <c r="E122" i="3"/>
  <c r="H17" i="3"/>
  <c r="E34" i="3"/>
  <c r="B31" i="3"/>
  <c r="B118" i="3"/>
  <c r="G160" i="3"/>
  <c r="H92" i="3"/>
  <c r="G12" i="3"/>
  <c r="G86" i="3"/>
  <c r="F54" i="3"/>
  <c r="G124" i="3"/>
  <c r="D234" i="3"/>
  <c r="C118" i="3"/>
  <c r="D106" i="3"/>
  <c r="C39" i="3"/>
  <c r="H235" i="3"/>
  <c r="E13" i="3"/>
  <c r="B150" i="3"/>
  <c r="C174" i="3"/>
  <c r="E69" i="3"/>
  <c r="B67" i="3"/>
  <c r="G103" i="3"/>
  <c r="H110" i="3"/>
  <c r="H40" i="3"/>
  <c r="H119" i="3"/>
  <c r="E29" i="3"/>
  <c r="C47" i="3"/>
  <c r="E70" i="3"/>
  <c r="E21" i="3"/>
  <c r="B22" i="3"/>
  <c r="C201" i="3"/>
  <c r="H101" i="3"/>
  <c r="C62" i="3"/>
  <c r="C87" i="3"/>
  <c r="H65" i="3"/>
  <c r="E37" i="3"/>
  <c r="C88" i="3"/>
  <c r="H152" i="3"/>
  <c r="E93" i="3"/>
  <c r="H32" i="3"/>
  <c r="B213" i="3"/>
  <c r="G55" i="3"/>
  <c r="C153" i="3"/>
  <c r="C196" i="3"/>
  <c r="D129" i="3"/>
  <c r="H108" i="3"/>
  <c r="E288" i="3"/>
  <c r="E141" i="3"/>
  <c r="C66" i="3"/>
  <c r="C25" i="3"/>
  <c r="G83" i="3"/>
  <c r="D141" i="3"/>
  <c r="F40" i="3"/>
  <c r="C135" i="3"/>
  <c r="E23" i="3"/>
  <c r="H79" i="3"/>
  <c r="C94" i="3"/>
  <c r="H39" i="3"/>
  <c r="E77" i="3"/>
  <c r="E100" i="3"/>
  <c r="D113" i="3"/>
  <c r="D31" i="3"/>
  <c r="B161" i="3"/>
  <c r="D66" i="3"/>
  <c r="C71" i="3"/>
  <c r="H143" i="3"/>
  <c r="F93" i="3"/>
  <c r="F91" i="3"/>
  <c r="E324" i="3"/>
  <c r="E53" i="3"/>
  <c r="C19" i="3"/>
  <c r="B94" i="3"/>
  <c r="G49" i="3"/>
  <c r="H26" i="3"/>
  <c r="F33" i="3"/>
  <c r="F27" i="3"/>
  <c r="G190" i="3"/>
  <c r="B133" i="3"/>
  <c r="G59" i="3"/>
  <c r="D77" i="3"/>
  <c r="B61" i="3"/>
  <c r="E39" i="3"/>
  <c r="H166" i="3"/>
  <c r="B246" i="3"/>
  <c r="G31" i="3"/>
  <c r="E168" i="3"/>
  <c r="D71" i="3"/>
  <c r="E128" i="3"/>
  <c r="B16" i="3"/>
  <c r="E84" i="3"/>
  <c r="B83" i="3"/>
  <c r="C143" i="3"/>
  <c r="E267" i="3"/>
  <c r="E30" i="3"/>
  <c r="H159" i="3"/>
  <c r="B55" i="3"/>
  <c r="B43" i="3"/>
  <c r="E96" i="3"/>
  <c r="G197" i="3"/>
  <c r="C110" i="3"/>
  <c r="G367" i="3"/>
  <c r="D233" i="3"/>
  <c r="G96" i="3"/>
  <c r="G222" i="3"/>
  <c r="C105" i="3"/>
  <c r="D61" i="3"/>
  <c r="F119" i="3"/>
  <c r="G346" i="3"/>
  <c r="E56" i="3"/>
  <c r="D73" i="3"/>
  <c r="B19" i="3"/>
  <c r="G143" i="3"/>
  <c r="C129" i="3"/>
  <c r="D100" i="3"/>
  <c r="E18" i="3"/>
  <c r="E87" i="3"/>
  <c r="C40" i="3"/>
  <c r="G42" i="3"/>
  <c r="E283" i="3"/>
  <c r="H86" i="3"/>
  <c r="G111" i="3"/>
  <c r="E206" i="3"/>
  <c r="E118" i="3"/>
  <c r="F116" i="3"/>
  <c r="B34" i="3"/>
  <c r="E67" i="3"/>
  <c r="F143" i="3"/>
  <c r="F133" i="3"/>
  <c r="B130" i="3"/>
  <c r="D311" i="3"/>
  <c r="F100" i="3"/>
  <c r="F61" i="3"/>
  <c r="D153" i="3"/>
  <c r="H5" i="12"/>
  <c r="H7" i="12" s="1"/>
  <c r="H6" i="12" s="1"/>
  <c r="E330" i="3"/>
  <c r="C54" i="3"/>
  <c r="C49" i="3"/>
  <c r="C116" i="3"/>
  <c r="H73" i="3"/>
  <c r="F18" i="3"/>
  <c r="D46" i="3"/>
  <c r="H201" i="3"/>
  <c r="G97" i="3"/>
  <c r="F138" i="3"/>
  <c r="D79" i="3"/>
  <c r="G187" i="3"/>
  <c r="B47" i="3"/>
  <c r="F112" i="3"/>
  <c r="F341" i="3"/>
  <c r="E95" i="3"/>
  <c r="H45" i="3"/>
  <c r="B58" i="3"/>
  <c r="H88" i="3"/>
  <c r="E42" i="3"/>
  <c r="E150" i="3"/>
  <c r="B158" i="3"/>
  <c r="G127" i="3"/>
  <c r="D30" i="3"/>
  <c r="H103" i="3"/>
  <c r="G19" i="3"/>
  <c r="B89" i="3"/>
  <c r="D72" i="3"/>
  <c r="C112" i="3"/>
  <c r="G133" i="3"/>
  <c r="F23" i="3"/>
  <c r="D189" i="3"/>
  <c r="D160" i="3"/>
  <c r="F67" i="3"/>
  <c r="D162" i="3"/>
  <c r="H29" i="3"/>
  <c r="D10" i="3"/>
  <c r="H43" i="3"/>
  <c r="H178" i="3"/>
  <c r="C72" i="3"/>
  <c r="G50" i="3"/>
  <c r="F191" i="3"/>
  <c r="C90" i="3"/>
  <c r="B12" i="3"/>
  <c r="E38" i="3"/>
  <c r="F127" i="3"/>
  <c r="G108" i="3"/>
  <c r="G72" i="3"/>
  <c r="F247" i="3"/>
  <c r="C113" i="3"/>
  <c r="G165" i="3"/>
  <c r="D35" i="3"/>
  <c r="E32" i="3"/>
  <c r="G73" i="3"/>
  <c r="H52" i="3"/>
  <c r="C64" i="3"/>
  <c r="H125" i="3"/>
  <c r="F90" i="3"/>
  <c r="E68" i="3"/>
  <c r="H283" i="3"/>
  <c r="D215" i="3"/>
  <c r="E111" i="3"/>
  <c r="B195" i="3"/>
  <c r="G92" i="3"/>
  <c r="G105" i="3"/>
  <c r="F167" i="3"/>
  <c r="C219" i="3"/>
  <c r="F180" i="3"/>
  <c r="D45" i="3"/>
  <c r="E89" i="3"/>
  <c r="G16" i="3"/>
  <c r="H230" i="3"/>
  <c r="C99" i="3"/>
  <c r="D12" i="3"/>
  <c r="C344" i="3"/>
  <c r="E52" i="3"/>
  <c r="D349" i="3"/>
  <c r="C182" i="3"/>
  <c r="E230" i="3"/>
  <c r="F46" i="3"/>
  <c r="H193" i="3"/>
  <c r="D25" i="3"/>
  <c r="H132" i="3"/>
  <c r="C84" i="3"/>
  <c r="F123" i="3"/>
  <c r="G161" i="3"/>
  <c r="D20" i="3"/>
  <c r="H78" i="3"/>
  <c r="H129" i="3"/>
  <c r="G78" i="3"/>
  <c r="D27" i="3"/>
  <c r="G104" i="3"/>
  <c r="H23" i="3"/>
  <c r="F45" i="3"/>
  <c r="B237" i="3"/>
  <c r="H61" i="3"/>
  <c r="E275" i="3"/>
  <c r="G34" i="3"/>
  <c r="D128" i="3"/>
  <c r="C207" i="3"/>
  <c r="D124" i="3"/>
  <c r="G10" i="3"/>
  <c r="B156" i="3"/>
  <c r="G217" i="3"/>
  <c r="B75" i="3"/>
  <c r="C130" i="3"/>
  <c r="E153" i="3"/>
  <c r="C308" i="3"/>
  <c r="F225" i="3"/>
  <c r="F117" i="3"/>
  <c r="E15" i="3"/>
  <c r="G87" i="3"/>
  <c r="C20" i="3"/>
  <c r="E225" i="3"/>
  <c r="B81" i="3"/>
  <c r="G144" i="3"/>
  <c r="D109" i="3"/>
  <c r="F77" i="3"/>
  <c r="B137" i="3"/>
  <c r="G119" i="3"/>
  <c r="C38" i="3"/>
  <c r="H72" i="3"/>
  <c r="B87" i="3"/>
  <c r="B103" i="3"/>
  <c r="H20" i="3"/>
  <c r="C27" i="3"/>
  <c r="D146" i="3"/>
  <c r="B123" i="3"/>
  <c r="G60" i="3"/>
  <c r="H122" i="3"/>
  <c r="E136" i="3"/>
  <c r="E61" i="3"/>
  <c r="G166" i="3"/>
  <c r="E178" i="3"/>
  <c r="F103" i="3"/>
  <c r="G121" i="3"/>
  <c r="G76" i="3"/>
  <c r="F66" i="3"/>
  <c r="C177" i="3"/>
  <c r="G66" i="3"/>
  <c r="F211" i="3"/>
  <c r="F209" i="3"/>
  <c r="D24" i="3"/>
  <c r="G69" i="3"/>
  <c r="E94" i="3"/>
  <c r="G88" i="3"/>
  <c r="B48" i="3"/>
  <c r="G168" i="3"/>
  <c r="H37" i="3"/>
  <c r="D75" i="3"/>
  <c r="E121" i="3"/>
  <c r="E125" i="3"/>
  <c r="F104" i="3"/>
  <c r="F39" i="3"/>
  <c r="G281" i="3"/>
  <c r="C75" i="3"/>
  <c r="H245" i="3"/>
  <c r="C330" i="3"/>
  <c r="B167" i="3"/>
  <c r="C31" i="3"/>
  <c r="D163" i="3"/>
  <c r="C192" i="3"/>
  <c r="E47" i="3"/>
  <c r="F52" i="3"/>
  <c r="C35" i="3"/>
  <c r="D135" i="3"/>
  <c r="C202" i="3"/>
  <c r="G80" i="3"/>
  <c r="B364" i="3"/>
  <c r="C95" i="3"/>
  <c r="E317" i="8"/>
  <c r="B136" i="8"/>
  <c r="H296" i="8"/>
  <c r="G67" i="3"/>
  <c r="C12" i="3"/>
  <c r="H266" i="3"/>
  <c r="B17" i="3"/>
  <c r="G81" i="3"/>
  <c r="G277" i="3"/>
  <c r="D18" i="3"/>
  <c r="C56" i="3"/>
  <c r="D55" i="3"/>
  <c r="H139" i="3"/>
  <c r="D307" i="3"/>
  <c r="C221" i="3"/>
  <c r="G85" i="3"/>
  <c r="F11" i="3"/>
  <c r="B108" i="3"/>
  <c r="D57" i="3"/>
  <c r="H58" i="3"/>
  <c r="H228" i="3"/>
  <c r="F300" i="3"/>
  <c r="B136" i="3"/>
  <c r="E86" i="3"/>
  <c r="G25" i="3"/>
  <c r="B240" i="3"/>
  <c r="F312" i="8"/>
  <c r="G367" i="8"/>
  <c r="F216" i="8"/>
  <c r="C344" i="8"/>
  <c r="H256" i="8"/>
  <c r="G328" i="8"/>
  <c r="E351" i="8"/>
  <c r="D238" i="8"/>
  <c r="C255" i="8"/>
  <c r="C163" i="8"/>
  <c r="H346" i="8"/>
  <c r="B261" i="8"/>
  <c r="H275" i="8"/>
  <c r="E114" i="8"/>
  <c r="G185" i="8"/>
  <c r="D148" i="8"/>
  <c r="C127" i="8"/>
  <c r="F362" i="8"/>
  <c r="E355" i="8"/>
  <c r="E170" i="8"/>
  <c r="C253" i="8"/>
  <c r="E152" i="8"/>
  <c r="E209" i="8"/>
  <c r="E141" i="8"/>
  <c r="E246" i="8"/>
  <c r="F335" i="8"/>
  <c r="F42" i="8"/>
  <c r="E316" i="8"/>
  <c r="H302" i="8"/>
  <c r="C152" i="8"/>
  <c r="H41" i="3"/>
  <c r="E88" i="3"/>
  <c r="H15" i="3"/>
  <c r="B289" i="8"/>
  <c r="H236" i="8"/>
  <c r="C358" i="8"/>
  <c r="C209" i="8"/>
  <c r="F280" i="8"/>
  <c r="D275" i="8"/>
  <c r="D52" i="8"/>
  <c r="H102" i="8"/>
  <c r="E57" i="8"/>
  <c r="E251" i="8"/>
  <c r="F21" i="8"/>
  <c r="G30" i="8"/>
  <c r="E52" i="8"/>
  <c r="H161" i="8"/>
  <c r="B150" i="8"/>
  <c r="E249" i="8"/>
  <c r="F20" i="8"/>
  <c r="C233" i="8"/>
  <c r="H165" i="8"/>
  <c r="F122" i="8"/>
  <c r="C329" i="8"/>
  <c r="G127" i="8"/>
  <c r="B272" i="8"/>
  <c r="H149" i="8"/>
  <c r="G350" i="8"/>
  <c r="E288" i="8"/>
  <c r="H355" i="8"/>
  <c r="D227" i="8"/>
  <c r="E349" i="8"/>
  <c r="E360" i="8"/>
  <c r="F151" i="8"/>
  <c r="H331" i="8"/>
  <c r="E58" i="8"/>
  <c r="D294" i="8"/>
  <c r="D297" i="8"/>
  <c r="G215" i="8"/>
  <c r="H294" i="8"/>
  <c r="D279" i="8"/>
  <c r="C355" i="8"/>
  <c r="B270" i="8"/>
  <c r="B324" i="8"/>
  <c r="H17" i="8"/>
  <c r="C86" i="8"/>
  <c r="C362" i="8"/>
  <c r="E77" i="8"/>
  <c r="B170" i="8"/>
  <c r="C348" i="8"/>
  <c r="F126" i="8"/>
  <c r="G235" i="8"/>
  <c r="D15" i="8"/>
  <c r="F304" i="8"/>
  <c r="G186" i="8"/>
  <c r="C34" i="8"/>
  <c r="B297" i="8"/>
  <c r="G335" i="8"/>
  <c r="G284" i="8"/>
  <c r="E310" i="8"/>
  <c r="B232" i="8"/>
  <c r="B309" i="8"/>
  <c r="H108" i="8"/>
  <c r="E228" i="8"/>
  <c r="H271" i="8"/>
  <c r="D355" i="8"/>
  <c r="B126" i="8"/>
  <c r="H192" i="8"/>
  <c r="E365" i="8"/>
  <c r="D223" i="8"/>
  <c r="C162" i="8"/>
  <c r="G184" i="8"/>
  <c r="B277" i="8"/>
  <c r="H216" i="8"/>
  <c r="C343" i="8"/>
  <c r="E97" i="8"/>
  <c r="F236" i="8"/>
  <c r="B296" i="8"/>
  <c r="D366" i="8"/>
  <c r="E210" i="8"/>
  <c r="C167" i="8"/>
  <c r="D367" i="8"/>
  <c r="D104" i="8"/>
  <c r="F260" i="8"/>
  <c r="C354" i="8"/>
  <c r="H85" i="8"/>
  <c r="D232" i="8"/>
  <c r="E242" i="8"/>
  <c r="H183" i="8"/>
  <c r="D277" i="8"/>
  <c r="E345" i="8"/>
  <c r="F212" i="8"/>
  <c r="H93" i="8"/>
  <c r="C295" i="8"/>
  <c r="H210" i="8"/>
  <c r="E369" i="8"/>
  <c r="G202" i="8"/>
  <c r="B162" i="8"/>
  <c r="H261" i="8"/>
  <c r="E366" i="8"/>
  <c r="C121" i="8"/>
  <c r="B225" i="8"/>
  <c r="D208" i="8"/>
  <c r="G252" i="8"/>
  <c r="E339" i="8"/>
  <c r="B348" i="8"/>
  <c r="H277" i="8"/>
  <c r="H189" i="8"/>
  <c r="C284" i="8"/>
  <c r="D161" i="8"/>
  <c r="D158" i="8"/>
  <c r="B199" i="8"/>
  <c r="G309" i="8"/>
  <c r="G223" i="8"/>
  <c r="G364" i="8"/>
  <c r="G354" i="8"/>
  <c r="H139" i="8"/>
  <c r="D311" i="8"/>
  <c r="C183" i="8"/>
  <c r="B198" i="8"/>
  <c r="G143" i="8"/>
  <c r="F207" i="8"/>
  <c r="B207" i="8"/>
  <c r="C199" i="8"/>
  <c r="E277" i="8"/>
  <c r="H206" i="8"/>
  <c r="C216" i="8"/>
  <c r="F28" i="8"/>
  <c r="G334" i="8"/>
  <c r="E206" i="8"/>
  <c r="B294" i="8"/>
  <c r="F241" i="8"/>
  <c r="C25" i="8"/>
  <c r="E168" i="8"/>
  <c r="C180" i="8"/>
  <c r="D259" i="8"/>
  <c r="H314" i="8"/>
  <c r="D168" i="8"/>
  <c r="C80" i="8"/>
  <c r="G216" i="8"/>
  <c r="F327" i="8"/>
  <c r="B173" i="8"/>
  <c r="D219" i="8"/>
  <c r="E260" i="8"/>
  <c r="C347" i="8"/>
  <c r="C262" i="8"/>
  <c r="F351" i="8"/>
  <c r="H141" i="8"/>
  <c r="F198" i="8"/>
  <c r="G368" i="8"/>
  <c r="B85" i="8"/>
  <c r="H76" i="8"/>
  <c r="H280" i="8"/>
  <c r="H169" i="8"/>
  <c r="F279" i="8"/>
  <c r="G129" i="8"/>
  <c r="H95" i="8"/>
  <c r="F284" i="8"/>
  <c r="H239" i="8"/>
  <c r="G347" i="8"/>
  <c r="G99" i="8"/>
  <c r="E340" i="8"/>
  <c r="B267" i="8"/>
  <c r="E232" i="8"/>
  <c r="G341" i="8"/>
  <c r="B290" i="8"/>
  <c r="H343" i="8"/>
  <c r="G244" i="8"/>
  <c r="F264" i="8"/>
  <c r="C324" i="8"/>
  <c r="B349" i="8"/>
  <c r="D36" i="8"/>
  <c r="H229" i="8"/>
  <c r="H55" i="8"/>
  <c r="B55" i="8"/>
  <c r="D364" i="8"/>
  <c r="B10" i="8"/>
  <c r="B256" i="8"/>
  <c r="D260" i="8"/>
  <c r="F336" i="8"/>
  <c r="D262" i="8"/>
  <c r="B366" i="8"/>
  <c r="H369" i="8"/>
  <c r="B323" i="8"/>
  <c r="C274" i="8"/>
  <c r="H340" i="8"/>
  <c r="C288" i="8"/>
  <c r="F357" i="8"/>
  <c r="B303" i="8"/>
  <c r="G124" i="8"/>
  <c r="F286" i="8"/>
  <c r="D347" i="8"/>
  <c r="E326" i="8"/>
  <c r="E325" i="8"/>
  <c r="H188" i="8"/>
  <c r="D325" i="8"/>
  <c r="F334" i="8"/>
  <c r="G312" i="8"/>
  <c r="F195" i="8"/>
  <c r="D245" i="8"/>
  <c r="F215" i="8"/>
  <c r="D368" i="8"/>
  <c r="G358" i="8"/>
  <c r="C313" i="8"/>
  <c r="B274" i="8"/>
  <c r="H168" i="8"/>
  <c r="H214" i="8"/>
  <c r="B137" i="8"/>
  <c r="B208" i="8"/>
  <c r="G352" i="8"/>
  <c r="H360" i="8"/>
  <c r="H332" i="8"/>
  <c r="F29" i="8"/>
  <c r="B275" i="8"/>
  <c r="H301" i="8"/>
  <c r="G239" i="8"/>
  <c r="H305" i="8"/>
  <c r="G279" i="8"/>
  <c r="H290" i="8"/>
  <c r="D147" i="8"/>
  <c r="H349" i="8"/>
  <c r="F309" i="8"/>
  <c r="F316" i="8"/>
  <c r="D258" i="8"/>
  <c r="G277" i="8"/>
  <c r="C368" i="8"/>
  <c r="D175" i="8"/>
  <c r="G311" i="8"/>
  <c r="B316" i="8"/>
  <c r="F348" i="8"/>
  <c r="D304" i="8"/>
  <c r="C283" i="8"/>
  <c r="H234" i="8"/>
  <c r="D268" i="8"/>
  <c r="F247" i="8"/>
  <c r="H79" i="8"/>
  <c r="G190" i="8"/>
  <c r="G211" i="8"/>
  <c r="F283" i="8"/>
  <c r="B318" i="8"/>
  <c r="G214" i="8"/>
  <c r="D335" i="8"/>
  <c r="F223" i="8"/>
  <c r="G263" i="8"/>
  <c r="E90" i="8"/>
  <c r="G226" i="8"/>
  <c r="D14" i="8"/>
  <c r="B73" i="8"/>
  <c r="H153" i="8"/>
  <c r="G45" i="8"/>
  <c r="H72" i="8"/>
  <c r="E226" i="8"/>
  <c r="H80" i="8"/>
  <c r="E218" i="8"/>
  <c r="C350" i="8"/>
  <c r="D267" i="8"/>
  <c r="H88" i="8"/>
  <c r="G207" i="8"/>
  <c r="E264" i="8"/>
  <c r="G361" i="8"/>
  <c r="C124" i="8"/>
  <c r="C210" i="8"/>
  <c r="B93" i="8"/>
  <c r="F282" i="8"/>
  <c r="E329" i="8"/>
  <c r="D253" i="8"/>
  <c r="B193" i="8"/>
  <c r="G254" i="8"/>
  <c r="H101" i="8"/>
  <c r="H113" i="8"/>
  <c r="C103" i="8"/>
  <c r="E263" i="8"/>
  <c r="D59" i="8"/>
  <c r="H257" i="8"/>
  <c r="B201" i="8"/>
  <c r="B350" i="8"/>
  <c r="F314" i="8"/>
  <c r="H336" i="8"/>
  <c r="B320" i="8"/>
  <c r="C320" i="8"/>
  <c r="E342" i="8"/>
  <c r="F323" i="8"/>
  <c r="F201" i="8"/>
  <c r="B149" i="8"/>
  <c r="F138" i="8"/>
  <c r="H251" i="8"/>
  <c r="H136" i="8"/>
  <c r="C64" i="8"/>
  <c r="G51" i="8"/>
  <c r="C11" i="8"/>
  <c r="F332" i="8"/>
  <c r="D185" i="8"/>
  <c r="F277" i="8"/>
  <c r="G199" i="8"/>
  <c r="G89" i="8"/>
  <c r="C129" i="8"/>
  <c r="H211" i="8"/>
  <c r="H122" i="8"/>
  <c r="D46" i="8"/>
  <c r="D217" i="8"/>
  <c r="E309" i="8"/>
  <c r="B262" i="8"/>
  <c r="F271" i="8"/>
  <c r="F296" i="8"/>
  <c r="C306" i="8"/>
  <c r="B215" i="8"/>
  <c r="G305" i="8"/>
  <c r="G105" i="8"/>
  <c r="B38" i="8"/>
  <c r="E55" i="8"/>
  <c r="G332" i="8"/>
  <c r="F361" i="8"/>
  <c r="H320" i="8"/>
  <c r="E190" i="8"/>
  <c r="B219" i="8"/>
  <c r="F130" i="8"/>
  <c r="C235" i="8"/>
  <c r="G153" i="8"/>
  <c r="E115" i="8"/>
  <c r="F99" i="8"/>
  <c r="D283" i="8"/>
  <c r="F292" i="8"/>
  <c r="H137" i="8"/>
  <c r="D162" i="8"/>
  <c r="F274" i="8"/>
  <c r="B79" i="8"/>
  <c r="E68" i="8"/>
  <c r="H244" i="8"/>
  <c r="H281" i="8"/>
  <c r="D203" i="8"/>
  <c r="D22" i="8"/>
  <c r="F367" i="8"/>
  <c r="C140" i="8"/>
  <c r="E270" i="8"/>
  <c r="D218" i="8"/>
  <c r="G77" i="8"/>
  <c r="E343" i="8"/>
  <c r="C360" i="8"/>
  <c r="B342" i="8"/>
  <c r="F360" i="8"/>
  <c r="C239" i="8"/>
  <c r="C53" i="8"/>
  <c r="B98" i="8"/>
  <c r="H335" i="8"/>
  <c r="H312" i="8"/>
  <c r="F54" i="8"/>
  <c r="B234" i="8"/>
  <c r="H204" i="8"/>
  <c r="H69" i="8"/>
  <c r="F80" i="8"/>
  <c r="C112" i="8"/>
  <c r="B17" i="8"/>
  <c r="B205" i="8"/>
  <c r="G183" i="8"/>
  <c r="B355" i="8"/>
  <c r="E333" i="8"/>
  <c r="H273" i="8"/>
  <c r="C296" i="8"/>
  <c r="C99" i="8"/>
  <c r="B123" i="8"/>
  <c r="F102" i="8"/>
  <c r="F188" i="8"/>
  <c r="D190" i="8"/>
  <c r="G259" i="8"/>
  <c r="H36" i="8"/>
  <c r="B36" i="8"/>
  <c r="F147" i="8"/>
  <c r="F39" i="8"/>
  <c r="G36" i="8"/>
  <c r="B165" i="8"/>
  <c r="C219" i="8"/>
  <c r="F221" i="8"/>
  <c r="F218" i="8"/>
  <c r="G351" i="8"/>
  <c r="D339" i="8"/>
  <c r="G116" i="8"/>
  <c r="D128" i="8"/>
  <c r="C20" i="8"/>
  <c r="E108" i="8"/>
  <c r="D69" i="8"/>
  <c r="H309" i="8"/>
  <c r="D292" i="8"/>
  <c r="E279" i="8"/>
  <c r="D308" i="8"/>
  <c r="E121" i="8"/>
  <c r="G12" i="8"/>
  <c r="F114" i="8"/>
  <c r="C160" i="8"/>
  <c r="G84" i="8"/>
  <c r="C40" i="8"/>
  <c r="B330" i="8"/>
  <c r="G315" i="8"/>
  <c r="F294" i="8"/>
  <c r="B365" i="8"/>
  <c r="F180" i="8"/>
  <c r="E231" i="8"/>
  <c r="D33" i="8"/>
  <c r="C128" i="8"/>
  <c r="D179" i="8"/>
  <c r="H77" i="8"/>
  <c r="D353" i="8"/>
  <c r="G71" i="8"/>
  <c r="G188" i="8"/>
  <c r="B211" i="8"/>
  <c r="D55" i="8"/>
  <c r="F68" i="8"/>
  <c r="C252" i="8"/>
  <c r="E273" i="8"/>
  <c r="C307" i="8"/>
  <c r="E321" i="8"/>
  <c r="F298" i="8"/>
  <c r="B160" i="8"/>
  <c r="D146" i="8"/>
  <c r="B47" i="8"/>
  <c r="G253" i="8"/>
  <c r="C35" i="8"/>
  <c r="G317" i="8"/>
  <c r="G107" i="8"/>
  <c r="E290" i="8"/>
  <c r="B91" i="8"/>
  <c r="C280" i="8"/>
  <c r="B260" i="8"/>
  <c r="B255" i="8"/>
  <c r="B236" i="8"/>
  <c r="F197" i="8"/>
  <c r="B280" i="8"/>
  <c r="B203" i="8"/>
  <c r="G85" i="8"/>
  <c r="E334" i="8"/>
  <c r="C272" i="8"/>
  <c r="D243" i="8"/>
  <c r="C270" i="8"/>
  <c r="H356" i="8"/>
  <c r="E147" i="8"/>
  <c r="D210" i="8"/>
  <c r="D126" i="8"/>
  <c r="D165" i="8"/>
  <c r="C120" i="8"/>
  <c r="D344" i="8"/>
  <c r="G331" i="8"/>
  <c r="G292" i="8"/>
  <c r="C75" i="8"/>
  <c r="D233" i="8"/>
  <c r="B292" i="8"/>
  <c r="B353" i="8"/>
  <c r="D296" i="8"/>
  <c r="B322" i="8"/>
  <c r="H328" i="8"/>
  <c r="G267" i="8"/>
  <c r="B32" i="8"/>
  <c r="G78" i="8"/>
  <c r="B104" i="8"/>
  <c r="H246" i="8"/>
  <c r="H43" i="8"/>
  <c r="D263" i="8"/>
  <c r="F213" i="8"/>
  <c r="F134" i="8"/>
  <c r="H303" i="8"/>
  <c r="E56" i="8"/>
  <c r="D54" i="8"/>
  <c r="F98" i="8"/>
  <c r="F116" i="8"/>
  <c r="C98" i="8"/>
  <c r="E33" i="8"/>
  <c r="G191" i="8"/>
  <c r="F226" i="8"/>
  <c r="G301" i="8"/>
  <c r="D220" i="8"/>
  <c r="C244" i="8"/>
  <c r="H33" i="8"/>
  <c r="E155" i="8"/>
  <c r="G150" i="8"/>
  <c r="E88" i="8"/>
  <c r="C146" i="8"/>
  <c r="E92" i="8"/>
  <c r="E330" i="8"/>
  <c r="E344" i="8"/>
  <c r="E205" i="8"/>
  <c r="G96" i="8"/>
  <c r="F37" i="8"/>
  <c r="C65" i="8"/>
  <c r="E245" i="8"/>
  <c r="D221" i="8"/>
  <c r="B132" i="8"/>
  <c r="G298" i="8"/>
  <c r="F89" i="8"/>
  <c r="H157" i="8"/>
  <c r="H366" i="8"/>
  <c r="G247" i="8"/>
  <c r="G187" i="8"/>
  <c r="C321" i="8"/>
  <c r="E82" i="8"/>
  <c r="E203" i="8"/>
  <c r="B209" i="8"/>
  <c r="C311" i="8"/>
  <c r="E219" i="8"/>
  <c r="E236" i="8"/>
  <c r="G337" i="8"/>
  <c r="D340" i="8"/>
  <c r="B45" i="8"/>
  <c r="D135" i="8"/>
  <c r="C85" i="8"/>
  <c r="C16" i="8"/>
  <c r="B139" i="8"/>
  <c r="D251" i="8"/>
  <c r="C332" i="8"/>
  <c r="E241" i="8"/>
  <c r="G265" i="8"/>
  <c r="E256" i="8"/>
  <c r="C277" i="8"/>
  <c r="B304" i="8"/>
  <c r="B281" i="8"/>
  <c r="C281" i="8"/>
  <c r="B283" i="8"/>
  <c r="B240" i="8"/>
  <c r="D244" i="8"/>
  <c r="E62" i="8"/>
  <c r="G49" i="8"/>
  <c r="F342" i="8"/>
  <c r="F222" i="8"/>
  <c r="H58" i="8"/>
  <c r="H200" i="8"/>
  <c r="G327" i="8"/>
  <c r="B354" i="8"/>
  <c r="B83" i="8"/>
  <c r="G119" i="8"/>
  <c r="D205" i="8"/>
  <c r="H45" i="8"/>
  <c r="G57" i="8"/>
  <c r="D235" i="8"/>
  <c r="G276" i="8"/>
  <c r="G243" i="8"/>
  <c r="E240" i="8"/>
  <c r="F305" i="8"/>
  <c r="F58" i="8"/>
  <c r="G76" i="8"/>
  <c r="D134" i="8"/>
  <c r="D278" i="8"/>
  <c r="C133" i="8"/>
  <c r="F76" i="8"/>
  <c r="F231" i="8"/>
  <c r="B249" i="8"/>
  <c r="C220" i="8"/>
  <c r="D242" i="8"/>
  <c r="F266" i="8"/>
  <c r="B68" i="8"/>
  <c r="F225" i="8"/>
  <c r="H173" i="8"/>
  <c r="E135" i="8"/>
  <c r="C256" i="8"/>
  <c r="D24" i="8"/>
  <c r="E127" i="8"/>
  <c r="C192" i="8"/>
  <c r="E78" i="8"/>
  <c r="D80" i="8"/>
  <c r="G227" i="8"/>
  <c r="F73" i="8"/>
  <c r="E177" i="8"/>
  <c r="F275" i="8"/>
  <c r="F87" i="8"/>
  <c r="G44" i="8"/>
  <c r="F56" i="8"/>
  <c r="F310" i="8"/>
  <c r="C331" i="8"/>
  <c r="B352" i="8"/>
  <c r="F321" i="8"/>
  <c r="B368" i="8"/>
  <c r="D330" i="8"/>
  <c r="B87" i="8"/>
  <c r="B11" i="8"/>
  <c r="G26" i="8"/>
  <c r="D247" i="8"/>
  <c r="F248" i="8"/>
  <c r="B190" i="8"/>
  <c r="D37" i="8"/>
  <c r="C312" i="8"/>
  <c r="D286" i="8"/>
  <c r="H299" i="8"/>
  <c r="H158" i="8"/>
  <c r="C241" i="8"/>
  <c r="E238" i="8"/>
  <c r="E354" i="8"/>
  <c r="F174" i="8"/>
  <c r="H73" i="8"/>
  <c r="H129" i="8"/>
  <c r="H202" i="8"/>
  <c r="H268" i="8"/>
  <c r="G322" i="8"/>
  <c r="H221" i="8"/>
  <c r="H32" i="8"/>
  <c r="H74" i="8"/>
  <c r="G178" i="8"/>
  <c r="G297" i="8"/>
  <c r="G340" i="8"/>
  <c r="H230" i="8"/>
  <c r="D302" i="8"/>
  <c r="B177" i="8"/>
  <c r="F49" i="8"/>
  <c r="H219" i="8"/>
  <c r="D307" i="8"/>
  <c r="B358" i="8"/>
  <c r="B99" i="8"/>
  <c r="G258" i="8"/>
  <c r="C338" i="8"/>
  <c r="H151" i="8"/>
  <c r="C70" i="8"/>
  <c r="E160" i="8"/>
  <c r="C300" i="8"/>
  <c r="C170" i="8"/>
  <c r="H325" i="8"/>
  <c r="E85" i="8"/>
  <c r="E262" i="8"/>
  <c r="E70" i="8"/>
  <c r="H132" i="8"/>
  <c r="E348" i="8"/>
  <c r="H247" i="8"/>
  <c r="E143" i="8"/>
  <c r="E223" i="8"/>
  <c r="B340" i="8"/>
  <c r="G47" i="8"/>
  <c r="D70" i="8"/>
  <c r="C224" i="8"/>
  <c r="D341" i="8"/>
  <c r="D211" i="8"/>
  <c r="D360" i="8"/>
  <c r="F128" i="8"/>
  <c r="C317" i="8"/>
  <c r="E293" i="8"/>
  <c r="B326" i="8"/>
  <c r="G329" i="8"/>
  <c r="C293" i="8"/>
  <c r="D195" i="8"/>
  <c r="C268" i="8"/>
  <c r="C352" i="8"/>
  <c r="B49" i="8"/>
  <c r="F325" i="8"/>
  <c r="G296" i="8"/>
  <c r="C82" i="8"/>
  <c r="F162" i="8"/>
  <c r="H364" i="8"/>
  <c r="E282" i="8"/>
  <c r="C48" i="8"/>
  <c r="C158" i="8"/>
  <c r="B346" i="8"/>
  <c r="E331" i="8"/>
  <c r="G281" i="8"/>
  <c r="F36" i="8"/>
  <c r="B214" i="8"/>
  <c r="G217" i="8"/>
  <c r="B251" i="8"/>
  <c r="B285" i="8"/>
  <c r="G288" i="8"/>
  <c r="E129" i="8"/>
  <c r="H99" i="8"/>
  <c r="D26" i="8"/>
  <c r="E128" i="8"/>
  <c r="G273" i="8"/>
  <c r="D313" i="8"/>
  <c r="D351" i="8"/>
  <c r="D72" i="8"/>
  <c r="H359" i="8"/>
  <c r="C155" i="8"/>
  <c r="G355" i="8"/>
  <c r="G287" i="8"/>
  <c r="C46" i="8"/>
  <c r="E289" i="8"/>
  <c r="F288" i="8"/>
  <c r="H304" i="8"/>
  <c r="D32" i="8"/>
  <c r="C177" i="8"/>
  <c r="D78" i="8"/>
  <c r="D137" i="8"/>
  <c r="D214" i="8"/>
  <c r="B187" i="8"/>
  <c r="G264" i="8"/>
  <c r="E186" i="8"/>
  <c r="F148" i="8"/>
  <c r="B269" i="8"/>
  <c r="D202" i="8"/>
  <c r="H295" i="8"/>
  <c r="D358" i="8"/>
  <c r="H300" i="8"/>
  <c r="C131" i="8"/>
  <c r="G88" i="8"/>
  <c r="E195" i="8"/>
  <c r="D318" i="8"/>
  <c r="C333" i="8"/>
  <c r="F302" i="8"/>
  <c r="E189" i="8"/>
  <c r="C349" i="8"/>
  <c r="H145" i="8"/>
  <c r="F293" i="8"/>
  <c r="C287" i="8"/>
  <c r="F338" i="8"/>
  <c r="C297" i="8"/>
  <c r="D323" i="8"/>
  <c r="G200" i="8"/>
  <c r="D172" i="8"/>
  <c r="E278" i="8"/>
  <c r="F202" i="8"/>
  <c r="G316" i="8"/>
  <c r="C304" i="8"/>
  <c r="D228" i="8"/>
  <c r="C231" i="8"/>
  <c r="D265" i="8"/>
  <c r="D276" i="8"/>
  <c r="F45" i="8"/>
  <c r="G349" i="8"/>
  <c r="F340" i="8"/>
  <c r="D124" i="8"/>
  <c r="E364" i="8"/>
  <c r="D288" i="8"/>
  <c r="E213" i="8"/>
  <c r="E25" i="8"/>
  <c r="G230" i="8"/>
  <c r="H357" i="8"/>
  <c r="H319" i="8"/>
  <c r="D363" i="8"/>
  <c r="G100" i="8"/>
  <c r="F139" i="8"/>
  <c r="C119" i="8"/>
  <c r="D20" i="8"/>
  <c r="F166" i="8"/>
  <c r="H198" i="8"/>
  <c r="B302" i="8"/>
  <c r="H166" i="8"/>
  <c r="C292" i="8"/>
  <c r="F158" i="8"/>
  <c r="E299" i="8"/>
  <c r="H162" i="8"/>
  <c r="F196" i="8"/>
  <c r="B133" i="8"/>
  <c r="H224" i="8"/>
  <c r="H258" i="8"/>
  <c r="E225" i="8"/>
  <c r="C229" i="8"/>
  <c r="D329" i="8"/>
  <c r="C205" i="8"/>
  <c r="D140" i="8"/>
  <c r="B113" i="8"/>
  <c r="F344" i="8"/>
  <c r="H263" i="8"/>
  <c r="B26" i="8"/>
  <c r="B35" i="8"/>
  <c r="E30" i="8"/>
  <c r="D348" i="8"/>
  <c r="B315" i="8"/>
  <c r="E188" i="8"/>
  <c r="B96" i="8"/>
  <c r="E111" i="8"/>
  <c r="G175" i="8"/>
  <c r="C326" i="8"/>
  <c r="E22" i="8"/>
  <c r="C165" i="8"/>
  <c r="B228" i="8"/>
  <c r="D173" i="8"/>
  <c r="B266" i="8"/>
  <c r="C182" i="8"/>
  <c r="G346" i="8"/>
  <c r="C66" i="8"/>
  <c r="E259" i="8"/>
  <c r="F324" i="8"/>
  <c r="C251" i="8"/>
  <c r="C234" i="8"/>
  <c r="D369" i="8"/>
  <c r="E216" i="8"/>
  <c r="H344" i="8"/>
  <c r="B30" i="8"/>
  <c r="C345" i="8"/>
  <c r="H222" i="8"/>
  <c r="D361" i="8"/>
  <c r="F258" i="8"/>
  <c r="E336" i="8"/>
  <c r="E250" i="8"/>
  <c r="H170" i="8"/>
  <c r="G213" i="8"/>
  <c r="H135" i="8"/>
  <c r="B196" i="8"/>
  <c r="G344" i="8"/>
  <c r="G83" i="8"/>
  <c r="B312" i="8"/>
  <c r="D319" i="8"/>
  <c r="H138" i="8"/>
  <c r="G333" i="8"/>
  <c r="F267" i="8"/>
  <c r="F141" i="8"/>
  <c r="H171" i="8"/>
  <c r="D338" i="8"/>
  <c r="F66" i="8"/>
  <c r="E50" i="8"/>
  <c r="F75" i="8"/>
  <c r="G95" i="8"/>
  <c r="F291" i="8"/>
  <c r="E312" i="8"/>
  <c r="G126" i="8"/>
  <c r="H104" i="8"/>
  <c r="E31" i="8"/>
  <c r="D334" i="8"/>
  <c r="G286" i="8"/>
  <c r="B147" i="8"/>
  <c r="B138" i="8"/>
  <c r="H358" i="8"/>
  <c r="D75" i="8"/>
  <c r="G236" i="8"/>
  <c r="E358" i="8"/>
  <c r="F78" i="8"/>
  <c r="D98" i="8"/>
  <c r="H341" i="8"/>
  <c r="D336" i="8"/>
  <c r="G291" i="8"/>
  <c r="D316" i="8"/>
  <c r="C109" i="8"/>
  <c r="H190" i="8"/>
  <c r="C179" i="8"/>
  <c r="G323" i="8"/>
  <c r="F331" i="8"/>
  <c r="F106" i="8"/>
  <c r="G81" i="8"/>
  <c r="E239" i="8"/>
  <c r="E126" i="8"/>
  <c r="E24" i="8"/>
  <c r="B313" i="8"/>
  <c r="E237" i="8"/>
  <c r="B130" i="8"/>
  <c r="H262" i="8"/>
  <c r="F159" i="8"/>
  <c r="C95" i="8"/>
  <c r="H27" i="8"/>
  <c r="D196" i="8"/>
  <c r="F185" i="8"/>
  <c r="C190" i="8"/>
  <c r="E294" i="8"/>
  <c r="F303" i="8"/>
  <c r="D306" i="8"/>
  <c r="C108" i="8"/>
  <c r="F245" i="8"/>
  <c r="B166" i="8"/>
  <c r="D305" i="8"/>
  <c r="C191" i="8"/>
  <c r="E19" i="8"/>
  <c r="H226" i="8"/>
  <c r="B119" i="8"/>
  <c r="H307" i="8"/>
  <c r="E303" i="8"/>
  <c r="B25" i="8"/>
  <c r="F366" i="8"/>
  <c r="B338" i="8"/>
  <c r="C106" i="8"/>
  <c r="H225" i="8"/>
  <c r="C223" i="8"/>
  <c r="F209" i="8"/>
  <c r="E192" i="8"/>
  <c r="E255" i="8"/>
  <c r="F70" i="8"/>
  <c r="C174" i="8"/>
  <c r="G260" i="8"/>
  <c r="H144" i="8"/>
  <c r="G195" i="8"/>
  <c r="E306" i="8"/>
  <c r="F93" i="8"/>
  <c r="H253" i="8"/>
  <c r="B328" i="8"/>
  <c r="C236" i="8"/>
  <c r="B186" i="8"/>
  <c r="C325" i="8"/>
  <c r="B218" i="8"/>
  <c r="F167" i="8"/>
  <c r="C61" i="8"/>
  <c r="C282" i="8"/>
  <c r="H193" i="8"/>
  <c r="H334" i="8"/>
  <c r="C310" i="8"/>
  <c r="C346" i="8"/>
  <c r="H353" i="8"/>
  <c r="H330" i="8"/>
  <c r="H311" i="8"/>
  <c r="B176" i="8"/>
  <c r="D192" i="8"/>
  <c r="C264" i="8"/>
  <c r="E357" i="8"/>
  <c r="H232" i="8"/>
  <c r="D269" i="8"/>
  <c r="G321" i="8"/>
  <c r="E320" i="8"/>
  <c r="H250" i="8"/>
  <c r="D266" i="8"/>
  <c r="D155" i="8"/>
  <c r="F182" i="8"/>
  <c r="D246" i="8"/>
  <c r="D156" i="8"/>
  <c r="D272" i="8"/>
  <c r="E281" i="8"/>
  <c r="C232" i="8"/>
  <c r="C230" i="8"/>
  <c r="C57" i="8"/>
  <c r="F249" i="8"/>
  <c r="C246" i="8"/>
  <c r="B204" i="8"/>
  <c r="E47" i="8"/>
  <c r="G255" i="8"/>
  <c r="E314" i="8"/>
  <c r="E269" i="8"/>
  <c r="C110" i="8"/>
  <c r="F281" i="8"/>
  <c r="E201" i="8"/>
  <c r="G249" i="8"/>
  <c r="G369" i="8"/>
  <c r="E73" i="8"/>
  <c r="C45" i="8"/>
  <c r="C249" i="8"/>
  <c r="F265" i="8"/>
  <c r="F278" i="8"/>
  <c r="H333" i="8"/>
  <c r="G112" i="8"/>
  <c r="B141" i="8"/>
  <c r="B345" i="8"/>
  <c r="E101" i="8"/>
  <c r="H164" i="8"/>
  <c r="B84" i="8"/>
  <c r="C242" i="8"/>
  <c r="H245" i="8"/>
  <c r="B40" i="8"/>
  <c r="E298" i="8"/>
  <c r="F295" i="8"/>
  <c r="F170" i="8"/>
  <c r="B95" i="8"/>
  <c r="E335" i="8"/>
  <c r="E301" i="8"/>
  <c r="G343" i="8"/>
  <c r="G278" i="8"/>
  <c r="E116" i="8"/>
  <c r="H327" i="8"/>
  <c r="G205" i="8"/>
  <c r="B210" i="8"/>
  <c r="H350" i="8"/>
  <c r="H13" i="8"/>
  <c r="G320" i="8"/>
  <c r="G362" i="8"/>
  <c r="E243" i="8"/>
  <c r="C47" i="8"/>
  <c r="D229" i="8"/>
  <c r="D270" i="8"/>
  <c r="E105" i="8"/>
  <c r="B311" i="8"/>
  <c r="E285" i="8"/>
  <c r="F113" i="8"/>
  <c r="H361" i="8"/>
  <c r="F353" i="8"/>
  <c r="B276" i="8"/>
  <c r="B108" i="8"/>
  <c r="H175" i="8"/>
  <c r="B188" i="8"/>
  <c r="C228" i="8"/>
  <c r="G342" i="8"/>
  <c r="D314" i="8"/>
  <c r="G204" i="8"/>
  <c r="H292" i="8"/>
  <c r="F289" i="8"/>
  <c r="F255" i="8"/>
  <c r="F337" i="8"/>
  <c r="E275" i="8"/>
  <c r="F364" i="8"/>
  <c r="B238" i="8"/>
  <c r="G308" i="8"/>
  <c r="C308" i="8"/>
  <c r="H252" i="8"/>
  <c r="B325" i="8"/>
  <c r="E163" i="8"/>
  <c r="B347" i="8"/>
  <c r="D333" i="8"/>
  <c r="H120" i="8"/>
  <c r="C261" i="8"/>
  <c r="C302" i="8"/>
  <c r="D171" i="8"/>
  <c r="F369" i="8"/>
  <c r="F311" i="8"/>
  <c r="F299" i="8"/>
  <c r="D274" i="8"/>
  <c r="B335" i="8"/>
  <c r="E353" i="8"/>
  <c r="B333" i="8"/>
  <c r="E308" i="8"/>
  <c r="E150" i="8"/>
  <c r="B175" i="8"/>
  <c r="B257" i="8"/>
  <c r="F11" i="8"/>
  <c r="C363" i="8"/>
  <c r="D117" i="8"/>
  <c r="H148" i="8"/>
  <c r="C55" i="8"/>
  <c r="F333" i="8"/>
  <c r="G110" i="8"/>
  <c r="C175" i="8"/>
  <c r="C125" i="8"/>
  <c r="D285" i="8"/>
  <c r="D164" i="8"/>
  <c r="H209" i="8"/>
  <c r="C203" i="8"/>
  <c r="F246" i="8"/>
  <c r="F317" i="8"/>
  <c r="D74" i="8"/>
  <c r="H288" i="8"/>
  <c r="C185" i="8"/>
  <c r="C63" i="8"/>
  <c r="C218" i="8"/>
  <c r="H279" i="8"/>
  <c r="H338" i="8"/>
  <c r="C342" i="8"/>
  <c r="B357" i="8"/>
  <c r="D129" i="8"/>
  <c r="C156" i="8"/>
  <c r="C359" i="8"/>
  <c r="D299" i="8"/>
  <c r="C225" i="8"/>
  <c r="E93" i="8"/>
  <c r="H323" i="8"/>
  <c r="G324" i="8"/>
  <c r="E286" i="8"/>
  <c r="H285" i="8"/>
  <c r="G194" i="8"/>
  <c r="G318" i="8"/>
  <c r="C361" i="8"/>
  <c r="E323" i="8"/>
  <c r="E350" i="8"/>
  <c r="C290" i="8"/>
  <c r="E235" i="8"/>
  <c r="C207" i="8"/>
  <c r="G290" i="8"/>
  <c r="B253" i="8"/>
  <c r="B344" i="8"/>
  <c r="D216" i="8"/>
  <c r="C341" i="8"/>
  <c r="H48" i="8"/>
  <c r="C367" i="8"/>
  <c r="G300" i="8"/>
  <c r="H354" i="8"/>
  <c r="B82" i="8"/>
  <c r="E337" i="8"/>
  <c r="F326" i="8"/>
  <c r="F100" i="8"/>
  <c r="E318" i="8"/>
  <c r="B317" i="8"/>
  <c r="D343" i="8"/>
  <c r="H316" i="8"/>
  <c r="B22" i="8"/>
  <c r="E214" i="8"/>
  <c r="G234" i="8"/>
  <c r="C258" i="8"/>
  <c r="G280" i="8"/>
  <c r="D328" i="8"/>
  <c r="B337" i="8"/>
  <c r="C107" i="8"/>
  <c r="D103" i="8"/>
  <c r="H362" i="8"/>
  <c r="B172" i="8"/>
  <c r="D326" i="8"/>
  <c r="C73" i="8"/>
  <c r="E356" i="8"/>
  <c r="C93" i="8"/>
  <c r="G93" i="8"/>
  <c r="D204" i="8"/>
  <c r="H100" i="8"/>
  <c r="F244" i="8"/>
  <c r="G268" i="8"/>
  <c r="G228" i="8"/>
  <c r="C314" i="8"/>
  <c r="E363" i="8"/>
  <c r="G148" i="8"/>
  <c r="C153" i="8"/>
  <c r="E35" i="8"/>
  <c r="C42" i="8"/>
  <c r="E221" i="8"/>
  <c r="E327" i="8"/>
  <c r="H21" i="8"/>
  <c r="C132" i="8"/>
  <c r="G314" i="8"/>
  <c r="D226" i="8"/>
  <c r="D106" i="8"/>
  <c r="F285" i="8"/>
  <c r="F365" i="8"/>
  <c r="E95" i="8"/>
  <c r="G149" i="8"/>
  <c r="C364" i="8"/>
  <c r="F214" i="8"/>
  <c r="B308" i="8"/>
  <c r="F15" i="8"/>
  <c r="E113" i="8"/>
  <c r="C279" i="8"/>
  <c r="E178" i="8"/>
  <c r="G151" i="8"/>
  <c r="D111" i="8"/>
  <c r="C245" i="8"/>
  <c r="B121" i="8"/>
  <c r="B243" i="8"/>
  <c r="E222" i="8"/>
  <c r="B287" i="8"/>
  <c r="D237" i="8"/>
  <c r="B367" i="8"/>
  <c r="B233" i="8"/>
  <c r="G27" i="8"/>
  <c r="D281" i="8"/>
  <c r="B164" i="8"/>
  <c r="G245" i="8"/>
  <c r="C87" i="8"/>
  <c r="F150" i="8"/>
  <c r="D209" i="8"/>
  <c r="E183" i="8"/>
  <c r="B213" i="8"/>
  <c r="G304" i="8"/>
  <c r="B227" i="8"/>
  <c r="D28" i="8"/>
  <c r="F346" i="8"/>
  <c r="D350" i="8"/>
  <c r="H347" i="8"/>
  <c r="E291" i="8"/>
  <c r="F290" i="8"/>
  <c r="B306" i="8"/>
  <c r="G35" i="8"/>
  <c r="G275" i="8"/>
  <c r="D56" i="8"/>
  <c r="B361" i="8"/>
  <c r="H217" i="8"/>
  <c r="B307" i="8"/>
  <c r="F347" i="8"/>
  <c r="H293" i="8"/>
  <c r="D331" i="8"/>
  <c r="G326" i="8"/>
  <c r="B244" i="8"/>
  <c r="C328" i="8"/>
  <c r="G170" i="8"/>
  <c r="C301" i="8"/>
  <c r="H185" i="8"/>
  <c r="E271" i="8"/>
  <c r="E17" i="8"/>
  <c r="H368" i="8"/>
  <c r="B284" i="8"/>
  <c r="F107" i="8"/>
  <c r="D352" i="8"/>
  <c r="C97" i="8"/>
  <c r="G310" i="8"/>
  <c r="G15" i="8"/>
  <c r="H180" i="8"/>
  <c r="B58" i="8"/>
  <c r="E198" i="8"/>
  <c r="G219" i="8"/>
  <c r="B222" i="8"/>
  <c r="C357" i="8"/>
  <c r="E159" i="8"/>
  <c r="H297" i="8"/>
  <c r="H276" i="8"/>
  <c r="E230" i="8"/>
  <c r="B362" i="8"/>
  <c r="E254" i="8"/>
  <c r="D287" i="8"/>
  <c r="F110" i="8"/>
  <c r="B168" i="8"/>
  <c r="F90" i="8"/>
  <c r="G251" i="8"/>
  <c r="G111" i="8"/>
  <c r="F330" i="8"/>
  <c r="H83" i="8"/>
  <c r="H321" i="8"/>
  <c r="F55" i="8"/>
  <c r="G221" i="8"/>
  <c r="E13" i="8"/>
  <c r="F239" i="8"/>
  <c r="F345" i="8"/>
  <c r="D324" i="8"/>
  <c r="F14" i="8"/>
  <c r="H345" i="8"/>
  <c r="G237" i="8"/>
  <c r="F368" i="8"/>
  <c r="H152" i="8"/>
  <c r="D234" i="8"/>
  <c r="G303" i="8"/>
  <c r="G173" i="8"/>
  <c r="E197" i="8"/>
  <c r="G192" i="8"/>
  <c r="C72" i="8"/>
  <c r="D309" i="8"/>
  <c r="D337" i="8"/>
  <c r="H284" i="8"/>
  <c r="H248" i="8"/>
  <c r="F26" i="8"/>
  <c r="E307" i="8"/>
  <c r="F354" i="8"/>
  <c r="H64" i="8"/>
  <c r="F273" i="8"/>
  <c r="D256" i="8"/>
  <c r="B295" i="8"/>
  <c r="B265" i="8"/>
  <c r="E181" i="8"/>
  <c r="G171" i="8"/>
  <c r="F243" i="8"/>
  <c r="D157" i="8"/>
  <c r="F65" i="8"/>
  <c r="D289" i="8"/>
  <c r="H66" i="8"/>
  <c r="C353" i="8"/>
  <c r="C92" i="8"/>
  <c r="G360" i="8"/>
  <c r="C340" i="8"/>
  <c r="E72" i="8"/>
  <c r="H282" i="8"/>
  <c r="G140" i="8"/>
  <c r="E322" i="8"/>
  <c r="G363" i="8"/>
  <c r="F238" i="8"/>
  <c r="G201" i="8"/>
  <c r="E211" i="8"/>
  <c r="F356" i="8"/>
  <c r="E341" i="8"/>
  <c r="F254" i="8"/>
  <c r="B192" i="8"/>
  <c r="C227" i="8"/>
  <c r="B117" i="8"/>
  <c r="H124" i="8"/>
  <c r="H203" i="8"/>
  <c r="B363" i="8"/>
  <c r="F46" i="8"/>
  <c r="H286" i="8"/>
  <c r="G40" i="8"/>
  <c r="B242" i="8"/>
  <c r="G114" i="8"/>
  <c r="F301" i="8"/>
  <c r="F173" i="8"/>
  <c r="G241" i="8"/>
  <c r="E191" i="8"/>
  <c r="H324" i="8"/>
  <c r="G59" i="8"/>
  <c r="E158" i="8"/>
  <c r="B327" i="8"/>
  <c r="D197" i="8"/>
  <c r="B278" i="8"/>
  <c r="G21" i="8"/>
  <c r="B151" i="8"/>
  <c r="F230" i="8"/>
  <c r="H143" i="8"/>
  <c r="F253" i="8"/>
  <c r="B369" i="8"/>
  <c r="E202" i="8"/>
  <c r="B189" i="8"/>
  <c r="F270" i="8"/>
  <c r="H186" i="8"/>
  <c r="D112" i="8"/>
  <c r="E347" i="8"/>
  <c r="C206" i="8"/>
  <c r="F204" i="8"/>
  <c r="F143" i="8"/>
  <c r="H31" i="8"/>
  <c r="F350" i="8"/>
  <c r="C208" i="8"/>
  <c r="G193" i="8"/>
  <c r="H39" i="8"/>
  <c r="E272" i="8"/>
  <c r="F355" i="8"/>
  <c r="D362" i="8"/>
  <c r="B293" i="8"/>
  <c r="F306" i="8"/>
  <c r="F232" i="8"/>
  <c r="F88" i="8"/>
  <c r="D42" i="8"/>
  <c r="G282" i="8"/>
  <c r="H233" i="8"/>
  <c r="E204" i="8"/>
  <c r="E368" i="8"/>
  <c r="H289" i="8"/>
  <c r="F343" i="8"/>
  <c r="B331" i="8"/>
  <c r="G181" i="8"/>
  <c r="F252" i="8"/>
  <c r="E367" i="8"/>
  <c r="F322" i="8"/>
  <c r="E302" i="8"/>
  <c r="F287" i="8"/>
  <c r="E145" i="8"/>
  <c r="H213" i="8"/>
  <c r="B229" i="8"/>
  <c r="H348" i="8"/>
  <c r="D342" i="8"/>
  <c r="F82" i="8"/>
  <c r="H235" i="8"/>
  <c r="G307" i="8"/>
  <c r="C335" i="8"/>
  <c r="H351" i="8"/>
  <c r="F307" i="8"/>
  <c r="H342" i="8"/>
  <c r="G345" i="8"/>
  <c r="G256" i="8"/>
  <c r="H318" i="8"/>
  <c r="D207" i="8"/>
  <c r="H254" i="8"/>
  <c r="D230" i="8"/>
  <c r="G131" i="8"/>
  <c r="C149" i="8"/>
  <c r="H278" i="8"/>
  <c r="E66" i="8"/>
  <c r="C273" i="8"/>
  <c r="E153" i="8"/>
  <c r="F263" i="8"/>
  <c r="D249" i="8"/>
  <c r="B310" i="8"/>
  <c r="G353" i="8"/>
  <c r="D48" i="8"/>
  <c r="E253" i="8"/>
  <c r="B122" i="8"/>
  <c r="H315" i="8"/>
  <c r="E266" i="8"/>
  <c r="C356" i="8"/>
  <c r="H133" i="8"/>
  <c r="E136" i="8"/>
  <c r="E118" i="8"/>
  <c r="E324" i="8"/>
  <c r="C144" i="8"/>
  <c r="F48" i="8"/>
  <c r="H329" i="8"/>
  <c r="F234" i="8"/>
  <c r="B101" i="8"/>
  <c r="G132" i="8"/>
  <c r="G139" i="8"/>
  <c r="E45" i="8"/>
  <c r="G146" i="9"/>
  <c r="C330" i="9"/>
  <c r="B80" i="8"/>
  <c r="C176" i="8"/>
  <c r="F203" i="8"/>
  <c r="C313" i="9"/>
  <c r="D368" i="9"/>
  <c r="E278" i="9"/>
  <c r="D350" i="9"/>
  <c r="D124" i="9"/>
  <c r="C340" i="9"/>
  <c r="F249" i="9"/>
  <c r="E258" i="8"/>
  <c r="D317" i="8"/>
  <c r="D113" i="8"/>
  <c r="G38" i="8"/>
  <c r="E346" i="8"/>
  <c r="C278" i="8"/>
  <c r="G285" i="8"/>
  <c r="B51" i="8"/>
  <c r="E16" i="8"/>
  <c r="F132" i="8"/>
  <c r="H322" i="8"/>
  <c r="D143" i="8"/>
  <c r="G344" i="9"/>
  <c r="G314" i="9"/>
  <c r="F318" i="8"/>
  <c r="G154" i="8"/>
  <c r="E212" i="8"/>
  <c r="D23" i="8"/>
  <c r="E123" i="8"/>
  <c r="E300" i="8"/>
  <c r="C56" i="8"/>
  <c r="D122" i="8"/>
  <c r="F262" i="8"/>
  <c r="H207" i="8"/>
  <c r="F228" i="8"/>
  <c r="B206" i="8"/>
  <c r="F176" i="8"/>
  <c r="H228" i="8"/>
  <c r="G146" i="8"/>
  <c r="F172" i="8"/>
  <c r="F57" i="8"/>
  <c r="F328" i="8"/>
  <c r="H243" i="8"/>
  <c r="D359" i="8"/>
  <c r="H156" i="8"/>
  <c r="G121" i="8"/>
  <c r="B60" i="8"/>
  <c r="F359" i="8"/>
  <c r="E338" i="8"/>
  <c r="F259" i="8"/>
  <c r="H155" i="8"/>
  <c r="B220" i="8"/>
  <c r="B174" i="8"/>
  <c r="C58" i="8"/>
  <c r="G128" i="8"/>
  <c r="G156" i="8"/>
  <c r="G136" i="8"/>
  <c r="D71" i="8"/>
  <c r="D57" i="8"/>
  <c r="C238" i="9"/>
  <c r="B251" i="9"/>
  <c r="B319" i="9"/>
  <c r="C186" i="9"/>
  <c r="H294" i="9"/>
  <c r="F223" i="9"/>
  <c r="D275" i="9"/>
  <c r="B298" i="9"/>
  <c r="G173" i="9"/>
  <c r="H366" i="9"/>
  <c r="G233" i="9"/>
  <c r="C250" i="9"/>
  <c r="H158" i="9"/>
  <c r="B299" i="9"/>
  <c r="C182" i="9"/>
  <c r="G345" i="9"/>
  <c r="C255" i="9"/>
  <c r="B350" i="9"/>
  <c r="F274" i="9"/>
  <c r="F255" i="9"/>
  <c r="H224" i="9"/>
  <c r="D130" i="9"/>
  <c r="H263" i="9"/>
  <c r="B341" i="9"/>
  <c r="C249" i="9"/>
  <c r="E212" i="9"/>
  <c r="F347" i="9"/>
  <c r="C228" i="9"/>
  <c r="H10" i="9"/>
  <c r="F188" i="9"/>
  <c r="E311" i="9"/>
  <c r="G276" i="9"/>
  <c r="G247" i="9"/>
  <c r="D282" i="9"/>
  <c r="E302" i="9"/>
  <c r="B343" i="9"/>
  <c r="E279" i="9"/>
  <c r="E264" i="9"/>
  <c r="H303" i="9"/>
  <c r="H191" i="9"/>
  <c r="C305" i="9"/>
  <c r="C143" i="9"/>
  <c r="H277" i="9"/>
  <c r="F369" i="9"/>
  <c r="H143" i="9"/>
  <c r="H151" i="9"/>
  <c r="G249" i="9"/>
  <c r="G313" i="9"/>
  <c r="E328" i="9"/>
  <c r="B140" i="9"/>
  <c r="H355" i="9"/>
  <c r="H352" i="9"/>
  <c r="E158" i="9"/>
  <c r="C308" i="9"/>
  <c r="F69" i="9"/>
  <c r="H231" i="9"/>
  <c r="B312" i="9"/>
  <c r="F282" i="9"/>
  <c r="C215" i="9"/>
  <c r="C289" i="9"/>
  <c r="F324" i="9"/>
  <c r="H368" i="9"/>
  <c r="D294" i="9"/>
  <c r="H341" i="9"/>
  <c r="B314" i="9"/>
  <c r="H228" i="9"/>
  <c r="C265" i="9"/>
  <c r="E309" i="9"/>
  <c r="B257" i="9"/>
  <c r="B206" i="9"/>
  <c r="B224" i="9"/>
  <c r="E306" i="9"/>
  <c r="C102" i="9"/>
  <c r="D106" i="9"/>
  <c r="B272" i="9"/>
  <c r="D341" i="9"/>
  <c r="B346" i="9"/>
  <c r="E216" i="9"/>
  <c r="E54" i="9"/>
  <c r="H230" i="9"/>
  <c r="G320" i="9"/>
  <c r="F105" i="9"/>
  <c r="B61" i="9"/>
  <c r="F357" i="9"/>
  <c r="D281" i="9"/>
  <c r="H264" i="9"/>
  <c r="E37" i="9"/>
  <c r="H330" i="9"/>
  <c r="D23" i="9"/>
  <c r="F323" i="9"/>
  <c r="C138" i="9"/>
  <c r="H7" i="9"/>
  <c r="H6" i="9" s="1"/>
  <c r="G217" i="9"/>
  <c r="B332" i="9"/>
  <c r="D297" i="9"/>
  <c r="H271" i="9"/>
  <c r="H302" i="9"/>
  <c r="B323" i="9"/>
  <c r="G315" i="9"/>
  <c r="D327" i="9"/>
  <c r="F294" i="9"/>
  <c r="H322" i="9"/>
  <c r="B177" i="9"/>
  <c r="G207" i="9"/>
  <c r="B195" i="9"/>
  <c r="E162" i="9"/>
  <c r="F362" i="9"/>
  <c r="G326" i="9"/>
  <c r="H118" i="9"/>
  <c r="C280" i="9"/>
  <c r="D253" i="9"/>
  <c r="C126" i="9"/>
  <c r="F81" i="9"/>
  <c r="D28" i="9"/>
  <c r="F259" i="9"/>
  <c r="F266" i="9"/>
  <c r="G369" i="9"/>
  <c r="C359" i="9"/>
  <c r="B352" i="9"/>
  <c r="G359" i="9"/>
  <c r="B85" i="9"/>
  <c r="C294" i="9"/>
  <c r="B308" i="9"/>
  <c r="C316" i="9"/>
  <c r="E160" i="9"/>
  <c r="E259" i="9"/>
  <c r="H4" i="9"/>
  <c r="G333" i="9"/>
  <c r="G360" i="9"/>
  <c r="F339" i="9"/>
  <c r="F197" i="9"/>
  <c r="C236" i="9"/>
  <c r="D365" i="9"/>
  <c r="B282" i="9"/>
  <c r="D247" i="9"/>
  <c r="C168" i="9"/>
  <c r="G271" i="9"/>
  <c r="H149" i="9"/>
  <c r="B197" i="9"/>
  <c r="D164" i="9"/>
  <c r="E227" i="9"/>
  <c r="G346" i="9"/>
  <c r="G272" i="9"/>
  <c r="C253" i="9"/>
  <c r="E322" i="9"/>
  <c r="D204" i="9"/>
  <c r="H285" i="9"/>
  <c r="C306" i="9"/>
  <c r="F232" i="9"/>
  <c r="E211" i="9"/>
  <c r="E148" i="9"/>
  <c r="E321" i="9"/>
  <c r="E223" i="9"/>
  <c r="B283" i="9"/>
  <c r="C229" i="9"/>
  <c r="D357" i="9"/>
  <c r="C90" i="9"/>
  <c r="E358" i="9"/>
  <c r="D302" i="9"/>
  <c r="F302" i="9"/>
  <c r="G357" i="9"/>
  <c r="H314" i="9"/>
  <c r="E362" i="9"/>
  <c r="F334" i="9"/>
  <c r="D251" i="9"/>
  <c r="G285" i="9"/>
  <c r="E294" i="9"/>
  <c r="F284" i="9"/>
  <c r="G226" i="9"/>
  <c r="B270" i="9"/>
  <c r="B327" i="9"/>
  <c r="B365" i="9"/>
  <c r="G140" i="9"/>
  <c r="C166" i="9"/>
  <c r="H290" i="9"/>
  <c r="E367" i="9"/>
  <c r="C184" i="9"/>
  <c r="C352" i="9"/>
  <c r="H281" i="9"/>
  <c r="G232" i="9"/>
  <c r="B170" i="9"/>
  <c r="B342" i="9"/>
  <c r="E267" i="9"/>
  <c r="F303" i="9"/>
  <c r="B269" i="9"/>
  <c r="D349" i="9"/>
  <c r="C331" i="9"/>
  <c r="F346" i="9"/>
  <c r="F192" i="9"/>
  <c r="C369" i="9"/>
  <c r="F310" i="9"/>
  <c r="D335" i="9"/>
  <c r="G220" i="9"/>
  <c r="C209" i="9"/>
  <c r="G210" i="9"/>
  <c r="F343" i="9"/>
  <c r="D336" i="9"/>
  <c r="B167" i="9"/>
  <c r="G366" i="9"/>
  <c r="E343" i="9"/>
  <c r="D112" i="9"/>
  <c r="F228" i="9"/>
  <c r="D227" i="9"/>
  <c r="B212" i="9"/>
  <c r="F309" i="9"/>
  <c r="C325" i="9"/>
  <c r="G67" i="9"/>
  <c r="F292" i="9"/>
  <c r="F319" i="9"/>
  <c r="E298" i="9"/>
  <c r="G266" i="9"/>
  <c r="H278" i="9"/>
  <c r="C324" i="9"/>
  <c r="F300" i="9"/>
  <c r="H369" i="9"/>
  <c r="C326" i="9"/>
  <c r="B287" i="9"/>
  <c r="C213" i="9"/>
  <c r="C150" i="9"/>
  <c r="H331" i="9"/>
  <c r="F313" i="9"/>
  <c r="C288" i="9"/>
  <c r="F366" i="9"/>
  <c r="C300" i="9"/>
  <c r="F338" i="9"/>
  <c r="E327" i="9"/>
  <c r="D61" i="9"/>
  <c r="F353" i="9"/>
  <c r="B303" i="9"/>
  <c r="E317" i="9"/>
  <c r="G168" i="9"/>
  <c r="D271" i="9"/>
  <c r="G190" i="9"/>
  <c r="G306" i="9"/>
  <c r="E262" i="9"/>
  <c r="C230" i="9"/>
  <c r="G186" i="9"/>
  <c r="B248" i="9"/>
  <c r="D367" i="9"/>
  <c r="D293" i="9"/>
  <c r="G273" i="9"/>
  <c r="D321" i="9"/>
  <c r="H361" i="9"/>
  <c r="B208" i="9"/>
  <c r="F244" i="9"/>
  <c r="H325" i="9"/>
  <c r="F234" i="9"/>
  <c r="H171" i="9"/>
  <c r="E352" i="9"/>
  <c r="F243" i="9"/>
  <c r="D194" i="9"/>
  <c r="C271" i="9"/>
  <c r="F122" i="9"/>
  <c r="D326" i="9"/>
  <c r="E221" i="9"/>
  <c r="D266" i="9"/>
  <c r="C83" i="9"/>
  <c r="C189" i="9"/>
  <c r="H202" i="9"/>
  <c r="E291" i="9"/>
  <c r="E316" i="9"/>
  <c r="D307" i="9"/>
  <c r="F326" i="9"/>
  <c r="B185" i="9"/>
  <c r="H190" i="9"/>
  <c r="H127" i="9"/>
  <c r="E366" i="9"/>
  <c r="F265" i="9"/>
  <c r="E81" i="9"/>
  <c r="C299" i="9"/>
  <c r="D269" i="9"/>
  <c r="B225" i="9"/>
  <c r="B333" i="9"/>
  <c r="H364" i="9"/>
  <c r="F226" i="9"/>
  <c r="G328" i="9"/>
  <c r="H307" i="9"/>
  <c r="B337" i="9"/>
  <c r="F320" i="9"/>
  <c r="F264" i="9"/>
  <c r="B277" i="9"/>
  <c r="F344" i="9"/>
  <c r="B231" i="9"/>
  <c r="G365" i="9"/>
  <c r="F129" i="9"/>
  <c r="B369" i="9"/>
  <c r="H308" i="9"/>
  <c r="D334" i="9"/>
  <c r="H288" i="9"/>
  <c r="B318" i="9"/>
  <c r="G86" i="9"/>
  <c r="B366" i="9"/>
  <c r="D47" i="9"/>
  <c r="H293" i="9"/>
  <c r="E331" i="9"/>
  <c r="F301" i="9"/>
  <c r="D107" i="9"/>
  <c r="G336" i="9"/>
  <c r="C346" i="9"/>
  <c r="C282" i="9"/>
  <c r="D262" i="9"/>
  <c r="F287" i="9"/>
  <c r="H337" i="9"/>
  <c r="F275" i="9"/>
  <c r="B49" i="9"/>
  <c r="F251" i="9"/>
  <c r="G330" i="9"/>
  <c r="C212" i="9"/>
  <c r="E204" i="9"/>
  <c r="D289" i="9"/>
  <c r="D246" i="9"/>
  <c r="E213" i="9"/>
  <c r="B309" i="9"/>
  <c r="D343" i="9"/>
  <c r="F349" i="9"/>
  <c r="D169" i="9"/>
  <c r="D202" i="9"/>
  <c r="B221" i="9"/>
  <c r="E271" i="9"/>
  <c r="E88" i="9"/>
  <c r="G343" i="9"/>
  <c r="B227" i="9"/>
  <c r="H123" i="9"/>
  <c r="F311" i="9"/>
  <c r="G243" i="9"/>
  <c r="H266" i="9"/>
  <c r="B279" i="9"/>
  <c r="C260" i="9"/>
  <c r="E345" i="9"/>
  <c r="B275" i="9"/>
  <c r="C170" i="9"/>
  <c r="C208" i="9"/>
  <c r="D320" i="9"/>
  <c r="C368" i="9"/>
  <c r="F185" i="9"/>
  <c r="H144" i="9"/>
  <c r="D270" i="9"/>
  <c r="H346" i="9"/>
  <c r="F163" i="9"/>
  <c r="F331" i="9"/>
  <c r="D261" i="9"/>
  <c r="H301" i="9"/>
  <c r="G230" i="9"/>
  <c r="D286" i="9"/>
  <c r="E329" i="9"/>
  <c r="D30" i="9"/>
  <c r="D131" i="9"/>
  <c r="B102" i="9"/>
  <c r="D311" i="9"/>
  <c r="D274" i="9"/>
  <c r="F209" i="9"/>
  <c r="F306" i="9"/>
  <c r="B109" i="9"/>
  <c r="D364" i="9"/>
  <c r="H345" i="9"/>
  <c r="B155" i="9"/>
  <c r="E351" i="9"/>
  <c r="B351" i="9"/>
  <c r="H327" i="9"/>
  <c r="D325" i="9"/>
  <c r="C107" i="9"/>
  <c r="H351" i="9"/>
  <c r="G337" i="9"/>
  <c r="D317" i="9"/>
  <c r="E135" i="9"/>
  <c r="E28" i="9"/>
  <c r="F221" i="9"/>
  <c r="G296" i="9"/>
  <c r="C272" i="9"/>
  <c r="D330" i="9"/>
  <c r="D138" i="9"/>
  <c r="G350" i="9"/>
  <c r="B40" i="9"/>
  <c r="F333" i="9"/>
  <c r="C227" i="9"/>
  <c r="F355" i="9"/>
  <c r="F200" i="9"/>
  <c r="E253" i="9"/>
  <c r="C66" i="9"/>
  <c r="D206" i="9"/>
  <c r="G123" i="9"/>
  <c r="B291" i="9"/>
  <c r="F45" i="9"/>
  <c r="E361" i="9"/>
  <c r="D328" i="9"/>
  <c r="E320" i="9"/>
  <c r="E170" i="9"/>
  <c r="E177" i="9"/>
  <c r="H99" i="9"/>
  <c r="F348" i="9"/>
  <c r="H241" i="9"/>
  <c r="G356" i="9"/>
  <c r="E113" i="9"/>
  <c r="C332" i="9"/>
  <c r="E307" i="9"/>
  <c r="H219" i="9"/>
  <c r="G241" i="9"/>
  <c r="E369" i="9"/>
  <c r="F245" i="9"/>
  <c r="C323" i="9"/>
  <c r="B335" i="9"/>
  <c r="C310" i="9"/>
  <c r="D331" i="9"/>
  <c r="H350" i="9"/>
  <c r="B203" i="9"/>
  <c r="E237" i="9"/>
  <c r="E245" i="9"/>
  <c r="E276" i="9"/>
  <c r="D241" i="9"/>
  <c r="C174" i="9"/>
  <c r="C258" i="9"/>
  <c r="G294" i="9"/>
  <c r="E354" i="9"/>
  <c r="G329" i="9"/>
  <c r="C298" i="9"/>
  <c r="E64" i="9"/>
  <c r="H19" i="9"/>
  <c r="H333" i="9"/>
  <c r="C309" i="9"/>
  <c r="D260" i="9"/>
  <c r="E287" i="9"/>
  <c r="F286" i="9"/>
  <c r="D255" i="9"/>
  <c r="E330" i="9"/>
  <c r="D199" i="9"/>
  <c r="E254" i="9"/>
  <c r="H348" i="9"/>
  <c r="C286" i="9"/>
  <c r="E353" i="9"/>
  <c r="C321" i="9"/>
  <c r="G310" i="9"/>
  <c r="H326" i="9"/>
  <c r="C214" i="9"/>
  <c r="E266" i="9"/>
  <c r="C274" i="9"/>
  <c r="F314" i="9"/>
  <c r="F358" i="9"/>
  <c r="H209" i="9"/>
  <c r="B201" i="9"/>
  <c r="B264" i="9"/>
  <c r="E182" i="9"/>
  <c r="G46" i="9"/>
  <c r="H215" i="9"/>
  <c r="C254" i="9"/>
  <c r="G309" i="9"/>
  <c r="C345" i="9"/>
  <c r="B135" i="9"/>
  <c r="E238" i="9"/>
  <c r="H114" i="9"/>
  <c r="D166" i="9"/>
  <c r="F298" i="9"/>
  <c r="F75" i="9"/>
  <c r="F290" i="9"/>
  <c r="C349" i="9"/>
  <c r="E40" i="9"/>
  <c r="E33" i="9"/>
  <c r="G352" i="9"/>
  <c r="C354" i="9"/>
  <c r="E348" i="9"/>
  <c r="E249" i="9"/>
  <c r="B238" i="9"/>
  <c r="H310" i="9"/>
  <c r="G279" i="9"/>
  <c r="C267" i="9"/>
  <c r="B281" i="9"/>
  <c r="C336" i="9"/>
  <c r="B286" i="9"/>
  <c r="F288" i="9"/>
  <c r="H67" i="9"/>
  <c r="B267" i="9"/>
  <c r="F295" i="9"/>
  <c r="G341" i="9"/>
  <c r="G292" i="9"/>
  <c r="C347" i="9"/>
  <c r="F329" i="9"/>
  <c r="H185" i="9"/>
  <c r="C284" i="9"/>
  <c r="B307" i="9"/>
  <c r="B191" i="9"/>
  <c r="G202" i="9"/>
  <c r="C256" i="9"/>
  <c r="H208" i="9"/>
  <c r="H275" i="9"/>
  <c r="E193" i="9"/>
  <c r="D259" i="9"/>
  <c r="F352" i="9"/>
  <c r="E338" i="9"/>
  <c r="H306" i="9"/>
  <c r="H64" i="9"/>
  <c r="E339" i="9"/>
  <c r="C100" i="9"/>
  <c r="G113" i="9"/>
  <c r="F162" i="9"/>
  <c r="B214" i="9"/>
  <c r="E19" i="9"/>
  <c r="B229" i="9"/>
  <c r="C269" i="9"/>
  <c r="E314" i="9"/>
  <c r="B172" i="9"/>
  <c r="H318" i="9"/>
  <c r="B258" i="9"/>
  <c r="B25" i="9"/>
  <c r="G225" i="9"/>
  <c r="E282" i="9"/>
  <c r="D195" i="9"/>
  <c r="D354" i="9"/>
  <c r="D304" i="9"/>
  <c r="C360" i="9"/>
  <c r="G262" i="9"/>
  <c r="D298" i="9"/>
  <c r="E286" i="9"/>
  <c r="G253" i="9"/>
  <c r="B18" i="9"/>
  <c r="D339" i="9"/>
  <c r="D136" i="9"/>
  <c r="B356" i="9"/>
  <c r="B306" i="9"/>
  <c r="C355" i="9"/>
  <c r="H276" i="9"/>
  <c r="D306" i="9"/>
  <c r="H139" i="9"/>
  <c r="D219" i="9"/>
  <c r="D123" i="9"/>
  <c r="D242" i="9"/>
  <c r="E350" i="9"/>
  <c r="H61" i="9"/>
  <c r="E297" i="9"/>
  <c r="D313" i="9"/>
  <c r="G367" i="9"/>
  <c r="C350" i="9"/>
  <c r="E206" i="9"/>
  <c r="G304" i="9"/>
  <c r="H305" i="9"/>
  <c r="F211" i="9"/>
  <c r="D223" i="9"/>
  <c r="E283" i="9"/>
  <c r="C246" i="9"/>
  <c r="C317" i="9"/>
  <c r="B186" i="9"/>
  <c r="C11" i="9"/>
  <c r="G268" i="9"/>
  <c r="B359" i="9"/>
  <c r="C276" i="9"/>
  <c r="F201" i="9"/>
  <c r="C364" i="9"/>
  <c r="H356" i="9"/>
  <c r="F187" i="9"/>
  <c r="C223" i="9"/>
  <c r="D273" i="9"/>
  <c r="H362" i="9"/>
  <c r="H273" i="9"/>
  <c r="G106" i="9"/>
  <c r="C120" i="9"/>
  <c r="C357" i="9"/>
  <c r="B139" i="9"/>
  <c r="E270" i="9"/>
  <c r="H324" i="9"/>
  <c r="H332" i="9"/>
  <c r="B292" i="9"/>
  <c r="H344" i="9"/>
  <c r="B338" i="9"/>
  <c r="D189" i="9"/>
  <c r="G305" i="9"/>
  <c r="H220" i="9"/>
  <c r="H161" i="9"/>
  <c r="B294" i="9"/>
  <c r="C304" i="9"/>
  <c r="D303" i="9"/>
  <c r="G159" i="9"/>
  <c r="G239" i="9"/>
  <c r="H243" i="9"/>
  <c r="F229" i="9"/>
  <c r="E163" i="9"/>
  <c r="E363" i="9"/>
  <c r="G205" i="9"/>
  <c r="C155" i="9"/>
  <c r="G303" i="9"/>
  <c r="C277" i="9"/>
  <c r="F33" i="9"/>
  <c r="F147" i="9"/>
  <c r="E15" i="9"/>
  <c r="B254" i="9"/>
  <c r="F351" i="9"/>
  <c r="C127" i="9"/>
  <c r="E231" i="9"/>
  <c r="F13" i="9"/>
  <c r="C67" i="9"/>
  <c r="F250" i="9"/>
  <c r="C103" i="9"/>
  <c r="D324" i="9"/>
  <c r="C303" i="9"/>
  <c r="D305" i="9"/>
  <c r="G136" i="9"/>
  <c r="H169" i="9"/>
  <c r="G163" i="9"/>
  <c r="F170" i="9"/>
  <c r="E36" i="9"/>
  <c r="C74" i="9"/>
  <c r="G261" i="9"/>
  <c r="B265" i="9"/>
  <c r="B348" i="9"/>
  <c r="H113" i="9"/>
  <c r="C290" i="9"/>
  <c r="F196" i="9"/>
  <c r="F238" i="9"/>
  <c r="E199" i="9"/>
  <c r="D186" i="9"/>
  <c r="H222" i="9"/>
  <c r="H170" i="9"/>
  <c r="C122" i="9"/>
  <c r="D366" i="9"/>
  <c r="D115" i="9"/>
  <c r="C295" i="9"/>
  <c r="G297" i="9"/>
  <c r="E313" i="9"/>
  <c r="C93" i="9"/>
  <c r="C153" i="9"/>
  <c r="F337" i="9"/>
  <c r="C111" i="9"/>
  <c r="G176" i="9"/>
  <c r="G174" i="9"/>
  <c r="B311" i="9"/>
  <c r="F117" i="9"/>
  <c r="F332" i="9"/>
  <c r="G147" i="9"/>
  <c r="E73" i="9"/>
  <c r="F142" i="9"/>
  <c r="E18" i="9"/>
  <c r="B97" i="9"/>
  <c r="B234" i="9"/>
  <c r="G221" i="9"/>
  <c r="E57" i="9"/>
  <c r="H287" i="9"/>
  <c r="G322" i="9"/>
  <c r="B326" i="9"/>
  <c r="E281" i="9"/>
  <c r="D285" i="9"/>
  <c r="D239" i="9"/>
  <c r="D88" i="9"/>
  <c r="H261" i="9"/>
  <c r="C20" i="9"/>
  <c r="E129" i="9"/>
  <c r="F139" i="9"/>
  <c r="H363" i="9"/>
  <c r="D267" i="9"/>
  <c r="G237" i="9"/>
  <c r="F293" i="9"/>
  <c r="E261" i="9"/>
  <c r="H117" i="9"/>
  <c r="H247" i="9"/>
  <c r="D220" i="9"/>
  <c r="H203" i="9"/>
  <c r="H189" i="9"/>
  <c r="D309" i="9"/>
  <c r="C99" i="9"/>
  <c r="F205" i="9"/>
  <c r="C36" i="9"/>
  <c r="F256" i="9"/>
  <c r="F206" i="9"/>
  <c r="H115" i="9"/>
  <c r="F360" i="9"/>
  <c r="E368" i="9"/>
  <c r="D216" i="9"/>
  <c r="D258" i="9"/>
  <c r="H207" i="9"/>
  <c r="E134" i="9"/>
  <c r="C169" i="9"/>
  <c r="F19" i="9"/>
  <c r="C87" i="9"/>
  <c r="B81" i="9"/>
  <c r="B230" i="9"/>
  <c r="G347" i="9"/>
  <c r="D119" i="9"/>
  <c r="G216" i="9"/>
  <c r="F283" i="9"/>
  <c r="G93" i="9"/>
  <c r="F132" i="9"/>
  <c r="E142" i="9"/>
  <c r="C241" i="9"/>
  <c r="D287" i="9"/>
  <c r="G37" i="9"/>
  <c r="H284" i="9"/>
  <c r="G281" i="9"/>
  <c r="G49" i="9"/>
  <c r="H69" i="9"/>
  <c r="E258" i="9"/>
  <c r="D342" i="9"/>
  <c r="D284" i="9"/>
  <c r="G284" i="9"/>
  <c r="F68" i="9"/>
  <c r="C163" i="9"/>
  <c r="E85" i="9"/>
  <c r="E290" i="9"/>
  <c r="D249" i="9"/>
  <c r="F180" i="9"/>
  <c r="D44" i="9"/>
  <c r="H173" i="9"/>
  <c r="G14" i="9"/>
  <c r="B266" i="9"/>
  <c r="E325" i="9"/>
  <c r="F336" i="9"/>
  <c r="B44" i="9"/>
  <c r="F60" i="9"/>
  <c r="E194" i="9"/>
  <c r="F166" i="9"/>
  <c r="C79" i="9"/>
  <c r="E305" i="9"/>
  <c r="F254" i="9"/>
  <c r="G264" i="9"/>
  <c r="F217" i="9"/>
  <c r="D64" i="9"/>
  <c r="E219" i="9"/>
  <c r="E87" i="9"/>
  <c r="D75" i="9"/>
  <c r="G98" i="9"/>
  <c r="H236" i="9"/>
  <c r="D193" i="9"/>
  <c r="B363" i="9"/>
  <c r="D167" i="9"/>
  <c r="D95" i="9"/>
  <c r="D201" i="9"/>
  <c r="H312" i="9"/>
  <c r="D62" i="9"/>
  <c r="E56" i="9"/>
  <c r="H267" i="9"/>
  <c r="F141" i="9"/>
  <c r="G321" i="9"/>
  <c r="C196" i="9"/>
  <c r="C337" i="9"/>
  <c r="B219" i="9"/>
  <c r="E44" i="9"/>
  <c r="D173" i="9"/>
  <c r="F157" i="9"/>
  <c r="E103" i="9"/>
  <c r="B331" i="9"/>
  <c r="F173" i="9"/>
  <c r="E197" i="9"/>
  <c r="B137" i="9"/>
  <c r="E284" i="9"/>
  <c r="F177" i="9"/>
  <c r="H216" i="9"/>
  <c r="C268" i="9"/>
  <c r="C113" i="9"/>
  <c r="D268" i="9"/>
  <c r="G20" i="9"/>
  <c r="G255" i="9"/>
  <c r="F134" i="9"/>
  <c r="H329" i="9"/>
  <c r="G256" i="9"/>
  <c r="B263" i="9"/>
  <c r="B51" i="9"/>
  <c r="D89" i="9"/>
  <c r="D210" i="9"/>
  <c r="H63" i="9"/>
  <c r="D18" i="9"/>
  <c r="E76" i="9"/>
  <c r="F156" i="9"/>
  <c r="F104" i="9"/>
  <c r="F285" i="9"/>
  <c r="G250" i="9"/>
  <c r="G139" i="9"/>
  <c r="F277" i="9"/>
  <c r="F325" i="9"/>
  <c r="F47" i="9"/>
  <c r="C341" i="9"/>
  <c r="H68" i="9"/>
  <c r="D344" i="9"/>
  <c r="H62" i="9"/>
  <c r="H194" i="9"/>
  <c r="B244" i="9"/>
  <c r="C234" i="9"/>
  <c r="H27" i="9"/>
  <c r="E151" i="9"/>
  <c r="D147" i="9"/>
  <c r="F57" i="9"/>
  <c r="B136" i="9"/>
  <c r="G129" i="9"/>
  <c r="G354" i="9"/>
  <c r="E277" i="9"/>
  <c r="H148" i="9"/>
  <c r="G11" i="9"/>
  <c r="E12" i="9"/>
  <c r="D353" i="9"/>
  <c r="G311" i="9"/>
  <c r="E355" i="9"/>
  <c r="B288" i="9"/>
  <c r="G43" i="9"/>
  <c r="C142" i="9"/>
  <c r="G223" i="9"/>
  <c r="B124" i="9"/>
  <c r="G332" i="9"/>
  <c r="H334" i="9"/>
  <c r="H198" i="9"/>
  <c r="D113" i="9"/>
  <c r="E70" i="9"/>
  <c r="G363" i="9"/>
  <c r="C27" i="9"/>
  <c r="F70" i="9"/>
  <c r="D65" i="9"/>
  <c r="B13" i="9"/>
  <c r="B235" i="9"/>
  <c r="E131" i="9"/>
  <c r="C225" i="9"/>
  <c r="F262" i="9"/>
  <c r="C61" i="9"/>
  <c r="E105" i="9"/>
  <c r="B119" i="9"/>
  <c r="H286" i="9"/>
  <c r="F318" i="9"/>
  <c r="G362" i="9"/>
  <c r="F281" i="9"/>
  <c r="H299" i="9"/>
  <c r="B127" i="9"/>
  <c r="H18" i="9"/>
  <c r="H121" i="9"/>
  <c r="C137" i="9"/>
  <c r="B276" i="9"/>
  <c r="G254" i="9"/>
  <c r="E21" i="9"/>
  <c r="B322" i="9"/>
  <c r="D236" i="9"/>
  <c r="B361" i="9"/>
  <c r="D174" i="9"/>
  <c r="F315" i="9"/>
  <c r="B360" i="9"/>
  <c r="D218" i="9"/>
  <c r="H337" i="8"/>
  <c r="F227" i="8"/>
  <c r="G42" i="8"/>
  <c r="C263" i="8"/>
  <c r="E174" i="8"/>
  <c r="F339" i="8"/>
  <c r="E220" i="8"/>
  <c r="C15" i="8"/>
  <c r="H40" i="8"/>
  <c r="D332" i="8"/>
  <c r="C366" i="8"/>
  <c r="H212" i="8"/>
  <c r="G271" i="8"/>
  <c r="E144" i="8"/>
  <c r="B127" i="8"/>
  <c r="C327" i="8"/>
  <c r="F24" i="8"/>
  <c r="G229" i="8"/>
  <c r="C77" i="8"/>
  <c r="B33" i="8"/>
  <c r="D79" i="8"/>
  <c r="G220" i="8"/>
  <c r="B161" i="8"/>
  <c r="H172" i="8"/>
  <c r="D127" i="8"/>
  <c r="E86" i="8"/>
  <c r="B155" i="8"/>
  <c r="F297" i="8"/>
  <c r="E151" i="8"/>
  <c r="F64" i="8"/>
  <c r="H18" i="8"/>
  <c r="B263" i="8"/>
  <c r="B169" i="8"/>
  <c r="C59" i="8"/>
  <c r="H160" i="8"/>
  <c r="G69" i="8"/>
  <c r="D34" i="8"/>
  <c r="E28" i="8"/>
  <c r="F22" i="8"/>
  <c r="D58" i="8"/>
  <c r="D215" i="8"/>
  <c r="E171" i="8"/>
  <c r="F60" i="8"/>
  <c r="C135" i="8"/>
  <c r="E156" i="8"/>
  <c r="H142" i="8"/>
  <c r="E227" i="8"/>
  <c r="F183" i="8"/>
  <c r="E352" i="8"/>
  <c r="E208" i="8"/>
  <c r="C139" i="8"/>
  <c r="E41" i="8"/>
  <c r="E173" i="8"/>
  <c r="D17" i="8"/>
  <c r="E76" i="8"/>
  <c r="G41" i="8"/>
  <c r="C303" i="8"/>
  <c r="H62" i="8"/>
  <c r="G206" i="8"/>
  <c r="F51" i="8"/>
  <c r="C101" i="8"/>
  <c r="C130" i="8"/>
  <c r="G210" i="8"/>
  <c r="B181" i="8"/>
  <c r="E161" i="8"/>
  <c r="D125" i="8"/>
  <c r="F91" i="8"/>
  <c r="C90" i="8"/>
  <c r="D120" i="8"/>
  <c r="D110" i="8"/>
  <c r="H106" i="8"/>
  <c r="C83" i="8"/>
  <c r="B124" i="8"/>
  <c r="G16" i="8"/>
  <c r="B159" i="8"/>
  <c r="C201" i="8"/>
  <c r="B50" i="8"/>
  <c r="E276" i="8"/>
  <c r="H60" i="8"/>
  <c r="C365" i="8"/>
  <c r="E284" i="8"/>
  <c r="B156" i="8"/>
  <c r="B118" i="8"/>
  <c r="E26" i="8"/>
  <c r="F120" i="8"/>
  <c r="G246" i="8"/>
  <c r="E64" i="8"/>
  <c r="C173" i="8"/>
  <c r="H26" i="8"/>
  <c r="C50" i="8"/>
  <c r="B66" i="8"/>
  <c r="E138" i="8"/>
  <c r="E10" i="8"/>
  <c r="C315" i="8"/>
  <c r="C243" i="8"/>
  <c r="F135" i="8"/>
  <c r="E167" i="8"/>
  <c r="H14" i="8"/>
  <c r="B200" i="8"/>
  <c r="E148" i="8"/>
  <c r="G23" i="8"/>
  <c r="H68" i="8"/>
  <c r="E75" i="8"/>
  <c r="H57" i="8"/>
  <c r="G75" i="8"/>
  <c r="E83" i="8"/>
  <c r="B14" i="8"/>
  <c r="G102" i="8"/>
  <c r="D248" i="8"/>
  <c r="G122" i="8"/>
  <c r="D91" i="8"/>
  <c r="D222" i="8"/>
  <c r="D49" i="8"/>
  <c r="C111" i="8"/>
  <c r="F95" i="8"/>
  <c r="D240" i="8"/>
  <c r="H128" i="8"/>
  <c r="G92" i="8"/>
  <c r="D141" i="8"/>
  <c r="C23" i="8"/>
  <c r="C351" i="8"/>
  <c r="B75" i="8"/>
  <c r="H194" i="8"/>
  <c r="E112" i="8"/>
  <c r="G90" i="8"/>
  <c r="E187" i="8"/>
  <c r="C196" i="8"/>
  <c r="D327" i="8"/>
  <c r="C88" i="8"/>
  <c r="C49" i="8"/>
  <c r="H242" i="8"/>
  <c r="D64" i="8"/>
  <c r="D99" i="8"/>
  <c r="D280" i="8"/>
  <c r="G359" i="8"/>
  <c r="B103" i="8"/>
  <c r="F53" i="8"/>
  <c r="G366" i="8"/>
  <c r="E125" i="8"/>
  <c r="C200" i="8"/>
  <c r="C94" i="8"/>
  <c r="G66" i="8"/>
  <c r="F30" i="8"/>
  <c r="D107" i="8"/>
  <c r="G50" i="8"/>
  <c r="F63" i="8"/>
  <c r="E14" i="8"/>
  <c r="D115" i="8"/>
  <c r="C188" i="8"/>
  <c r="E23" i="8"/>
  <c r="D239" i="8"/>
  <c r="H220" i="8"/>
  <c r="C37" i="8"/>
  <c r="G18" i="8"/>
  <c r="H50" i="8"/>
  <c r="B248" i="8"/>
  <c r="D73" i="8"/>
  <c r="C169" i="8"/>
  <c r="C84" i="8"/>
  <c r="B171" i="8"/>
  <c r="C21" i="8"/>
  <c r="G182" i="8"/>
  <c r="C39" i="8"/>
  <c r="D154" i="8"/>
  <c r="E313" i="8"/>
  <c r="G269" i="8"/>
  <c r="D97" i="8"/>
  <c r="E248" i="8"/>
  <c r="G54" i="8"/>
  <c r="G145" i="8"/>
  <c r="H25" i="8"/>
  <c r="D150" i="8"/>
  <c r="C28" i="8"/>
  <c r="H266" i="8"/>
  <c r="F261" i="8"/>
  <c r="B116" i="8"/>
  <c r="D45" i="8"/>
  <c r="H191" i="8"/>
  <c r="H47" i="8"/>
  <c r="D39" i="8"/>
  <c r="G86" i="8"/>
  <c r="C298" i="8"/>
  <c r="E149" i="8"/>
  <c r="G91" i="8"/>
  <c r="G14" i="8"/>
  <c r="C96" i="8"/>
  <c r="C265" i="8"/>
  <c r="D94" i="8"/>
  <c r="B178" i="8"/>
  <c r="F13" i="8"/>
  <c r="G98" i="8"/>
  <c r="C189" i="8"/>
  <c r="F320" i="8"/>
  <c r="C299" i="8"/>
  <c r="F315" i="8"/>
  <c r="C369" i="8"/>
  <c r="D321" i="8"/>
  <c r="C318" i="8"/>
  <c r="H237" i="8"/>
  <c r="C260" i="8"/>
  <c r="D241" i="8"/>
  <c r="E102" i="8"/>
  <c r="D254" i="8"/>
  <c r="D349" i="8"/>
  <c r="B183" i="8"/>
  <c r="C151" i="8"/>
  <c r="E215" i="8"/>
  <c r="G164" i="8"/>
  <c r="B76" i="8"/>
  <c r="B56" i="8"/>
  <c r="F352" i="8"/>
  <c r="E296" i="8"/>
  <c r="H269" i="8"/>
  <c r="G294" i="8"/>
  <c r="D225" i="8"/>
  <c r="G163" i="8"/>
  <c r="E63" i="8"/>
  <c r="C142" i="8"/>
  <c r="H71" i="8"/>
  <c r="B131" i="8"/>
  <c r="F178" i="8"/>
  <c r="H42" i="8"/>
  <c r="D322" i="8"/>
  <c r="D357" i="8"/>
  <c r="F251" i="8"/>
  <c r="H272" i="8"/>
  <c r="C164" i="8"/>
  <c r="B247" i="8"/>
  <c r="D271" i="8"/>
  <c r="G250" i="8"/>
  <c r="B264" i="8"/>
  <c r="H265" i="8"/>
  <c r="B223" i="8"/>
  <c r="F16" i="8"/>
  <c r="D35" i="8"/>
  <c r="B245" i="8"/>
  <c r="D151" i="8"/>
  <c r="G283" i="8"/>
  <c r="C178" i="8"/>
  <c r="B298" i="8"/>
  <c r="H187" i="8"/>
  <c r="H82" i="8"/>
  <c r="G104" i="8"/>
  <c r="E107" i="8"/>
  <c r="F62" i="8"/>
  <c r="B77" i="8"/>
  <c r="F69" i="8"/>
  <c r="G162" i="8"/>
  <c r="H41" i="8"/>
  <c r="C271" i="8"/>
  <c r="F97" i="8"/>
  <c r="D250" i="8"/>
  <c r="D200" i="8"/>
  <c r="C54" i="8"/>
  <c r="C259" i="8"/>
  <c r="G25" i="8"/>
  <c r="G28" i="8"/>
  <c r="B42" i="8"/>
  <c r="F133" i="8"/>
  <c r="G53" i="8"/>
  <c r="H201" i="8"/>
  <c r="H197" i="8"/>
  <c r="E297" i="8"/>
  <c r="H176" i="8"/>
  <c r="D51" i="8"/>
  <c r="D310" i="8"/>
  <c r="D88" i="8"/>
  <c r="D176" i="8"/>
  <c r="G302" i="8"/>
  <c r="G70" i="8"/>
  <c r="D85" i="8"/>
  <c r="B24" i="8"/>
  <c r="C52" i="8"/>
  <c r="C100" i="8"/>
  <c r="H15" i="8"/>
  <c r="D300" i="8"/>
  <c r="E131" i="8"/>
  <c r="F71" i="8"/>
  <c r="F240" i="8"/>
  <c r="C74" i="8"/>
  <c r="D130" i="8"/>
  <c r="B364" i="8"/>
  <c r="E27" i="8"/>
  <c r="B89" i="8"/>
  <c r="B112" i="8"/>
  <c r="F117" i="8"/>
  <c r="E119" i="8"/>
  <c r="D60" i="8"/>
  <c r="D139" i="8"/>
  <c r="G177" i="8"/>
  <c r="C198" i="8"/>
  <c r="D90" i="8"/>
  <c r="E18" i="8"/>
  <c r="D206" i="8"/>
  <c r="G189" i="8"/>
  <c r="B15" i="8"/>
  <c r="D66" i="8"/>
  <c r="H223" i="8"/>
  <c r="G94" i="8"/>
  <c r="C67" i="8"/>
  <c r="F33" i="8"/>
  <c r="G261" i="8"/>
  <c r="H130" i="8"/>
  <c r="D41" i="8"/>
  <c r="B70" i="8"/>
  <c r="B110" i="8"/>
  <c r="B78" i="8"/>
  <c r="D231" i="8"/>
  <c r="H167" i="8"/>
  <c r="H306" i="8"/>
  <c r="F313" i="8"/>
  <c r="H317" i="8"/>
  <c r="C337" i="8"/>
  <c r="E359" i="8"/>
  <c r="B339" i="8"/>
  <c r="C286" i="8"/>
  <c r="C237" i="8"/>
  <c r="C172" i="8"/>
  <c r="D174" i="8"/>
  <c r="E130" i="8"/>
  <c r="E42" i="8"/>
  <c r="G123" i="8"/>
  <c r="E133" i="8"/>
  <c r="B224" i="8"/>
  <c r="D191" i="8"/>
  <c r="B226" i="8"/>
  <c r="H16" i="8"/>
  <c r="D44" i="8"/>
  <c r="F47" i="8"/>
  <c r="C17" i="8"/>
  <c r="D63" i="8"/>
  <c r="F193" i="8"/>
  <c r="G65" i="8"/>
  <c r="E274" i="8"/>
  <c r="C154" i="8"/>
  <c r="B129" i="8"/>
  <c r="D108" i="8"/>
  <c r="C168" i="8"/>
  <c r="H12" i="8"/>
  <c r="E71" i="8"/>
  <c r="G209" i="8"/>
  <c r="F171" i="8"/>
  <c r="F187" i="8"/>
  <c r="D183" i="8"/>
  <c r="G103" i="8"/>
  <c r="E99" i="8"/>
  <c r="H96" i="8"/>
  <c r="F189" i="8"/>
  <c r="B41" i="8"/>
  <c r="E106" i="8"/>
  <c r="H238" i="8"/>
  <c r="E37" i="8"/>
  <c r="E89" i="8"/>
  <c r="D261" i="8"/>
  <c r="G169" i="8"/>
  <c r="F17" i="8"/>
  <c r="G60" i="8"/>
  <c r="F140" i="8"/>
  <c r="C197" i="8"/>
  <c r="E60" i="8"/>
  <c r="G134" i="8"/>
  <c r="F205" i="8"/>
  <c r="F157" i="8"/>
  <c r="D95" i="8"/>
  <c r="H147" i="8"/>
  <c r="H78" i="8"/>
  <c r="G167" i="8"/>
  <c r="F31" i="8"/>
  <c r="B59" i="8"/>
  <c r="C186" i="8"/>
  <c r="F101" i="8"/>
  <c r="B100" i="8"/>
  <c r="B144" i="8"/>
  <c r="G61" i="8"/>
  <c r="E65" i="8"/>
  <c r="G160" i="8"/>
  <c r="C137" i="8"/>
  <c r="G79" i="8"/>
  <c r="E137" i="8"/>
  <c r="F300" i="8"/>
  <c r="H29" i="8"/>
  <c r="B120" i="8"/>
  <c r="H218" i="8"/>
  <c r="B182" i="8"/>
  <c r="F156" i="8"/>
  <c r="D354" i="8"/>
  <c r="G22" i="8"/>
  <c r="H159" i="8"/>
  <c r="E175" i="8"/>
  <c r="D153" i="8"/>
  <c r="H65" i="8"/>
  <c r="B61" i="8"/>
  <c r="F163" i="8"/>
  <c r="C68" i="8"/>
  <c r="G138" i="8"/>
  <c r="G82" i="8"/>
  <c r="H179" i="8"/>
  <c r="D19" i="8"/>
  <c r="B282" i="8"/>
  <c r="G198" i="8"/>
  <c r="G196" i="8"/>
  <c r="F341" i="8"/>
  <c r="E233" i="8"/>
  <c r="F208" i="8"/>
  <c r="E361" i="8"/>
  <c r="E20" i="8"/>
  <c r="G13" i="8"/>
  <c r="E162" i="8"/>
  <c r="E179" i="8"/>
  <c r="E49" i="8"/>
  <c r="F199" i="8"/>
  <c r="B86" i="8"/>
  <c r="C339" i="8"/>
  <c r="B48" i="8"/>
  <c r="G295" i="8"/>
  <c r="D18" i="8"/>
  <c r="H105" i="8"/>
  <c r="G17" i="8"/>
  <c r="H174" i="8"/>
  <c r="G274" i="8"/>
  <c r="B20" i="8"/>
  <c r="C161" i="8"/>
  <c r="F40" i="8"/>
  <c r="G109" i="8"/>
  <c r="G144" i="8"/>
  <c r="B65" i="8"/>
  <c r="C62" i="8"/>
  <c r="B212" i="8"/>
  <c r="C212" i="8"/>
  <c r="G106" i="8"/>
  <c r="F276" i="8"/>
  <c r="E332" i="8"/>
  <c r="F86" i="8"/>
  <c r="C32" i="8"/>
  <c r="C38" i="8"/>
  <c r="B71" i="8"/>
  <c r="E43" i="8"/>
  <c r="E12" i="8"/>
  <c r="B321" i="8"/>
  <c r="B268" i="8"/>
  <c r="B184" i="8"/>
  <c r="H298" i="8"/>
  <c r="B343" i="8"/>
  <c r="E207" i="8"/>
  <c r="D255" i="8"/>
  <c r="E319" i="8"/>
  <c r="G32" i="8"/>
  <c r="G168" i="8"/>
  <c r="C166" i="8"/>
  <c r="C81" i="8"/>
  <c r="B90" i="8"/>
  <c r="D68" i="8"/>
  <c r="D346" i="8"/>
  <c r="B231" i="8"/>
  <c r="F200" i="8"/>
  <c r="G166" i="8"/>
  <c r="F363" i="8"/>
  <c r="D13" i="8"/>
  <c r="B44" i="8"/>
  <c r="B64" i="8"/>
  <c r="F108" i="8"/>
  <c r="H131" i="8"/>
  <c r="C247" i="8"/>
  <c r="B291" i="8"/>
  <c r="E185" i="8"/>
  <c r="D356" i="8"/>
  <c r="C291" i="8"/>
  <c r="G319" i="8"/>
  <c r="D301" i="8"/>
  <c r="F250" i="8"/>
  <c r="C238" i="8"/>
  <c r="B259" i="8"/>
  <c r="D82" i="8"/>
  <c r="G152" i="8"/>
  <c r="H103" i="8"/>
  <c r="D93" i="8"/>
  <c r="F160" i="8"/>
  <c r="H109" i="8"/>
  <c r="C285" i="8"/>
  <c r="E139" i="8"/>
  <c r="D10" i="8"/>
  <c r="B27" i="8"/>
  <c r="B286" i="8"/>
  <c r="B239" i="8"/>
  <c r="H91" i="8"/>
  <c r="G248" i="8"/>
  <c r="H205" i="8"/>
  <c r="H63" i="8"/>
  <c r="H259" i="8"/>
  <c r="G203" i="8"/>
  <c r="B158" i="8"/>
  <c r="D96" i="8"/>
  <c r="H182" i="8"/>
  <c r="B341" i="8"/>
  <c r="B179" i="8"/>
  <c r="E229" i="8"/>
  <c r="F129" i="8"/>
  <c r="C36" i="8"/>
  <c r="F32" i="8"/>
  <c r="H231" i="8"/>
  <c r="G33" i="8"/>
  <c r="H30" i="8"/>
  <c r="E184" i="8"/>
  <c r="C266" i="8"/>
  <c r="F34" i="8"/>
  <c r="F153" i="8"/>
  <c r="E80" i="8"/>
  <c r="G24" i="8"/>
  <c r="B72" i="8"/>
  <c r="B39" i="8"/>
  <c r="F229" i="8"/>
  <c r="G46" i="8"/>
  <c r="H150" i="8"/>
  <c r="F104" i="8"/>
  <c r="E69" i="8"/>
  <c r="F119" i="8"/>
  <c r="G231" i="8"/>
  <c r="H97" i="8"/>
  <c r="G101" i="8"/>
  <c r="E172" i="8"/>
  <c r="G180" i="8"/>
  <c r="D105" i="8"/>
  <c r="E54" i="8"/>
  <c r="E311" i="8"/>
  <c r="G115" i="8"/>
  <c r="B180" i="8"/>
  <c r="D312" i="8"/>
  <c r="D345" i="8"/>
  <c r="B194" i="8"/>
  <c r="G299" i="8"/>
  <c r="H367" i="8"/>
  <c r="F67" i="8"/>
  <c r="E74" i="8"/>
  <c r="E94" i="8"/>
  <c r="E196" i="8"/>
  <c r="E280" i="8"/>
  <c r="C204" i="8"/>
  <c r="G336" i="8"/>
  <c r="D178" i="8"/>
  <c r="C187" i="8"/>
  <c r="E268" i="8"/>
  <c r="H365" i="8"/>
  <c r="G218" i="8"/>
  <c r="G176" i="8"/>
  <c r="E157" i="8"/>
  <c r="D177" i="8"/>
  <c r="C134" i="8"/>
  <c r="C215" i="8"/>
  <c r="B273" i="8"/>
  <c r="E292" i="8"/>
  <c r="D160" i="8"/>
  <c r="H310" i="8"/>
  <c r="B279" i="8"/>
  <c r="E61" i="8"/>
  <c r="D236" i="8"/>
  <c r="B305" i="8"/>
  <c r="C305" i="8"/>
  <c r="G208" i="8"/>
  <c r="C214" i="8"/>
  <c r="H274" i="8"/>
  <c r="C159" i="8"/>
  <c r="C193" i="8"/>
  <c r="H11" i="8"/>
  <c r="H34" i="8"/>
  <c r="C126" i="8"/>
  <c r="E252" i="8"/>
  <c r="B235" i="8"/>
  <c r="E180" i="8"/>
  <c r="C30" i="8"/>
  <c r="H140" i="8"/>
  <c r="C14" i="8"/>
  <c r="H35" i="8"/>
  <c r="G43" i="8"/>
  <c r="D142" i="8"/>
  <c r="G31" i="8"/>
  <c r="G224" i="8"/>
  <c r="H22" i="8"/>
  <c r="B237" i="8"/>
  <c r="B252" i="8"/>
  <c r="H53" i="8"/>
  <c r="C114" i="8"/>
  <c r="F111" i="8"/>
  <c r="F105" i="8"/>
  <c r="F179" i="8"/>
  <c r="C316" i="8"/>
  <c r="G29" i="8"/>
  <c r="C141" i="8"/>
  <c r="F92" i="8"/>
  <c r="B106" i="8"/>
  <c r="E265" i="8"/>
  <c r="H123" i="8"/>
  <c r="C171" i="8"/>
  <c r="B69" i="8"/>
  <c r="C13" i="8"/>
  <c r="D224" i="8"/>
  <c r="H56" i="8"/>
  <c r="D11" i="8"/>
  <c r="H52" i="8"/>
  <c r="E11" i="8"/>
  <c r="F52" i="8"/>
  <c r="D102" i="8"/>
  <c r="C117" i="8"/>
  <c r="C334" i="8"/>
  <c r="B111" i="8"/>
  <c r="B216" i="8"/>
  <c r="B356" i="8"/>
  <c r="B301" i="8"/>
  <c r="E46" i="8"/>
  <c r="B63" i="8"/>
  <c r="B31" i="8"/>
  <c r="D81" i="8"/>
  <c r="E21" i="8"/>
  <c r="D38" i="8"/>
  <c r="G73" i="8"/>
  <c r="E283" i="8"/>
  <c r="C267" i="8"/>
  <c r="G67" i="8"/>
  <c r="C136" i="8"/>
  <c r="G137" i="8"/>
  <c r="B191" i="8"/>
  <c r="C76" i="8"/>
  <c r="E154" i="8"/>
  <c r="D199" i="8"/>
  <c r="D65" i="8"/>
  <c r="G64" i="8"/>
  <c r="E15" i="8"/>
  <c r="E217" i="8"/>
  <c r="C222" i="8"/>
  <c r="E287" i="8"/>
  <c r="F18" i="8"/>
  <c r="F44" i="8"/>
  <c r="F103" i="8"/>
  <c r="C91" i="8"/>
  <c r="B140" i="8"/>
  <c r="D50" i="8"/>
  <c r="G58" i="8"/>
  <c r="B142" i="8"/>
  <c r="C24" i="8"/>
  <c r="G238" i="8"/>
  <c r="H89" i="8"/>
  <c r="B94" i="8"/>
  <c r="E109" i="8"/>
  <c r="D83" i="8"/>
  <c r="D295" i="8"/>
  <c r="H134" i="8"/>
  <c r="E100" i="8"/>
  <c r="B230" i="8"/>
  <c r="D87" i="8"/>
  <c r="C18" i="8"/>
  <c r="D118" i="8"/>
  <c r="F175" i="8"/>
  <c r="H352" i="8"/>
  <c r="D194" i="8"/>
  <c r="C309" i="8"/>
  <c r="D138" i="8"/>
  <c r="H208" i="8"/>
  <c r="G113" i="8"/>
  <c r="G174" i="8"/>
  <c r="H110" i="8"/>
  <c r="G225" i="8"/>
  <c r="E96" i="8"/>
  <c r="F235" i="8"/>
  <c r="E87" i="8"/>
  <c r="F186" i="8"/>
  <c r="H70" i="8"/>
  <c r="F191" i="8"/>
  <c r="E315" i="8"/>
  <c r="C69" i="8"/>
  <c r="D188" i="8"/>
  <c r="C269" i="8"/>
  <c r="B92" i="8"/>
  <c r="H249" i="8"/>
  <c r="E247" i="8"/>
  <c r="B319" i="8"/>
  <c r="F190" i="8"/>
  <c r="E165" i="8"/>
  <c r="G348" i="8"/>
  <c r="H195" i="8"/>
  <c r="D257" i="8"/>
  <c r="C26" i="8"/>
  <c r="D212" i="8"/>
  <c r="F96" i="8"/>
  <c r="F25" i="8"/>
  <c r="F149" i="8"/>
  <c r="F237" i="8"/>
  <c r="D136" i="8"/>
  <c r="F319" i="8"/>
  <c r="E234" i="8"/>
  <c r="F224" i="8"/>
  <c r="C19" i="8"/>
  <c r="F41" i="8"/>
  <c r="D182" i="8"/>
  <c r="F152" i="8"/>
  <c r="F136" i="8"/>
  <c r="G293" i="8"/>
  <c r="D290" i="8"/>
  <c r="G356" i="8"/>
  <c r="G232" i="8"/>
  <c r="G212" i="8"/>
  <c r="C240" i="8"/>
  <c r="F206" i="8"/>
  <c r="G339" i="8"/>
  <c r="H326" i="8"/>
  <c r="C104" i="8"/>
  <c r="C289" i="8"/>
  <c r="B185" i="8"/>
  <c r="B12" i="8"/>
  <c r="D169" i="8"/>
  <c r="E193" i="8"/>
  <c r="E103" i="8"/>
  <c r="C248" i="8"/>
  <c r="D109" i="8"/>
  <c r="B148" i="8"/>
  <c r="F27" i="8"/>
  <c r="H196" i="8"/>
  <c r="F349" i="8"/>
  <c r="E98" i="8"/>
  <c r="D320" i="8"/>
  <c r="F19" i="8"/>
  <c r="F125" i="8"/>
  <c r="G325" i="8"/>
  <c r="F123" i="8"/>
  <c r="G10" i="8"/>
  <c r="H163" i="8"/>
  <c r="D133" i="8"/>
  <c r="F161" i="8"/>
  <c r="G272" i="8"/>
  <c r="H37" i="8"/>
  <c r="G233" i="8"/>
  <c r="H10" i="8"/>
  <c r="G197" i="8"/>
  <c r="B62" i="8"/>
  <c r="H90" i="8"/>
  <c r="B43" i="8"/>
  <c r="C213" i="8"/>
  <c r="H264" i="8"/>
  <c r="E199" i="8"/>
  <c r="C150" i="8"/>
  <c r="H184" i="8"/>
  <c r="D43" i="8"/>
  <c r="D145" i="8"/>
  <c r="C71" i="8"/>
  <c r="F145" i="8"/>
  <c r="G161" i="8"/>
  <c r="G48" i="8"/>
  <c r="D163" i="8"/>
  <c r="E224" i="8"/>
  <c r="F38" i="8"/>
  <c r="F112" i="8"/>
  <c r="B195" i="8"/>
  <c r="E295" i="8"/>
  <c r="E91" i="8"/>
  <c r="B81" i="8"/>
  <c r="C254" i="8"/>
  <c r="F59" i="8"/>
  <c r="D264" i="8"/>
  <c r="C184" i="8"/>
  <c r="G330" i="8"/>
  <c r="D119" i="8"/>
  <c r="B299" i="8"/>
  <c r="D365" i="8"/>
  <c r="F219" i="8"/>
  <c r="C257" i="8"/>
  <c r="H339" i="8"/>
  <c r="H98" i="8"/>
  <c r="D252" i="8"/>
  <c r="C226" i="8"/>
  <c r="B52" i="8"/>
  <c r="B197" i="8"/>
  <c r="H267" i="8"/>
  <c r="C336" i="8"/>
  <c r="G357" i="8"/>
  <c r="G141" i="8"/>
  <c r="C211" i="8"/>
  <c r="F23" i="8"/>
  <c r="H24" i="8"/>
  <c r="H127" i="8"/>
  <c r="H94" i="8"/>
  <c r="G108" i="8"/>
  <c r="G135" i="8"/>
  <c r="G262" i="8"/>
  <c r="B359" i="8"/>
  <c r="C221" i="8"/>
  <c r="D187" i="8"/>
  <c r="D184" i="8"/>
  <c r="F358" i="8"/>
  <c r="C323" i="8"/>
  <c r="C147" i="8"/>
  <c r="E176" i="8"/>
  <c r="E53" i="8"/>
  <c r="B34" i="8"/>
  <c r="H291" i="8"/>
  <c r="G157" i="8"/>
  <c r="E328" i="8"/>
  <c r="C194" i="8"/>
  <c r="C143" i="8"/>
  <c r="C275" i="8"/>
  <c r="E67" i="8"/>
  <c r="F77" i="8"/>
  <c r="E48" i="8"/>
  <c r="D30" i="8"/>
  <c r="B13" i="8"/>
  <c r="F85" i="8"/>
  <c r="C78" i="8"/>
  <c r="D92" i="8"/>
  <c r="F74" i="8"/>
  <c r="C10" i="8"/>
  <c r="G55" i="8"/>
  <c r="C116" i="8"/>
  <c r="D132" i="8"/>
  <c r="H199" i="8"/>
  <c r="B332" i="8"/>
  <c r="H51" i="8"/>
  <c r="C89" i="8"/>
  <c r="F142" i="8"/>
  <c r="E79" i="8"/>
  <c r="H54" i="8"/>
  <c r="G56" i="8"/>
  <c r="B360" i="8"/>
  <c r="F256" i="8"/>
  <c r="E362" i="8"/>
  <c r="B336" i="8"/>
  <c r="F210" i="8"/>
  <c r="E305" i="8"/>
  <c r="G120" i="8"/>
  <c r="G338" i="8"/>
  <c r="E117" i="8"/>
  <c r="F194" i="8"/>
  <c r="D284" i="8"/>
  <c r="F124" i="8"/>
  <c r="C322" i="8"/>
  <c r="F146" i="8"/>
  <c r="F329" i="8"/>
  <c r="D273" i="8"/>
  <c r="D27" i="8"/>
  <c r="B53" i="8"/>
  <c r="G68" i="8"/>
  <c r="F233" i="8"/>
  <c r="D31" i="8"/>
  <c r="B143" i="8"/>
  <c r="G270" i="8"/>
  <c r="D47" i="8"/>
  <c r="G97" i="8"/>
  <c r="E122" i="8"/>
  <c r="B300" i="8"/>
  <c r="B125" i="8"/>
  <c r="H126" i="8"/>
  <c r="C115" i="8"/>
  <c r="E134" i="8"/>
  <c r="H270" i="8"/>
  <c r="H181" i="8"/>
  <c r="E304" i="8"/>
  <c r="B246" i="8"/>
  <c r="G365" i="8"/>
  <c r="E84" i="8"/>
  <c r="G117" i="8"/>
  <c r="D189" i="8"/>
  <c r="H240" i="8"/>
  <c r="G222" i="8"/>
  <c r="F220" i="8"/>
  <c r="D291" i="8"/>
  <c r="H111" i="8"/>
  <c r="B152" i="8"/>
  <c r="B254" i="8"/>
  <c r="E40" i="8"/>
  <c r="D67" i="8"/>
  <c r="E261" i="8"/>
  <c r="H59" i="8"/>
  <c r="B24" i="9"/>
  <c r="B78" i="9"/>
  <c r="B129" i="9"/>
  <c r="C366" i="9"/>
  <c r="C342" i="9"/>
  <c r="E233" i="9"/>
  <c r="G64" i="9"/>
  <c r="B38" i="9"/>
  <c r="D104" i="9"/>
  <c r="F252" i="9"/>
  <c r="F359" i="9"/>
  <c r="C257" i="9"/>
  <c r="E280" i="9"/>
  <c r="E11" i="9"/>
  <c r="H321" i="9"/>
  <c r="D152" i="9"/>
  <c r="G318" i="9"/>
  <c r="D276" i="9"/>
  <c r="E285" i="9"/>
  <c r="F345" i="9"/>
  <c r="F321" i="9"/>
  <c r="H252" i="9"/>
  <c r="B211" i="9"/>
  <c r="C108" i="9"/>
  <c r="H256" i="9"/>
  <c r="F112" i="9"/>
  <c r="G257" i="9"/>
  <c r="B256" i="9"/>
  <c r="B339" i="9"/>
  <c r="G164" i="9"/>
  <c r="G19" i="9"/>
  <c r="F22" i="9"/>
  <c r="F110" i="9"/>
  <c r="B122" i="9"/>
  <c r="D128" i="9"/>
  <c r="D191" i="9"/>
  <c r="G258" i="9"/>
  <c r="E273" i="9"/>
  <c r="G353" i="9"/>
  <c r="H163" i="9"/>
  <c r="E257" i="9"/>
  <c r="F218" i="9"/>
  <c r="H221" i="9"/>
  <c r="G361" i="9"/>
  <c r="D232" i="9"/>
  <c r="G142" i="9"/>
  <c r="B87" i="9"/>
  <c r="F239" i="9"/>
  <c r="B114" i="9"/>
  <c r="H270" i="9"/>
  <c r="E263" i="9"/>
  <c r="C34" i="9"/>
  <c r="F199" i="9"/>
  <c r="F225" i="9"/>
  <c r="H112" i="9"/>
  <c r="F113" i="9"/>
  <c r="G169" i="9"/>
  <c r="G127" i="9"/>
  <c r="E90" i="9"/>
  <c r="F247" i="9"/>
  <c r="G214" i="9"/>
  <c r="H304" i="9"/>
  <c r="B301" i="9"/>
  <c r="C211" i="9"/>
  <c r="E115" i="9"/>
  <c r="D200" i="9"/>
  <c r="E42" i="9"/>
  <c r="C339" i="9"/>
  <c r="B116" i="9"/>
  <c r="B174" i="9"/>
  <c r="B353" i="9"/>
  <c r="C273" i="9"/>
  <c r="E16" i="9"/>
  <c r="F322" i="9"/>
  <c r="B73" i="9"/>
  <c r="B171" i="9"/>
  <c r="C98" i="9"/>
  <c r="C245" i="9"/>
  <c r="G40" i="9"/>
  <c r="H272" i="9"/>
  <c r="C307" i="9"/>
  <c r="E360" i="9"/>
  <c r="G334" i="9"/>
  <c r="F66" i="9"/>
  <c r="D244" i="9"/>
  <c r="C48" i="9"/>
  <c r="F364" i="9"/>
  <c r="D238" i="9"/>
  <c r="C200" i="9"/>
  <c r="F253" i="9"/>
  <c r="E41" i="9"/>
  <c r="F278" i="9"/>
  <c r="C78" i="9"/>
  <c r="F317" i="9"/>
  <c r="G201" i="9"/>
  <c r="F272" i="9"/>
  <c r="E133" i="9"/>
  <c r="E265" i="9"/>
  <c r="E192" i="9"/>
  <c r="E153" i="9"/>
  <c r="G22" i="9"/>
  <c r="E100" i="9"/>
  <c r="F280" i="9"/>
  <c r="F361" i="9"/>
  <c r="D234" i="9"/>
  <c r="H166" i="9"/>
  <c r="E47" i="9"/>
  <c r="H60" i="9"/>
  <c r="F137" i="9"/>
  <c r="H155" i="9"/>
  <c r="G231" i="9"/>
  <c r="G219" i="9"/>
  <c r="D310" i="9"/>
  <c r="B37" i="9"/>
  <c r="C343" i="9"/>
  <c r="D155" i="9"/>
  <c r="H193" i="9"/>
  <c r="H160" i="9"/>
  <c r="D87" i="9"/>
  <c r="C148" i="9"/>
  <c r="G144" i="9"/>
  <c r="D263" i="9"/>
  <c r="D215" i="9"/>
  <c r="D59" i="9"/>
  <c r="E239" i="9"/>
  <c r="H262" i="9"/>
  <c r="G338" i="9"/>
  <c r="C202" i="9"/>
  <c r="F91" i="9"/>
  <c r="E195" i="9"/>
  <c r="C185" i="9"/>
  <c r="D110" i="9"/>
  <c r="H291" i="9"/>
  <c r="D240" i="9"/>
  <c r="C287" i="9"/>
  <c r="E173" i="9"/>
  <c r="B27" i="9"/>
  <c r="G156" i="9"/>
  <c r="H336" i="9"/>
  <c r="H250" i="9"/>
  <c r="E50" i="9"/>
  <c r="G172" i="9"/>
  <c r="C56" i="9"/>
  <c r="B121" i="9"/>
  <c r="C301" i="9"/>
  <c r="F175" i="9"/>
  <c r="H254" i="9"/>
  <c r="F189" i="9"/>
  <c r="G45" i="9"/>
  <c r="H84" i="9"/>
  <c r="C158" i="9"/>
  <c r="C178" i="9"/>
  <c r="D229" i="9"/>
  <c r="E342" i="9"/>
  <c r="G288" i="9"/>
  <c r="H212" i="9"/>
  <c r="C333" i="9"/>
  <c r="G96" i="9"/>
  <c r="H39" i="9"/>
  <c r="H130" i="9"/>
  <c r="C149" i="9"/>
  <c r="C232" i="9"/>
  <c r="B17" i="9"/>
  <c r="E255" i="9"/>
  <c r="H79" i="9"/>
  <c r="B260" i="9"/>
  <c r="D292" i="9"/>
  <c r="D359" i="9"/>
  <c r="F145" i="9"/>
  <c r="B128" i="9"/>
  <c r="D40" i="9"/>
  <c r="H342" i="9"/>
  <c r="B115" i="9"/>
  <c r="C15" i="9"/>
  <c r="G203" i="9"/>
  <c r="D301" i="9"/>
  <c r="G317" i="9"/>
  <c r="B271" i="9"/>
  <c r="D355" i="9"/>
  <c r="D109" i="9"/>
  <c r="C91" i="9"/>
  <c r="E60" i="9"/>
  <c r="C124" i="9"/>
  <c r="G25" i="9"/>
  <c r="G248" i="9"/>
  <c r="B245" i="9"/>
  <c r="B133" i="9"/>
  <c r="F152" i="9"/>
  <c r="B223" i="9"/>
  <c r="F365" i="9"/>
  <c r="C220" i="9"/>
  <c r="C314" i="9"/>
  <c r="E312" i="9"/>
  <c r="F307" i="9"/>
  <c r="F312" i="9"/>
  <c r="D224" i="9"/>
  <c r="D15" i="9"/>
  <c r="B329" i="9"/>
  <c r="F128" i="9"/>
  <c r="E241" i="9"/>
  <c r="H75" i="9"/>
  <c r="B284" i="9"/>
  <c r="E304" i="9"/>
  <c r="C263" i="9"/>
  <c r="C54" i="9"/>
  <c r="H347" i="9"/>
  <c r="C37" i="9"/>
  <c r="B162" i="9"/>
  <c r="B145" i="9"/>
  <c r="H87" i="9"/>
  <c r="H53" i="9"/>
  <c r="G280" i="9"/>
  <c r="D369" i="9"/>
  <c r="C217" i="9"/>
  <c r="B317" i="9"/>
  <c r="H102" i="9"/>
  <c r="F354" i="9"/>
  <c r="E224" i="9"/>
  <c r="G52" i="9"/>
  <c r="E251" i="9"/>
  <c r="E174" i="9"/>
  <c r="H172" i="9"/>
  <c r="F304" i="9"/>
  <c r="B325" i="9"/>
  <c r="E292" i="9"/>
  <c r="G74" i="9"/>
  <c r="G234" i="9"/>
  <c r="G53" i="9"/>
  <c r="G229" i="9"/>
  <c r="H187" i="9"/>
  <c r="C92" i="9"/>
  <c r="F190" i="9"/>
  <c r="D93" i="9"/>
  <c r="D333" i="9"/>
  <c r="E319" i="9"/>
  <c r="E232" i="9"/>
  <c r="H319" i="9"/>
  <c r="E209" i="9"/>
  <c r="H217" i="9"/>
  <c r="G131" i="9"/>
  <c r="F127" i="9"/>
  <c r="D205" i="9"/>
  <c r="F204" i="9"/>
  <c r="E357" i="9"/>
  <c r="B247" i="9"/>
  <c r="E79" i="9"/>
  <c r="E208" i="9"/>
  <c r="D180" i="9"/>
  <c r="H156" i="9"/>
  <c r="E218" i="9"/>
  <c r="B190" i="9"/>
  <c r="F279" i="9"/>
  <c r="E68" i="9"/>
  <c r="H269" i="9"/>
  <c r="B334" i="9"/>
  <c r="B236" i="9"/>
  <c r="C279" i="9"/>
  <c r="C19" i="9"/>
  <c r="F248" i="9"/>
  <c r="H119" i="9"/>
  <c r="B36" i="9"/>
  <c r="B198" i="9"/>
  <c r="B149" i="9"/>
  <c r="C312" i="9"/>
  <c r="H248" i="9"/>
  <c r="D314" i="9"/>
  <c r="C199" i="9"/>
  <c r="D175" i="9"/>
  <c r="H145" i="9"/>
  <c r="D43" i="9"/>
  <c r="G263" i="9"/>
  <c r="B232" i="9"/>
  <c r="B349" i="9"/>
  <c r="H353" i="9"/>
  <c r="B340" i="9"/>
  <c r="B255" i="9"/>
  <c r="E340" i="9"/>
  <c r="E230" i="9"/>
  <c r="E49" i="9"/>
  <c r="E184" i="9"/>
  <c r="H227" i="9"/>
  <c r="C221" i="9"/>
  <c r="B59" i="9"/>
  <c r="C60" i="9"/>
  <c r="G327" i="9"/>
  <c r="D265" i="9"/>
  <c r="E268" i="9"/>
  <c r="E341" i="9"/>
  <c r="F153" i="9"/>
  <c r="G132" i="9"/>
  <c r="C29" i="9"/>
  <c r="G161" i="9"/>
  <c r="E34" i="9"/>
  <c r="B289" i="9"/>
  <c r="C242" i="9"/>
  <c r="H357" i="9"/>
  <c r="D126" i="9"/>
  <c r="D228" i="9"/>
  <c r="H120" i="9"/>
  <c r="H242" i="9"/>
  <c r="D346" i="9"/>
  <c r="E120" i="9"/>
  <c r="H317" i="9"/>
  <c r="E13" i="9"/>
  <c r="E116" i="9"/>
  <c r="F148" i="9"/>
  <c r="B364" i="9"/>
  <c r="D348" i="9"/>
  <c r="F291" i="9"/>
  <c r="D300" i="9"/>
  <c r="B357" i="9"/>
  <c r="G175" i="9"/>
  <c r="D153" i="9"/>
  <c r="D125" i="9"/>
  <c r="F181" i="9"/>
  <c r="D105" i="9"/>
  <c r="E210" i="9"/>
  <c r="B295" i="9"/>
  <c r="G180" i="9"/>
  <c r="E234" i="9"/>
  <c r="E318" i="9"/>
  <c r="G289" i="9"/>
  <c r="H24" i="9"/>
  <c r="B262" i="9"/>
  <c r="C70" i="9"/>
  <c r="D322" i="9"/>
  <c r="C33" i="9"/>
  <c r="D179" i="9"/>
  <c r="H246" i="9"/>
  <c r="H320" i="9"/>
  <c r="C112" i="9"/>
  <c r="C63" i="9"/>
  <c r="G277" i="9"/>
  <c r="B355" i="9"/>
  <c r="F340" i="9"/>
  <c r="F182" i="9"/>
  <c r="F269" i="9"/>
  <c r="G196" i="9"/>
  <c r="B278" i="9"/>
  <c r="F11" i="9"/>
  <c r="B150" i="9"/>
  <c r="H229" i="9"/>
  <c r="G312" i="9"/>
  <c r="C362" i="9"/>
  <c r="D211" i="9"/>
  <c r="D299" i="9"/>
  <c r="H311" i="9"/>
  <c r="H31" i="9"/>
  <c r="B141" i="9"/>
  <c r="E172" i="9"/>
  <c r="C237" i="9"/>
  <c r="G85" i="9"/>
  <c r="H360" i="9"/>
  <c r="C292" i="9"/>
  <c r="F341" i="9"/>
  <c r="G222" i="9"/>
  <c r="F297" i="9"/>
  <c r="B132" i="9"/>
  <c r="E335" i="9"/>
  <c r="F305" i="9"/>
  <c r="G319" i="9"/>
  <c r="F174" i="9"/>
  <c r="E102" i="9"/>
  <c r="B268" i="9"/>
  <c r="H183" i="9"/>
  <c r="E274" i="9"/>
  <c r="C160" i="9"/>
  <c r="B213" i="9"/>
  <c r="H297" i="9"/>
  <c r="H260" i="9"/>
  <c r="C293" i="9"/>
  <c r="F219" i="9"/>
  <c r="D351" i="9"/>
  <c r="H35" i="9"/>
  <c r="H15" i="9"/>
  <c r="B103" i="9"/>
  <c r="C302" i="9"/>
  <c r="G301" i="9"/>
  <c r="C353" i="9"/>
  <c r="G348" i="9"/>
  <c r="C188" i="9"/>
  <c r="F150" i="9"/>
  <c r="G110" i="9"/>
  <c r="D332" i="9"/>
  <c r="E110" i="9"/>
  <c r="B302" i="9"/>
  <c r="E52" i="9"/>
  <c r="D149" i="9"/>
  <c r="F73" i="9"/>
  <c r="H295" i="9"/>
  <c r="B107" i="9"/>
  <c r="F103" i="9"/>
  <c r="G126" i="9"/>
  <c r="E260" i="9"/>
  <c r="D226" i="9"/>
  <c r="G302" i="9"/>
  <c r="D352" i="9"/>
  <c r="H223" i="9"/>
  <c r="H110" i="9"/>
  <c r="G300" i="9"/>
  <c r="C328" i="9"/>
  <c r="H186" i="9"/>
  <c r="G38" i="9"/>
  <c r="E364" i="9"/>
  <c r="C240" i="9"/>
  <c r="C318" i="9"/>
  <c r="B178" i="9"/>
  <c r="B67" i="9"/>
  <c r="H274" i="9"/>
  <c r="H140" i="9"/>
  <c r="D63" i="9"/>
  <c r="E72" i="9"/>
  <c r="E164" i="9"/>
  <c r="C18" i="9"/>
  <c r="H339" i="9"/>
  <c r="G368" i="9"/>
  <c r="B293" i="9"/>
  <c r="C224" i="9"/>
  <c r="B313" i="9"/>
  <c r="B253" i="9"/>
  <c r="D233" i="9"/>
  <c r="H349" i="9"/>
  <c r="H235" i="9"/>
  <c r="D150" i="9"/>
  <c r="D209" i="9"/>
  <c r="H184" i="9"/>
  <c r="D178" i="9"/>
  <c r="D312" i="9"/>
  <c r="D143" i="9"/>
  <c r="C266" i="9"/>
  <c r="C109" i="9"/>
  <c r="H111" i="9"/>
  <c r="H296" i="9"/>
  <c r="F273" i="9"/>
  <c r="B216" i="9"/>
  <c r="B11" i="9"/>
  <c r="B88" i="9"/>
  <c r="F363" i="9"/>
  <c r="D165" i="9"/>
  <c r="G364" i="9"/>
  <c r="C348" i="9"/>
  <c r="G179" i="9"/>
  <c r="D103" i="9"/>
  <c r="D337" i="9"/>
  <c r="E112" i="9"/>
  <c r="G291" i="9"/>
  <c r="D207" i="9"/>
  <c r="H40" i="9"/>
  <c r="G26" i="9"/>
  <c r="F328" i="9"/>
  <c r="E293" i="9"/>
  <c r="B367" i="9"/>
  <c r="E94" i="9"/>
  <c r="H135" i="9"/>
  <c r="G307" i="9"/>
  <c r="B328" i="9"/>
  <c r="D225" i="9"/>
  <c r="G335" i="9"/>
  <c r="C135" i="9"/>
  <c r="D362" i="9"/>
  <c r="B240" i="9"/>
  <c r="D361" i="9"/>
  <c r="B131" i="9"/>
  <c r="F260" i="9"/>
  <c r="B60" i="9"/>
  <c r="B130" i="9"/>
  <c r="D26" i="9"/>
  <c r="H313" i="9"/>
  <c r="E326" i="9"/>
  <c r="D144" i="9"/>
  <c r="D222" i="9"/>
  <c r="G114" i="9"/>
  <c r="G118" i="9"/>
  <c r="B199" i="9"/>
  <c r="D86" i="9"/>
  <c r="C115" i="9"/>
  <c r="H232" i="9"/>
  <c r="C334" i="9"/>
  <c r="G209" i="9"/>
  <c r="E301" i="9"/>
  <c r="B368" i="9"/>
  <c r="E334" i="9"/>
  <c r="G355" i="9"/>
  <c r="G293" i="9"/>
  <c r="E187" i="9"/>
  <c r="D252" i="9"/>
  <c r="B14" i="9"/>
  <c r="E323" i="9"/>
  <c r="C264" i="9"/>
  <c r="F171" i="9"/>
  <c r="G265" i="9"/>
  <c r="B210" i="9"/>
  <c r="C356" i="9"/>
  <c r="G128" i="9"/>
  <c r="G48" i="9"/>
  <c r="G117" i="9"/>
  <c r="G274" i="9"/>
  <c r="H176" i="9"/>
  <c r="B117" i="9"/>
  <c r="E247" i="9"/>
  <c r="B274" i="9"/>
  <c r="C297" i="9"/>
  <c r="D254" i="9"/>
  <c r="D340" i="9"/>
  <c r="H239" i="9"/>
  <c r="D319" i="9"/>
  <c r="F335" i="9"/>
  <c r="D42" i="9"/>
  <c r="B100" i="9"/>
  <c r="C218" i="9"/>
  <c r="C367" i="9"/>
  <c r="B315" i="9"/>
  <c r="B63" i="9"/>
  <c r="D100" i="9"/>
  <c r="F49" i="9"/>
  <c r="G155" i="9"/>
  <c r="F15" i="9"/>
  <c r="E226" i="9"/>
  <c r="B358" i="9"/>
  <c r="F55" i="9"/>
  <c r="H44" i="9"/>
  <c r="D264" i="9"/>
  <c r="F235" i="9"/>
  <c r="B193" i="9"/>
  <c r="H43" i="9"/>
  <c r="B345" i="9"/>
  <c r="G349" i="9"/>
  <c r="H316" i="9"/>
  <c r="F350" i="9"/>
  <c r="G188" i="9"/>
  <c r="C85" i="9"/>
  <c r="E347" i="9"/>
  <c r="B179" i="9"/>
  <c r="F14" i="9"/>
  <c r="H259" i="9"/>
  <c r="D135" i="9"/>
  <c r="B156" i="9"/>
  <c r="H56" i="9"/>
  <c r="H96" i="9"/>
  <c r="H258" i="9"/>
  <c r="D91" i="9"/>
  <c r="F151" i="9"/>
  <c r="G195" i="9"/>
  <c r="D170" i="9"/>
  <c r="D363" i="9"/>
  <c r="F39" i="9"/>
  <c r="G103" i="9"/>
  <c r="H309" i="9"/>
  <c r="F268" i="9"/>
  <c r="H300" i="9"/>
  <c r="F289" i="9"/>
  <c r="B344" i="9"/>
  <c r="D329" i="9"/>
  <c r="E201" i="9"/>
  <c r="C89" i="9"/>
  <c r="D176" i="9"/>
  <c r="C281" i="9"/>
  <c r="D177" i="9"/>
  <c r="G63" i="9"/>
  <c r="D56" i="9"/>
  <c r="E344" i="9"/>
  <c r="D347" i="9"/>
  <c r="E299" i="9"/>
  <c r="E222" i="9"/>
  <c r="C154" i="9"/>
  <c r="D172" i="9"/>
  <c r="E38" i="9"/>
  <c r="B228" i="9"/>
  <c r="F32" i="9"/>
  <c r="B106" i="9"/>
  <c r="B99" i="9"/>
  <c r="G342" i="9"/>
  <c r="G92" i="9"/>
  <c r="F165" i="9"/>
  <c r="H57" i="9"/>
  <c r="F44" i="9"/>
  <c r="E74" i="9"/>
  <c r="E324" i="9"/>
  <c r="G245" i="9"/>
  <c r="E246" i="9"/>
  <c r="G308" i="9"/>
  <c r="E346" i="9"/>
  <c r="E51" i="9"/>
  <c r="B252" i="9"/>
  <c r="C129" i="9"/>
  <c r="D214" i="9"/>
  <c r="G58" i="9"/>
  <c r="E214" i="9"/>
  <c r="C49" i="9"/>
  <c r="H48" i="9"/>
  <c r="B175" i="9"/>
  <c r="G94" i="9"/>
  <c r="F356" i="9"/>
  <c r="H367" i="9"/>
  <c r="D316" i="9"/>
  <c r="H197" i="9"/>
  <c r="G316" i="9"/>
  <c r="E236" i="9"/>
  <c r="G171" i="9"/>
  <c r="C96" i="9"/>
  <c r="F160" i="9"/>
  <c r="G154" i="9"/>
  <c r="F35" i="9"/>
  <c r="H245" i="9"/>
  <c r="B218" i="9"/>
  <c r="F299" i="9"/>
  <c r="C243" i="9"/>
  <c r="H214" i="9"/>
  <c r="B138" i="9"/>
  <c r="F71" i="9"/>
  <c r="G213" i="9"/>
  <c r="H55" i="9"/>
  <c r="F31" i="9"/>
  <c r="D72" i="9"/>
  <c r="H279" i="9"/>
  <c r="C180" i="9"/>
  <c r="H72" i="9"/>
  <c r="C222" i="9"/>
  <c r="C351" i="9"/>
  <c r="F271" i="9"/>
  <c r="B321" i="9"/>
  <c r="G286" i="9"/>
  <c r="B347" i="9"/>
  <c r="B249" i="9"/>
  <c r="F267" i="9"/>
  <c r="F118" i="9"/>
  <c r="G149" i="9"/>
  <c r="B79" i="9"/>
  <c r="B39" i="9"/>
  <c r="G260" i="9"/>
  <c r="D250" i="9"/>
  <c r="E365" i="9"/>
  <c r="C296" i="9"/>
  <c r="B297" i="9"/>
  <c r="H200" i="9"/>
  <c r="F64" i="9"/>
  <c r="G138" i="9"/>
  <c r="D185" i="9"/>
  <c r="C106" i="9"/>
  <c r="F54" i="9"/>
  <c r="H71" i="9"/>
  <c r="F169" i="9"/>
  <c r="E32" i="9"/>
  <c r="G90" i="9"/>
  <c r="D182" i="9"/>
  <c r="E14" i="9"/>
  <c r="B148" i="9"/>
  <c r="E269" i="9"/>
  <c r="E289" i="9"/>
  <c r="B320" i="9"/>
  <c r="F216" i="9"/>
  <c r="G165" i="9"/>
  <c r="C24" i="9"/>
  <c r="G194" i="9"/>
  <c r="H181" i="9"/>
  <c r="H253" i="9"/>
  <c r="G351" i="9"/>
  <c r="C344" i="9"/>
  <c r="G295" i="9"/>
  <c r="F258" i="9"/>
  <c r="F327" i="9"/>
  <c r="C177" i="9"/>
  <c r="C69" i="9"/>
  <c r="H213" i="9"/>
  <c r="F83" i="9"/>
  <c r="F53" i="9"/>
  <c r="B310" i="9"/>
  <c r="E152" i="9"/>
  <c r="E107" i="9"/>
  <c r="B64" i="9"/>
  <c r="D82" i="9"/>
  <c r="E205" i="9"/>
  <c r="D181" i="9"/>
  <c r="B196" i="9"/>
  <c r="E144" i="9"/>
  <c r="E17" i="9"/>
  <c r="B336" i="9"/>
  <c r="F215" i="9"/>
  <c r="D192" i="9"/>
  <c r="E118" i="9"/>
  <c r="G269" i="9"/>
  <c r="E244" i="9"/>
  <c r="H73" i="9"/>
  <c r="C285" i="9"/>
  <c r="D187" i="9"/>
  <c r="B159" i="9"/>
  <c r="C21" i="9"/>
  <c r="G73" i="9"/>
  <c r="F186" i="9"/>
  <c r="C28" i="9"/>
  <c r="B47" i="9"/>
  <c r="C30" i="9"/>
  <c r="G235" i="9"/>
  <c r="E356" i="9"/>
  <c r="F87" i="9"/>
  <c r="H328" i="9"/>
  <c r="H106" i="9"/>
  <c r="G204" i="9"/>
  <c r="G122" i="9"/>
  <c r="G236" i="9"/>
  <c r="C335" i="9"/>
  <c r="F230" i="9"/>
  <c r="B330" i="9"/>
  <c r="F114" i="9"/>
  <c r="F21" i="9"/>
  <c r="H150" i="9"/>
  <c r="D60" i="9"/>
  <c r="E63" i="9"/>
  <c r="G82" i="9"/>
  <c r="F133" i="9"/>
  <c r="H70" i="9"/>
  <c r="G105" i="9"/>
  <c r="G191" i="9"/>
  <c r="E178" i="9"/>
  <c r="F158" i="9"/>
  <c r="B118" i="9"/>
  <c r="F106" i="9"/>
  <c r="H131" i="9"/>
  <c r="E149" i="9"/>
  <c r="H159" i="9"/>
  <c r="H164" i="9"/>
  <c r="B165" i="9"/>
  <c r="E89" i="9"/>
  <c r="C131" i="9"/>
  <c r="C134" i="9"/>
  <c r="D45" i="9"/>
  <c r="C80" i="9"/>
  <c r="F198" i="9"/>
  <c r="E198" i="9"/>
  <c r="B21" i="9"/>
  <c r="C205" i="9"/>
  <c r="H80" i="9"/>
  <c r="E48" i="9"/>
  <c r="D272" i="9"/>
  <c r="B169" i="9"/>
  <c r="E77" i="9"/>
  <c r="E138" i="9"/>
  <c r="G13" i="9"/>
  <c r="H94" i="9"/>
  <c r="D32" i="9"/>
  <c r="F58" i="9"/>
  <c r="H29" i="9"/>
  <c r="E23" i="9"/>
  <c r="B222" i="9"/>
  <c r="D76" i="9"/>
  <c r="D137" i="9"/>
  <c r="H249" i="9"/>
  <c r="B29" i="9"/>
  <c r="B68" i="9"/>
  <c r="H59" i="9"/>
  <c r="E191" i="9"/>
  <c r="D52" i="9"/>
  <c r="G10" i="9"/>
  <c r="C239" i="9"/>
  <c r="H201" i="9"/>
  <c r="C68" i="9"/>
  <c r="F63" i="9"/>
  <c r="H244" i="9"/>
  <c r="H81" i="9"/>
  <c r="D208" i="9"/>
  <c r="H206" i="9"/>
  <c r="F82" i="9"/>
  <c r="E186" i="9"/>
  <c r="B57" i="9"/>
  <c r="B152" i="9"/>
  <c r="F146" i="9"/>
  <c r="G227" i="9"/>
  <c r="G17" i="9"/>
  <c r="E220" i="9"/>
  <c r="G65" i="9"/>
  <c r="H174" i="9"/>
  <c r="C12" i="9"/>
  <c r="G97" i="9"/>
  <c r="D157" i="9"/>
  <c r="B33" i="9"/>
  <c r="C156" i="9"/>
  <c r="F168" i="9"/>
  <c r="G75" i="9"/>
  <c r="C167" i="9"/>
  <c r="B226" i="9"/>
  <c r="G339" i="9"/>
  <c r="F202" i="9"/>
  <c r="E46" i="9"/>
  <c r="G282" i="9"/>
  <c r="H265" i="9"/>
  <c r="F84" i="9"/>
  <c r="D221" i="9"/>
  <c r="F261" i="9"/>
  <c r="G29" i="9"/>
  <c r="F195" i="9"/>
  <c r="D96" i="9"/>
  <c r="B304" i="9"/>
  <c r="F191" i="9"/>
  <c r="F67" i="9"/>
  <c r="G115" i="9"/>
  <c r="E288" i="9"/>
  <c r="D53" i="9"/>
  <c r="F179" i="9"/>
  <c r="F23" i="9"/>
  <c r="H47" i="9"/>
  <c r="H54" i="9"/>
  <c r="F263" i="9"/>
  <c r="H157" i="9"/>
  <c r="F46" i="9"/>
  <c r="H175" i="9"/>
  <c r="H136" i="9"/>
  <c r="D101" i="9"/>
  <c r="H36" i="9"/>
  <c r="C58" i="9"/>
  <c r="G15" i="9"/>
  <c r="B164" i="9"/>
  <c r="E168" i="9"/>
  <c r="C132" i="9"/>
  <c r="B15" i="9"/>
  <c r="D16" i="9"/>
  <c r="C261" i="9"/>
  <c r="D117" i="9"/>
  <c r="G148" i="9"/>
  <c r="D183" i="9"/>
  <c r="H177" i="9"/>
  <c r="H365" i="9"/>
  <c r="B324" i="9"/>
  <c r="B112" i="9"/>
  <c r="E132" i="9"/>
  <c r="C44" i="9"/>
  <c r="B74" i="9"/>
  <c r="H93" i="9"/>
  <c r="D139" i="9"/>
  <c r="H32" i="9"/>
  <c r="H280" i="9"/>
  <c r="E26" i="9"/>
  <c r="E62" i="9"/>
  <c r="D154" i="10"/>
  <c r="G183" i="9"/>
  <c r="F241" i="9"/>
  <c r="G215" i="9"/>
  <c r="B183" i="9"/>
  <c r="E92" i="9"/>
  <c r="D133" i="9"/>
  <c r="C10" i="9"/>
  <c r="G35" i="9"/>
  <c r="G55" i="9"/>
  <c r="C235" i="9"/>
  <c r="G21" i="9"/>
  <c r="E200" i="9"/>
  <c r="F220" i="9"/>
  <c r="C95" i="9"/>
  <c r="E337" i="9"/>
  <c r="H292" i="9"/>
  <c r="F312" i="10"/>
  <c r="F108" i="9"/>
  <c r="C219" i="9"/>
  <c r="G112" i="9"/>
  <c r="G81" i="9"/>
  <c r="B187" i="9"/>
  <c r="C192" i="9"/>
  <c r="E83" i="9"/>
  <c r="D83" i="9"/>
  <c r="C119" i="9"/>
  <c r="F79" i="9"/>
  <c r="H16" i="9"/>
  <c r="G299" i="9"/>
  <c r="B158" i="9"/>
  <c r="E349" i="9"/>
  <c r="H107" i="9"/>
  <c r="E97" i="9"/>
  <c r="G145" i="9"/>
  <c r="E154" i="9"/>
  <c r="G224" i="9"/>
  <c r="D358" i="9"/>
  <c r="D129" i="9"/>
  <c r="D256" i="9"/>
  <c r="D22" i="9"/>
  <c r="B69" i="9"/>
  <c r="G306" i="10"/>
  <c r="D33" i="9"/>
  <c r="H88" i="9"/>
  <c r="E229" i="9"/>
  <c r="B75" i="9"/>
  <c r="G59" i="9"/>
  <c r="G152" i="9"/>
  <c r="F109" i="9"/>
  <c r="G187" i="9"/>
  <c r="F42" i="9"/>
  <c r="H95" i="9"/>
  <c r="F25" i="9"/>
  <c r="C147" i="9"/>
  <c r="E189" i="9"/>
  <c r="G212" i="9"/>
  <c r="B161" i="9"/>
  <c r="D111" i="9"/>
  <c r="H192" i="9"/>
  <c r="F88" i="9"/>
  <c r="C25" i="9"/>
  <c r="G66" i="9"/>
  <c r="C94" i="9"/>
  <c r="C125" i="9"/>
  <c r="E27" i="9"/>
  <c r="G88" i="9"/>
  <c r="E351" i="10"/>
  <c r="G32" i="9"/>
  <c r="D308" i="9"/>
  <c r="H101" i="9"/>
  <c r="H14" i="9"/>
  <c r="B316" i="9"/>
  <c r="H154" i="9"/>
  <c r="H17" i="9"/>
  <c r="G151" i="9"/>
  <c r="G109" i="9"/>
  <c r="E333" i="9"/>
  <c r="G56" i="9"/>
  <c r="C164" i="9"/>
  <c r="D356" i="9"/>
  <c r="G323" i="9"/>
  <c r="B43" i="9"/>
  <c r="H204" i="9"/>
  <c r="C35" i="9"/>
  <c r="G31" i="9"/>
  <c r="D19" i="9"/>
  <c r="G251" i="9"/>
  <c r="E159" i="9"/>
  <c r="D108" i="9"/>
  <c r="E122" i="9"/>
  <c r="F176" i="9"/>
  <c r="G57" i="9"/>
  <c r="B98" i="9"/>
  <c r="C123" i="9"/>
  <c r="D98" i="9"/>
  <c r="F276" i="9"/>
  <c r="E167" i="9"/>
  <c r="F85" i="9"/>
  <c r="D156" i="9"/>
  <c r="C183" i="9"/>
  <c r="E171" i="9"/>
  <c r="E31" i="9"/>
  <c r="B153" i="9"/>
  <c r="D148" i="9"/>
  <c r="F124" i="9"/>
  <c r="D116" i="9"/>
  <c r="C139" i="9"/>
  <c r="G167" i="9"/>
  <c r="E196" i="9"/>
  <c r="H168" i="9"/>
  <c r="C146" i="9"/>
  <c r="D67" i="9"/>
  <c r="B84" i="9"/>
  <c r="H298" i="9"/>
  <c r="C130" i="9"/>
  <c r="D127" i="9"/>
  <c r="B34" i="9"/>
  <c r="C252" i="9"/>
  <c r="D78" i="9"/>
  <c r="G134" i="9"/>
  <c r="E126" i="9"/>
  <c r="D11" i="9"/>
  <c r="H133" i="9"/>
  <c r="H343" i="9"/>
  <c r="C145" i="9"/>
  <c r="G211" i="9"/>
  <c r="H28" i="9"/>
  <c r="H122" i="9"/>
  <c r="E147" i="9"/>
  <c r="H218" i="9"/>
  <c r="F135" i="9"/>
  <c r="G76" i="9"/>
  <c r="C231" i="9"/>
  <c r="E108" i="9"/>
  <c r="C81" i="9"/>
  <c r="D38" i="9"/>
  <c r="C38" i="9"/>
  <c r="G157" i="9"/>
  <c r="C76" i="9"/>
  <c r="B35" i="9"/>
  <c r="B45" i="9"/>
  <c r="F316" i="9"/>
  <c r="C22" i="9"/>
  <c r="H167" i="9"/>
  <c r="B26" i="9"/>
  <c r="B242" i="9"/>
  <c r="D217" i="9"/>
  <c r="E128" i="9"/>
  <c r="B71" i="9"/>
  <c r="E124" i="9"/>
  <c r="B32" i="9"/>
  <c r="B123" i="9"/>
  <c r="C117" i="9"/>
  <c r="F130" i="9"/>
  <c r="G197" i="9"/>
  <c r="H91" i="9"/>
  <c r="E82" i="9"/>
  <c r="F10" i="9"/>
  <c r="H50" i="9"/>
  <c r="F246" i="9"/>
  <c r="B176" i="9"/>
  <c r="F214" i="9"/>
  <c r="G60" i="9"/>
  <c r="C136" i="9"/>
  <c r="E24" i="9"/>
  <c r="H77" i="9"/>
  <c r="E190" i="9"/>
  <c r="G125" i="9"/>
  <c r="F101" i="9"/>
  <c r="G30" i="9"/>
  <c r="D94" i="9"/>
  <c r="E179" i="9"/>
  <c r="G267" i="9"/>
  <c r="F86" i="9"/>
  <c r="G79" i="9"/>
  <c r="C45" i="9"/>
  <c r="B77" i="9"/>
  <c r="G84" i="9"/>
  <c r="G358" i="9"/>
  <c r="G244" i="9"/>
  <c r="C280" i="10"/>
  <c r="H38" i="9"/>
  <c r="D198" i="9"/>
  <c r="H238" i="9"/>
  <c r="E137" i="9"/>
  <c r="D151" i="9"/>
  <c r="C152" i="9"/>
  <c r="D68" i="9"/>
  <c r="G331" i="9"/>
  <c r="F296" i="9"/>
  <c r="F257" i="9"/>
  <c r="C226" i="9"/>
  <c r="F143" i="9"/>
  <c r="E181" i="9"/>
  <c r="E98" i="9"/>
  <c r="B296" i="9"/>
  <c r="D14" i="9"/>
  <c r="G295" i="10"/>
  <c r="C206" i="9"/>
  <c r="E45" i="9"/>
  <c r="F51" i="9"/>
  <c r="F164" i="9"/>
  <c r="C187" i="9"/>
  <c r="D277" i="9"/>
  <c r="E71" i="9"/>
  <c r="C72" i="9"/>
  <c r="B188" i="9"/>
  <c r="F167" i="9"/>
  <c r="D110" i="10"/>
  <c r="H80" i="10"/>
  <c r="F227" i="9"/>
  <c r="G70" i="9"/>
  <c r="B95" i="9"/>
  <c r="B157" i="9"/>
  <c r="D154" i="9"/>
  <c r="D290" i="9"/>
  <c r="G200" i="9"/>
  <c r="H224" i="10"/>
  <c r="C138" i="10"/>
  <c r="G12" i="9"/>
  <c r="F368" i="9"/>
  <c r="H338" i="9"/>
  <c r="B217" i="9"/>
  <c r="B30" i="9"/>
  <c r="E130" i="9"/>
  <c r="H225" i="10"/>
  <c r="H51" i="10"/>
  <c r="C114" i="9"/>
  <c r="C283" i="9"/>
  <c r="H74" i="9"/>
  <c r="C322" i="9"/>
  <c r="F261" i="10"/>
  <c r="F351" i="10"/>
  <c r="F290" i="10"/>
  <c r="B211" i="10"/>
  <c r="C59" i="9"/>
  <c r="C133" i="9"/>
  <c r="G62" i="9"/>
  <c r="E114" i="9"/>
  <c r="C116" i="9"/>
  <c r="E136" i="9"/>
  <c r="B192" i="9"/>
  <c r="C198" i="9"/>
  <c r="H90" i="9"/>
  <c r="F207" i="9"/>
  <c r="G72" i="9"/>
  <c r="E55" i="9"/>
  <c r="E93" i="9"/>
  <c r="B134" i="9"/>
  <c r="B202" i="9"/>
  <c r="G182" i="9"/>
  <c r="G287" i="9"/>
  <c r="C65" i="9"/>
  <c r="E225" i="9"/>
  <c r="C88" i="9"/>
  <c r="C291" i="9"/>
  <c r="C41" i="9"/>
  <c r="D295" i="9"/>
  <c r="D318" i="9"/>
  <c r="H23" i="9"/>
  <c r="B28" i="9"/>
  <c r="G158" i="9"/>
  <c r="F56" i="9"/>
  <c r="G162" i="9"/>
  <c r="E43" i="9"/>
  <c r="B55" i="9"/>
  <c r="B163" i="9"/>
  <c r="B280" i="9"/>
  <c r="F26" i="9"/>
  <c r="G27" i="9"/>
  <c r="G278" i="9"/>
  <c r="H226" i="9"/>
  <c r="H134" i="9"/>
  <c r="F121" i="9"/>
  <c r="C13" i="9"/>
  <c r="F210" i="9"/>
  <c r="H323" i="9"/>
  <c r="F213" i="9"/>
  <c r="H138" i="9"/>
  <c r="C50" i="9"/>
  <c r="H283" i="9"/>
  <c r="B290" i="9"/>
  <c r="G192" i="9"/>
  <c r="B146" i="9"/>
  <c r="H37" i="9"/>
  <c r="G270" i="9"/>
  <c r="H103" i="9"/>
  <c r="G185" i="9"/>
  <c r="F77" i="9"/>
  <c r="E256" i="9"/>
  <c r="F367" i="9"/>
  <c r="H359" i="9"/>
  <c r="C358" i="9"/>
  <c r="H125" i="9"/>
  <c r="H234" i="9"/>
  <c r="D51" i="9"/>
  <c r="E25" i="9"/>
  <c r="G87" i="9"/>
  <c r="C161" i="9"/>
  <c r="E119" i="9"/>
  <c r="G95" i="9"/>
  <c r="C149" i="10"/>
  <c r="D85" i="10"/>
  <c r="C70" i="10"/>
  <c r="D55" i="9"/>
  <c r="G160" i="9"/>
  <c r="F93" i="9"/>
  <c r="C233" i="9"/>
  <c r="F123" i="9"/>
  <c r="B180" i="9"/>
  <c r="H85" i="9"/>
  <c r="B52" i="9"/>
  <c r="B237" i="9"/>
  <c r="F94" i="9"/>
  <c r="H153" i="9"/>
  <c r="F96" i="9"/>
  <c r="H100" i="9"/>
  <c r="E203" i="9"/>
  <c r="C176" i="9"/>
  <c r="C144" i="9"/>
  <c r="E146" i="9"/>
  <c r="E296" i="9"/>
  <c r="D171" i="9"/>
  <c r="F30" i="9"/>
  <c r="D338" i="9"/>
  <c r="E275" i="9"/>
  <c r="E125" i="9"/>
  <c r="G44" i="9"/>
  <c r="B204" i="9"/>
  <c r="C275" i="9"/>
  <c r="F242" i="9"/>
  <c r="B89" i="9"/>
  <c r="B20" i="9"/>
  <c r="D57" i="9"/>
  <c r="G77" i="9"/>
  <c r="F18" i="9"/>
  <c r="F80" i="9"/>
  <c r="B259" i="9"/>
  <c r="B239" i="9"/>
  <c r="B200" i="9"/>
  <c r="B168" i="9"/>
  <c r="C118" i="9"/>
  <c r="H199" i="9"/>
  <c r="H257" i="9"/>
  <c r="C194" i="9"/>
  <c r="G137" i="9"/>
  <c r="C195" i="9"/>
  <c r="E310" i="9"/>
  <c r="C311" i="9"/>
  <c r="F222" i="9"/>
  <c r="C39" i="9"/>
  <c r="D161" i="9"/>
  <c r="G178" i="9"/>
  <c r="B126" i="9"/>
  <c r="F342" i="9"/>
  <c r="F12" i="9"/>
  <c r="G206" i="9"/>
  <c r="C319" i="9"/>
  <c r="B207" i="9"/>
  <c r="G259" i="9"/>
  <c r="H282" i="9"/>
  <c r="D77" i="9"/>
  <c r="C151" i="9"/>
  <c r="H142" i="9"/>
  <c r="B46" i="9"/>
  <c r="E228" i="9"/>
  <c r="F76" i="9"/>
  <c r="C171" i="9"/>
  <c r="F188" i="10"/>
  <c r="C294" i="10"/>
  <c r="C251" i="9"/>
  <c r="H237" i="9"/>
  <c r="G198" i="9"/>
  <c r="B111" i="9"/>
  <c r="B205" i="9"/>
  <c r="H165" i="9"/>
  <c r="H104" i="9"/>
  <c r="H65" i="9"/>
  <c r="C361" i="9"/>
  <c r="C262" i="9"/>
  <c r="B42" i="9"/>
  <c r="F38" i="9"/>
  <c r="E315" i="9"/>
  <c r="G119" i="9"/>
  <c r="B76" i="9"/>
  <c r="G99" i="9"/>
  <c r="E95" i="9"/>
  <c r="C40" i="9"/>
  <c r="C64" i="9"/>
  <c r="F37" i="9"/>
  <c r="D159" i="9"/>
  <c r="B58" i="9"/>
  <c r="H45" i="9"/>
  <c r="D257" i="9"/>
  <c r="B189" i="9"/>
  <c r="F48" i="9"/>
  <c r="E155" i="9"/>
  <c r="D36" i="9"/>
  <c r="F16" i="9"/>
  <c r="G354" i="10"/>
  <c r="D198" i="10"/>
  <c r="G298" i="10"/>
  <c r="G131" i="10"/>
  <c r="D239" i="10"/>
  <c r="C248" i="9"/>
  <c r="E53" i="9"/>
  <c r="C84" i="9"/>
  <c r="H152" i="9"/>
  <c r="D49" i="9"/>
  <c r="D122" i="9"/>
  <c r="E183" i="9"/>
  <c r="G54" i="9"/>
  <c r="B181" i="9"/>
  <c r="E66" i="9"/>
  <c r="B182" i="9"/>
  <c r="E330" i="10"/>
  <c r="D237" i="10"/>
  <c r="G109" i="10"/>
  <c r="G164" i="10"/>
  <c r="E313" i="10"/>
  <c r="G141" i="9"/>
  <c r="E252" i="9"/>
  <c r="B82" i="9"/>
  <c r="C47" i="9"/>
  <c r="D24" i="9"/>
  <c r="F298" i="10"/>
  <c r="E116" i="10"/>
  <c r="C204" i="10"/>
  <c r="H314" i="10"/>
  <c r="G234" i="10"/>
  <c r="G34" i="9"/>
  <c r="E80" i="9"/>
  <c r="C14" i="9"/>
  <c r="E61" i="9"/>
  <c r="C75" i="9"/>
  <c r="B194" i="9"/>
  <c r="H51" i="9"/>
  <c r="D29" i="9"/>
  <c r="D158" i="9"/>
  <c r="C336" i="10"/>
  <c r="D306" i="10"/>
  <c r="G294" i="10"/>
  <c r="D64" i="10"/>
  <c r="H302" i="10"/>
  <c r="C100" i="10"/>
  <c r="C227" i="10"/>
  <c r="F369" i="10"/>
  <c r="C105" i="10"/>
  <c r="F121" i="10"/>
  <c r="G188" i="10"/>
  <c r="C109" i="10"/>
  <c r="B229" i="10"/>
  <c r="F352" i="10"/>
  <c r="C350" i="10"/>
  <c r="B295" i="10"/>
  <c r="B265" i="10"/>
  <c r="H123" i="10"/>
  <c r="E236" i="10"/>
  <c r="B205" i="10"/>
  <c r="B118" i="10"/>
  <c r="H248" i="10"/>
  <c r="E316" i="10"/>
  <c r="E320" i="10"/>
  <c r="G321" i="10"/>
  <c r="E221" i="10"/>
  <c r="G230" i="10"/>
  <c r="G257" i="10"/>
  <c r="F81" i="10"/>
  <c r="H170" i="10"/>
  <c r="E84" i="10"/>
  <c r="G202" i="10"/>
  <c r="C354" i="10"/>
  <c r="F301" i="10"/>
  <c r="G353" i="10"/>
  <c r="C231" i="10"/>
  <c r="F304" i="10"/>
  <c r="B327" i="10"/>
  <c r="G352" i="10"/>
  <c r="G72" i="10"/>
  <c r="G282" i="10"/>
  <c r="C235" i="10"/>
  <c r="H141" i="10"/>
  <c r="E117" i="10"/>
  <c r="D215" i="10"/>
  <c r="G148" i="10"/>
  <c r="B231" i="10"/>
  <c r="B220" i="10"/>
  <c r="F40" i="10"/>
  <c r="B230" i="10"/>
  <c r="B364" i="10"/>
  <c r="D260" i="10"/>
  <c r="F19" i="10"/>
  <c r="G255" i="10"/>
  <c r="G18" i="10"/>
  <c r="E99" i="10"/>
  <c r="G300" i="10"/>
  <c r="F115" i="10"/>
  <c r="G200" i="10"/>
  <c r="C244" i="10"/>
  <c r="D288" i="10"/>
  <c r="C326" i="10"/>
  <c r="C219" i="10"/>
  <c r="D365" i="10"/>
  <c r="F63" i="10"/>
  <c r="E166" i="10"/>
  <c r="E362" i="10"/>
  <c r="C234" i="10"/>
  <c r="E355" i="10"/>
  <c r="F52" i="10"/>
  <c r="F353" i="10"/>
  <c r="H97" i="10"/>
  <c r="E234" i="10"/>
  <c r="H322" i="10"/>
  <c r="C115" i="10"/>
  <c r="E354" i="10"/>
  <c r="E327" i="10"/>
  <c r="G358" i="10"/>
  <c r="G271" i="10"/>
  <c r="E189" i="10"/>
  <c r="B334" i="10"/>
  <c r="B354" i="10"/>
  <c r="B315" i="10"/>
  <c r="E291" i="10"/>
  <c r="C265" i="10"/>
  <c r="G339" i="10"/>
  <c r="F223" i="10"/>
  <c r="B65" i="10"/>
  <c r="H237" i="10"/>
  <c r="D99" i="10"/>
  <c r="G92" i="10"/>
  <c r="B141" i="10"/>
  <c r="H64" i="10"/>
  <c r="D178" i="10"/>
  <c r="H191" i="10"/>
  <c r="C288" i="10"/>
  <c r="E243" i="10"/>
  <c r="C259" i="10"/>
  <c r="C146" i="10"/>
  <c r="H315" i="10"/>
  <c r="B288" i="10"/>
  <c r="G103" i="10"/>
  <c r="G187" i="10"/>
  <c r="B368" i="10"/>
  <c r="G261" i="10"/>
  <c r="C206" i="10"/>
  <c r="E133" i="10"/>
  <c r="D134" i="10"/>
  <c r="G118" i="10"/>
  <c r="D301" i="10"/>
  <c r="F20" i="10"/>
  <c r="E360" i="10"/>
  <c r="H359" i="10"/>
  <c r="H298" i="10"/>
  <c r="E254" i="10"/>
  <c r="E335" i="10"/>
  <c r="D29" i="10"/>
  <c r="F362" i="10"/>
  <c r="F222" i="10"/>
  <c r="F323" i="10"/>
  <c r="H165" i="10"/>
  <c r="B17" i="10"/>
  <c r="C363" i="10"/>
  <c r="D330" i="10"/>
  <c r="H304" i="10"/>
  <c r="E76" i="10"/>
  <c r="D246" i="10"/>
  <c r="E317" i="10"/>
  <c r="G223" i="10"/>
  <c r="B289" i="10"/>
  <c r="H280" i="10"/>
  <c r="B31" i="10"/>
  <c r="G162" i="10"/>
  <c r="F185" i="10"/>
  <c r="E91" i="10"/>
  <c r="E268" i="10"/>
  <c r="F73" i="10"/>
  <c r="H203" i="10"/>
  <c r="D107" i="10"/>
  <c r="F268" i="10"/>
  <c r="G343" i="10"/>
  <c r="B323" i="10"/>
  <c r="C308" i="10"/>
  <c r="F245" i="10"/>
  <c r="C303" i="10"/>
  <c r="H163" i="10"/>
  <c r="F364" i="10"/>
  <c r="D210" i="10"/>
  <c r="D14" i="10"/>
  <c r="C315" i="10"/>
  <c r="G342" i="10"/>
  <c r="E267" i="10"/>
  <c r="C112" i="10"/>
  <c r="B350" i="10"/>
  <c r="H12" i="10"/>
  <c r="E292" i="10"/>
  <c r="B338" i="10"/>
  <c r="G355" i="10"/>
  <c r="B216" i="10"/>
  <c r="C242" i="10"/>
  <c r="E242" i="10"/>
  <c r="G143" i="10"/>
  <c r="F164" i="10"/>
  <c r="H336" i="10"/>
  <c r="D283" i="10"/>
  <c r="C264" i="10"/>
  <c r="C86" i="10"/>
  <c r="D357" i="10"/>
  <c r="E188" i="10"/>
  <c r="H258" i="10"/>
  <c r="E134" i="10"/>
  <c r="G114" i="10"/>
  <c r="C101" i="10"/>
  <c r="D18" i="10"/>
  <c r="E148" i="10"/>
  <c r="E50" i="10"/>
  <c r="E284" i="10"/>
  <c r="D367" i="10"/>
  <c r="B232" i="10"/>
  <c r="D362" i="10"/>
  <c r="C207" i="10"/>
  <c r="E352" i="10"/>
  <c r="C164" i="10"/>
  <c r="C353" i="10"/>
  <c r="C190" i="10"/>
  <c r="D326" i="10"/>
  <c r="D172" i="10"/>
  <c r="H227" i="10"/>
  <c r="C240" i="10"/>
  <c r="H253" i="10"/>
  <c r="F340" i="10"/>
  <c r="F331" i="10"/>
  <c r="H159" i="10"/>
  <c r="F120" i="10"/>
  <c r="D308" i="10"/>
  <c r="G326" i="10"/>
  <c r="C307" i="10"/>
  <c r="F359" i="10"/>
  <c r="H101" i="10"/>
  <c r="F231" i="10"/>
  <c r="D273" i="10"/>
  <c r="B131" i="10"/>
  <c r="H341" i="10"/>
  <c r="F44" i="10"/>
  <c r="C328" i="10"/>
  <c r="E154" i="10"/>
  <c r="H185" i="10"/>
  <c r="C110" i="10"/>
  <c r="C144" i="10"/>
  <c r="C284" i="10"/>
  <c r="E312" i="10"/>
  <c r="H142" i="10"/>
  <c r="E274" i="10"/>
  <c r="F48" i="10"/>
  <c r="H139" i="10"/>
  <c r="F296" i="10"/>
  <c r="H168" i="10"/>
  <c r="F89" i="10"/>
  <c r="E251" i="10"/>
  <c r="C169" i="10"/>
  <c r="B104" i="10"/>
  <c r="H182" i="10"/>
  <c r="F326" i="10"/>
  <c r="H295" i="10"/>
  <c r="H39" i="10"/>
  <c r="B249" i="10"/>
  <c r="G154" i="10"/>
  <c r="C162" i="10"/>
  <c r="G151" i="10"/>
  <c r="H255" i="10"/>
  <c r="E259" i="10"/>
  <c r="F107" i="10"/>
  <c r="C270" i="10"/>
  <c r="F265" i="10"/>
  <c r="C365" i="10"/>
  <c r="C92" i="10"/>
  <c r="C131" i="10"/>
  <c r="F154" i="10"/>
  <c r="B199" i="10"/>
  <c r="E216" i="10"/>
  <c r="B20" i="10"/>
  <c r="C260" i="10"/>
  <c r="B272" i="10"/>
  <c r="C352" i="10"/>
  <c r="H233" i="10"/>
  <c r="C72" i="10"/>
  <c r="D95" i="10"/>
  <c r="F110" i="10"/>
  <c r="D58" i="10"/>
  <c r="H344" i="10"/>
  <c r="D228" i="10"/>
  <c r="C215" i="10"/>
  <c r="D248" i="10"/>
  <c r="B34" i="10"/>
  <c r="G254" i="10"/>
  <c r="B356" i="10"/>
  <c r="G252" i="10"/>
  <c r="D314" i="10"/>
  <c r="B292" i="10"/>
  <c r="H307" i="10"/>
  <c r="H120" i="10"/>
  <c r="H245" i="10"/>
  <c r="D282" i="10"/>
  <c r="G74" i="10"/>
  <c r="E359" i="10"/>
  <c r="E281" i="10"/>
  <c r="B103" i="10"/>
  <c r="G233" i="10"/>
  <c r="G192" i="10"/>
  <c r="E293" i="10"/>
  <c r="F163" i="10"/>
  <c r="G274" i="10"/>
  <c r="D264" i="10"/>
  <c r="C351" i="10"/>
  <c r="G265" i="10"/>
  <c r="B363" i="10"/>
  <c r="D340" i="10"/>
  <c r="B107" i="10"/>
  <c r="D187" i="10"/>
  <c r="H333" i="10"/>
  <c r="C347" i="10"/>
  <c r="E241" i="10"/>
  <c r="E194" i="10"/>
  <c r="H311" i="10"/>
  <c r="B367" i="10"/>
  <c r="H328" i="10"/>
  <c r="C332" i="10"/>
  <c r="C151" i="10"/>
  <c r="E175" i="10"/>
  <c r="H271" i="10"/>
  <c r="G13" i="10"/>
  <c r="E47" i="10"/>
  <c r="B318" i="10"/>
  <c r="D108" i="10"/>
  <c r="C191" i="10"/>
  <c r="H365" i="10"/>
  <c r="D313" i="10"/>
  <c r="F153" i="10"/>
  <c r="E121" i="10"/>
  <c r="G347" i="10"/>
  <c r="B124" i="10"/>
  <c r="H72" i="10"/>
  <c r="E323" i="10"/>
  <c r="F64" i="10"/>
  <c r="G33" i="10"/>
  <c r="C228" i="10"/>
  <c r="B246" i="10"/>
  <c r="G87" i="10"/>
  <c r="D124" i="10"/>
  <c r="E159" i="10"/>
  <c r="H78" i="10"/>
  <c r="E233" i="10"/>
  <c r="H119" i="10"/>
  <c r="B322" i="10"/>
  <c r="C148" i="10"/>
  <c r="F193" i="10"/>
  <c r="C292" i="10"/>
  <c r="F104" i="10"/>
  <c r="D238" i="10"/>
  <c r="B237" i="10"/>
  <c r="C327" i="10"/>
  <c r="F299" i="10"/>
  <c r="C295" i="10"/>
  <c r="F176" i="10"/>
  <c r="H166" i="10"/>
  <c r="H294" i="10"/>
  <c r="E187" i="10"/>
  <c r="F355" i="10"/>
  <c r="H270" i="10"/>
  <c r="G58" i="10"/>
  <c r="C203" i="10"/>
  <c r="D169" i="10"/>
  <c r="B204" i="10"/>
  <c r="B123" i="10"/>
  <c r="D334" i="10"/>
  <c r="C208" i="10"/>
  <c r="D204" i="10"/>
  <c r="G260" i="10"/>
  <c r="B303" i="10"/>
  <c r="F195" i="10"/>
  <c r="F171" i="10"/>
  <c r="C132" i="10"/>
  <c r="F146" i="10"/>
  <c r="F59" i="10"/>
  <c r="F292" i="10"/>
  <c r="E289" i="10"/>
  <c r="G278" i="10"/>
  <c r="H131" i="10"/>
  <c r="H306" i="10"/>
  <c r="C223" i="10"/>
  <c r="D36" i="10"/>
  <c r="B252" i="10"/>
  <c r="G266" i="10"/>
  <c r="B290" i="10"/>
  <c r="B306" i="10"/>
  <c r="B317" i="10"/>
  <c r="C346" i="10"/>
  <c r="D76" i="10"/>
  <c r="G62" i="10"/>
  <c r="H127" i="10"/>
  <c r="C116" i="10"/>
  <c r="E165" i="10"/>
  <c r="G63" i="10"/>
  <c r="D37" i="10"/>
  <c r="E48" i="10"/>
  <c r="B310" i="10"/>
  <c r="E66" i="10"/>
  <c r="D151" i="10"/>
  <c r="F306" i="10"/>
  <c r="F308" i="10"/>
  <c r="F278" i="10"/>
  <c r="F249" i="10"/>
  <c r="G45" i="10"/>
  <c r="E151" i="10"/>
  <c r="E270" i="10"/>
  <c r="G349" i="10"/>
  <c r="B119" i="10"/>
  <c r="B263" i="10"/>
  <c r="B195" i="10"/>
  <c r="H229" i="10"/>
  <c r="B344" i="10"/>
  <c r="B258" i="10"/>
  <c r="D122" i="10"/>
  <c r="D295" i="10"/>
  <c r="C134" i="10"/>
  <c r="D70" i="10"/>
  <c r="H181" i="10"/>
  <c r="C311" i="10"/>
  <c r="C282" i="10"/>
  <c r="H232" i="10"/>
  <c r="G67" i="10"/>
  <c r="H343" i="10"/>
  <c r="B70" i="10"/>
  <c r="H178" i="10"/>
  <c r="H337" i="10"/>
  <c r="H356" i="10"/>
  <c r="H186" i="10"/>
  <c r="H301" i="10"/>
  <c r="G346" i="10"/>
  <c r="F161" i="10"/>
  <c r="H235" i="10"/>
  <c r="G290" i="10"/>
  <c r="D359" i="10"/>
  <c r="E110" i="10"/>
  <c r="F186" i="10"/>
  <c r="D285" i="10"/>
  <c r="E333" i="10"/>
  <c r="D315" i="10"/>
  <c r="C183" i="10"/>
  <c r="G137" i="10"/>
  <c r="C136" i="10"/>
  <c r="H212" i="10"/>
  <c r="G359" i="10"/>
  <c r="F179" i="10"/>
  <c r="F113" i="10"/>
  <c r="G285" i="10"/>
  <c r="D233" i="10"/>
  <c r="G91" i="10"/>
  <c r="B275" i="10"/>
  <c r="H247" i="10"/>
  <c r="B188" i="10"/>
  <c r="C239" i="10"/>
  <c r="E212" i="10"/>
  <c r="H118" i="10"/>
  <c r="C179" i="10"/>
  <c r="B300" i="10"/>
  <c r="E300" i="10"/>
  <c r="C196" i="10"/>
  <c r="B245" i="10"/>
  <c r="E218" i="10"/>
  <c r="C334" i="10"/>
  <c r="B206" i="10"/>
  <c r="H351" i="10"/>
  <c r="F58" i="10"/>
  <c r="E231" i="10"/>
  <c r="E184" i="10"/>
  <c r="F15" i="10"/>
  <c r="E361" i="10"/>
  <c r="C253" i="10"/>
  <c r="D223" i="10"/>
  <c r="G328" i="10"/>
  <c r="B122" i="10"/>
  <c r="G12" i="10"/>
  <c r="E290" i="10"/>
  <c r="D242" i="10"/>
  <c r="E113" i="10"/>
  <c r="E176" i="10"/>
  <c r="H125" i="10"/>
  <c r="H20" i="10"/>
  <c r="B158" i="10"/>
  <c r="F346" i="10"/>
  <c r="B91" i="10"/>
  <c r="G132" i="10"/>
  <c r="G240" i="10"/>
  <c r="E250" i="10"/>
  <c r="D344" i="10"/>
  <c r="B178" i="10"/>
  <c r="E123" i="10"/>
  <c r="E105" i="10"/>
  <c r="G205" i="10"/>
  <c r="F66" i="10"/>
  <c r="G330" i="10"/>
  <c r="B162" i="10"/>
  <c r="E219" i="10"/>
  <c r="G325" i="10"/>
  <c r="H143" i="10"/>
  <c r="D145" i="10"/>
  <c r="F34" i="10"/>
  <c r="F135" i="10"/>
  <c r="D350" i="10"/>
  <c r="H231" i="10"/>
  <c r="D265" i="10"/>
  <c r="B223" i="10"/>
  <c r="F279" i="10"/>
  <c r="G152" i="10"/>
  <c r="D160" i="10"/>
  <c r="H273" i="10"/>
  <c r="B54" i="10"/>
  <c r="C305" i="10"/>
  <c r="G50" i="10"/>
  <c r="D232" i="10"/>
  <c r="F17" i="10"/>
  <c r="E228" i="10"/>
  <c r="H274" i="10"/>
  <c r="F199" i="10"/>
  <c r="H236" i="10"/>
  <c r="E26" i="10"/>
  <c r="F237" i="10"/>
  <c r="E144" i="10"/>
  <c r="F254" i="10"/>
  <c r="H285" i="10"/>
  <c r="F305" i="10"/>
  <c r="G237" i="10"/>
  <c r="F322" i="10"/>
  <c r="F319" i="10"/>
  <c r="C301" i="10"/>
  <c r="G208" i="10"/>
  <c r="F105" i="10"/>
  <c r="E79" i="10"/>
  <c r="B297" i="10"/>
  <c r="G123" i="10"/>
  <c r="D292" i="10"/>
  <c r="E215" i="10"/>
  <c r="B299" i="10"/>
  <c r="F332" i="10"/>
  <c r="F31" i="10"/>
  <c r="D167" i="10"/>
  <c r="E70" i="10"/>
  <c r="G53" i="10"/>
  <c r="F101" i="10"/>
  <c r="G21" i="10"/>
  <c r="E95" i="10"/>
  <c r="D156" i="10"/>
  <c r="C13" i="10"/>
  <c r="D250" i="10"/>
  <c r="G248" i="10"/>
  <c r="C263" i="10"/>
  <c r="C319" i="10"/>
  <c r="D170" i="10"/>
  <c r="E127" i="10"/>
  <c r="E318" i="10"/>
  <c r="F103" i="10"/>
  <c r="G108" i="10"/>
  <c r="D231" i="10"/>
  <c r="E336" i="10"/>
  <c r="D346" i="10"/>
  <c r="C205" i="10"/>
  <c r="E96" i="10"/>
  <c r="F127" i="10"/>
  <c r="H45" i="10"/>
  <c r="H207" i="10"/>
  <c r="G341" i="10"/>
  <c r="C88" i="10"/>
  <c r="B192" i="10"/>
  <c r="F184" i="10"/>
  <c r="C154" i="10"/>
  <c r="H287" i="10"/>
  <c r="B286" i="10"/>
  <c r="F293" i="10"/>
  <c r="F213" i="10"/>
  <c r="C15" i="10"/>
  <c r="H169" i="10"/>
  <c r="B224" i="10"/>
  <c r="D252" i="10"/>
  <c r="F303" i="10"/>
  <c r="C93" i="10"/>
  <c r="G161" i="10"/>
  <c r="F333" i="10"/>
  <c r="B276" i="10"/>
  <c r="D194" i="10"/>
  <c r="C314" i="10"/>
  <c r="H308" i="10"/>
  <c r="H193" i="10"/>
  <c r="C175" i="10"/>
  <c r="F202" i="10"/>
  <c r="F28" i="10"/>
  <c r="B202" i="10"/>
  <c r="B77" i="10"/>
  <c r="C178" i="10"/>
  <c r="C129" i="10"/>
  <c r="E366" i="10"/>
  <c r="E346" i="10"/>
  <c r="F329" i="10"/>
  <c r="C139" i="10"/>
  <c r="G322" i="10"/>
  <c r="H286" i="10"/>
  <c r="H350" i="10"/>
  <c r="D227" i="10"/>
  <c r="G102" i="10"/>
  <c r="H353" i="10"/>
  <c r="F30" i="10"/>
  <c r="F321" i="10"/>
  <c r="G319" i="10"/>
  <c r="E86" i="10"/>
  <c r="G304" i="10"/>
  <c r="H283" i="10"/>
  <c r="G313" i="10"/>
  <c r="D174" i="10"/>
  <c r="C147" i="10"/>
  <c r="G327" i="10"/>
  <c r="G88" i="10"/>
  <c r="C333" i="10"/>
  <c r="F311" i="10"/>
  <c r="F129" i="10"/>
  <c r="D257" i="10"/>
  <c r="D197" i="10"/>
  <c r="D324" i="10"/>
  <c r="C71" i="10"/>
  <c r="C274" i="10"/>
  <c r="G277" i="10"/>
  <c r="E28" i="10"/>
  <c r="E101" i="10"/>
  <c r="G38" i="10"/>
  <c r="F209" i="10"/>
  <c r="C225" i="10"/>
  <c r="E33" i="10"/>
  <c r="H161" i="10"/>
  <c r="D279" i="10"/>
  <c r="F128" i="10"/>
  <c r="D356" i="10"/>
  <c r="G220" i="10"/>
  <c r="G232" i="10"/>
  <c r="G315" i="10"/>
  <c r="E209" i="10"/>
  <c r="B102" i="10"/>
  <c r="F217" i="10"/>
  <c r="C50" i="10"/>
  <c r="G196" i="10"/>
  <c r="F197" i="10"/>
  <c r="B261" i="10"/>
  <c r="C128" i="10"/>
  <c r="E263" i="10"/>
  <c r="B164" i="10"/>
  <c r="F22" i="10"/>
  <c r="H17" i="10"/>
  <c r="C255" i="10"/>
  <c r="F236" i="10"/>
  <c r="E235" i="10"/>
  <c r="E161" i="10"/>
  <c r="G46" i="10"/>
  <c r="C248" i="10"/>
  <c r="B181" i="10"/>
  <c r="D165" i="10"/>
  <c r="B326" i="10"/>
  <c r="E75" i="10"/>
  <c r="C241" i="10"/>
  <c r="D298" i="10"/>
  <c r="E280" i="10"/>
  <c r="C81" i="10"/>
  <c r="E146" i="10"/>
  <c r="G68" i="10"/>
  <c r="C188" i="10"/>
  <c r="B154" i="10"/>
  <c r="H299" i="10"/>
  <c r="C65" i="10"/>
  <c r="B85" i="10"/>
  <c r="B294" i="10"/>
  <c r="E238" i="10"/>
  <c r="B213" i="10"/>
  <c r="B312" i="10"/>
  <c r="H246" i="10"/>
  <c r="D190" i="10"/>
  <c r="G66" i="10"/>
  <c r="H24" i="10"/>
  <c r="F208" i="10"/>
  <c r="B156" i="10"/>
  <c r="D302" i="10"/>
  <c r="C238" i="10"/>
  <c r="C133" i="10"/>
  <c r="D262" i="10"/>
  <c r="F363" i="10"/>
  <c r="G296" i="10"/>
  <c r="E155" i="10"/>
  <c r="H289" i="10"/>
  <c r="D259" i="10"/>
  <c r="F205" i="10"/>
  <c r="G302" i="10"/>
  <c r="D195" i="10"/>
  <c r="B41" i="10"/>
  <c r="D320" i="10"/>
  <c r="C342" i="10"/>
  <c r="H360" i="10"/>
  <c r="H187" i="10"/>
  <c r="H345" i="10"/>
  <c r="C209" i="10"/>
  <c r="G201" i="10"/>
  <c r="G212" i="10"/>
  <c r="E31" i="10"/>
  <c r="H303" i="10"/>
  <c r="B215" i="10"/>
  <c r="E162" i="10"/>
  <c r="G163" i="10"/>
  <c r="F342" i="10"/>
  <c r="C55" i="10"/>
  <c r="B135" i="10"/>
  <c r="H180" i="10"/>
  <c r="F159" i="10"/>
  <c r="G269" i="10"/>
  <c r="D305" i="10"/>
  <c r="C359" i="10"/>
  <c r="B166" i="10"/>
  <c r="C345" i="10"/>
  <c r="F93" i="10"/>
  <c r="B301" i="10"/>
  <c r="B271" i="10"/>
  <c r="F341" i="10"/>
  <c r="B139" i="10"/>
  <c r="E152" i="10"/>
  <c r="C49" i="10"/>
  <c r="H220" i="10"/>
  <c r="H293" i="10"/>
  <c r="E122" i="10"/>
  <c r="C63" i="10"/>
  <c r="E302" i="10"/>
  <c r="D304" i="10"/>
  <c r="H157" i="10"/>
  <c r="G331" i="10"/>
  <c r="C329" i="10"/>
  <c r="G297" i="10"/>
  <c r="H250" i="10"/>
  <c r="C113" i="10"/>
  <c r="C123" i="10"/>
  <c r="G17" i="10"/>
  <c r="B10" i="10"/>
  <c r="F275" i="10"/>
  <c r="F267" i="10"/>
  <c r="B287" i="10"/>
  <c r="B279" i="10"/>
  <c r="H41" i="10"/>
  <c r="D141" i="10"/>
  <c r="C273" i="10"/>
  <c r="E14" i="10"/>
  <c r="C48" i="10"/>
  <c r="C23" i="10"/>
  <c r="H329" i="10"/>
  <c r="D39" i="10"/>
  <c r="E287" i="10"/>
  <c r="E339" i="10"/>
  <c r="F141" i="10"/>
  <c r="G42" i="10"/>
  <c r="D352" i="10"/>
  <c r="H63" i="10"/>
  <c r="G335" i="10"/>
  <c r="F190" i="10"/>
  <c r="B149" i="10"/>
  <c r="H347" i="10"/>
  <c r="F367" i="10"/>
  <c r="C167" i="10"/>
  <c r="B120" i="10"/>
  <c r="G305" i="10"/>
  <c r="F280" i="10"/>
  <c r="C226" i="10"/>
  <c r="C69" i="10"/>
  <c r="H183" i="10"/>
  <c r="D341" i="10"/>
  <c r="D277" i="10"/>
  <c r="H257" i="10"/>
  <c r="H105" i="10"/>
  <c r="H110" i="10"/>
  <c r="C117" i="10"/>
  <c r="B285" i="10"/>
  <c r="B98" i="10"/>
  <c r="F27" i="10"/>
  <c r="F324" i="10"/>
  <c r="F258" i="10"/>
  <c r="H173" i="10"/>
  <c r="D43" i="10"/>
  <c r="C57" i="10"/>
  <c r="B314" i="10"/>
  <c r="G177" i="10"/>
  <c r="E299" i="10"/>
  <c r="B274" i="10"/>
  <c r="F276" i="10"/>
  <c r="F183" i="10"/>
  <c r="G363" i="10"/>
  <c r="C159" i="10"/>
  <c r="C318" i="10"/>
  <c r="F328" i="10"/>
  <c r="B360" i="10"/>
  <c r="C214" i="10"/>
  <c r="G183" i="10"/>
  <c r="E329" i="10"/>
  <c r="H266" i="10"/>
  <c r="C246" i="10"/>
  <c r="F284" i="10"/>
  <c r="B336" i="10"/>
  <c r="B340" i="10"/>
  <c r="C102" i="10"/>
  <c r="F358" i="10"/>
  <c r="B293" i="10"/>
  <c r="E181" i="10"/>
  <c r="E208" i="10"/>
  <c r="G284" i="10"/>
  <c r="F310" i="10"/>
  <c r="G283" i="10"/>
  <c r="F262" i="10"/>
  <c r="D297" i="10"/>
  <c r="F242" i="10"/>
  <c r="D209" i="10"/>
  <c r="E19" i="10"/>
  <c r="H10" i="10"/>
  <c r="E356" i="10"/>
  <c r="F283" i="10"/>
  <c r="H366" i="10"/>
  <c r="D281" i="10"/>
  <c r="F239" i="10"/>
  <c r="E258" i="10"/>
  <c r="H326" i="10"/>
  <c r="E140" i="10"/>
  <c r="H254" i="10"/>
  <c r="D253" i="10"/>
  <c r="G231" i="10"/>
  <c r="E358" i="10"/>
  <c r="E288" i="10"/>
  <c r="E348" i="10"/>
  <c r="C278" i="10"/>
  <c r="E334" i="10"/>
  <c r="C293" i="10"/>
  <c r="E253" i="10"/>
  <c r="F253" i="10"/>
  <c r="E124" i="10"/>
  <c r="F297" i="10"/>
  <c r="C173" i="10"/>
  <c r="D199" i="10"/>
  <c r="H296" i="10"/>
  <c r="G29" i="10"/>
  <c r="D221" i="10"/>
  <c r="F338" i="10"/>
  <c r="F357" i="10"/>
  <c r="D208" i="10"/>
  <c r="F45" i="10"/>
  <c r="D67" i="10"/>
  <c r="D358" i="10"/>
  <c r="G270" i="10"/>
  <c r="H260" i="10"/>
  <c r="C199" i="10"/>
  <c r="H239" i="10"/>
  <c r="D333" i="10"/>
  <c r="D188" i="10"/>
  <c r="B146" i="10"/>
  <c r="B248" i="10"/>
  <c r="G219" i="10"/>
  <c r="B335" i="10"/>
  <c r="B61" i="10"/>
  <c r="G338" i="10"/>
  <c r="C306" i="10"/>
  <c r="G329" i="10"/>
  <c r="C267" i="10"/>
  <c r="D275" i="10"/>
  <c r="F187" i="10"/>
  <c r="H281" i="10"/>
  <c r="C316" i="10"/>
  <c r="D94" i="10"/>
  <c r="F334" i="10"/>
  <c r="E269" i="10"/>
  <c r="G153" i="10"/>
  <c r="B233" i="10"/>
  <c r="E246" i="10"/>
  <c r="F349" i="10"/>
  <c r="B227" i="10"/>
  <c r="G242" i="10"/>
  <c r="F315" i="10"/>
  <c r="B328" i="10"/>
  <c r="F218" i="10"/>
  <c r="F360" i="10"/>
  <c r="E271" i="10"/>
  <c r="E192" i="10"/>
  <c r="B348" i="10"/>
  <c r="G273" i="10"/>
  <c r="E191" i="10"/>
  <c r="B14" i="10"/>
  <c r="E169" i="10"/>
  <c r="E143" i="10"/>
  <c r="B132" i="10"/>
  <c r="H340" i="10"/>
  <c r="C266" i="10"/>
  <c r="H367" i="10"/>
  <c r="H279" i="10"/>
  <c r="D254" i="10"/>
  <c r="E202" i="10"/>
  <c r="B254" i="10"/>
  <c r="H346" i="10"/>
  <c r="E326" i="10"/>
  <c r="C19" i="10"/>
  <c r="H202" i="10"/>
  <c r="B280" i="10"/>
  <c r="D119" i="10"/>
  <c r="E131" i="10"/>
  <c r="B330" i="10"/>
  <c r="E207" i="10"/>
  <c r="H316" i="10"/>
  <c r="F314" i="10"/>
  <c r="H277" i="10"/>
  <c r="D274" i="10"/>
  <c r="D52" i="10"/>
  <c r="G225" i="10"/>
  <c r="C249" i="10"/>
  <c r="D79" i="10"/>
  <c r="H158" i="10"/>
  <c r="D286" i="10"/>
  <c r="D251" i="10"/>
  <c r="E306" i="10"/>
  <c r="B345" i="10"/>
  <c r="F348" i="10"/>
  <c r="G150" i="10"/>
  <c r="C340" i="10"/>
  <c r="C229" i="10"/>
  <c r="E108" i="10"/>
  <c r="D319" i="10"/>
  <c r="C38" i="10"/>
  <c r="D355" i="10"/>
  <c r="E295" i="10"/>
  <c r="H240" i="10"/>
  <c r="D266" i="10"/>
  <c r="C174" i="10"/>
  <c r="H73" i="10"/>
  <c r="D116" i="10"/>
  <c r="C312" i="10"/>
  <c r="G289" i="10"/>
  <c r="D245" i="10"/>
  <c r="G167" i="10"/>
  <c r="F240" i="10"/>
  <c r="D349" i="10"/>
  <c r="B264" i="10"/>
  <c r="E276" i="10"/>
  <c r="H32" i="10"/>
  <c r="G48" i="10"/>
  <c r="B321" i="10"/>
  <c r="D338" i="10"/>
  <c r="F307" i="10"/>
  <c r="B177" i="10"/>
  <c r="G41" i="10"/>
  <c r="D316" i="10"/>
  <c r="D328" i="10"/>
  <c r="F289" i="10"/>
  <c r="G130" i="10"/>
  <c r="C237" i="10"/>
  <c r="D267" i="10"/>
  <c r="H297" i="10"/>
  <c r="B87" i="10"/>
  <c r="H52" i="10"/>
  <c r="D366" i="10"/>
  <c r="C103" i="10"/>
  <c r="F118" i="10"/>
  <c r="D278" i="10"/>
  <c r="H331" i="10"/>
  <c r="E262" i="10"/>
  <c r="E350" i="10"/>
  <c r="F313" i="10"/>
  <c r="F277" i="10"/>
  <c r="D321" i="10"/>
  <c r="H152" i="10"/>
  <c r="G350" i="10"/>
  <c r="D181" i="10"/>
  <c r="D63" i="10"/>
  <c r="F13" i="10"/>
  <c r="H325" i="10"/>
  <c r="H320" i="10"/>
  <c r="C335" i="10"/>
  <c r="H323" i="10"/>
  <c r="H357" i="10"/>
  <c r="C232" i="10"/>
  <c r="E46" i="10"/>
  <c r="B136" i="10"/>
  <c r="F291" i="10"/>
  <c r="B37" i="10"/>
  <c r="B171" i="10"/>
  <c r="F117" i="10"/>
  <c r="C122" i="10"/>
  <c r="F365" i="10"/>
  <c r="E171" i="10"/>
  <c r="F212" i="10"/>
  <c r="B36" i="10"/>
  <c r="F137" i="10"/>
  <c r="E311" i="10"/>
  <c r="B304" i="10"/>
  <c r="C369" i="10"/>
  <c r="F316" i="10"/>
  <c r="C290" i="10"/>
  <c r="E160" i="10"/>
  <c r="H263" i="10"/>
  <c r="G139" i="10"/>
  <c r="B44" i="10"/>
  <c r="D213" i="10"/>
  <c r="D368" i="10"/>
  <c r="E304" i="10"/>
  <c r="H278" i="10"/>
  <c r="D144" i="10"/>
  <c r="D369" i="10"/>
  <c r="D263" i="10"/>
  <c r="F155" i="10"/>
  <c r="G157" i="10"/>
  <c r="D236" i="10"/>
  <c r="D354" i="10"/>
  <c r="H241" i="10"/>
  <c r="B259" i="10"/>
  <c r="G236" i="10"/>
  <c r="B83" i="10"/>
  <c r="B112" i="10"/>
  <c r="E297" i="10"/>
  <c r="E173" i="10"/>
  <c r="D271" i="10"/>
  <c r="H261" i="10"/>
  <c r="G59" i="10"/>
  <c r="G245" i="10"/>
  <c r="H368" i="10"/>
  <c r="H319" i="10"/>
  <c r="D136" i="10"/>
  <c r="D353" i="10"/>
  <c r="C210" i="10"/>
  <c r="G360" i="10"/>
  <c r="D184" i="10"/>
  <c r="H129" i="10"/>
  <c r="H313" i="10"/>
  <c r="E205" i="10"/>
  <c r="B309" i="10"/>
  <c r="D96" i="10"/>
  <c r="E315" i="10"/>
  <c r="E282" i="10"/>
  <c r="G368" i="10"/>
  <c r="F167" i="10"/>
  <c r="F43" i="10"/>
  <c r="D318" i="10"/>
  <c r="B357" i="10"/>
  <c r="H91" i="10"/>
  <c r="E180" i="10"/>
  <c r="H61" i="10"/>
  <c r="C53" i="10"/>
  <c r="E286" i="10"/>
  <c r="F257" i="10"/>
  <c r="C362" i="10"/>
  <c r="D270" i="10"/>
  <c r="B313" i="10"/>
  <c r="H217" i="10"/>
  <c r="H15" i="10"/>
  <c r="B186" i="10"/>
  <c r="B96" i="10"/>
  <c r="C135" i="10"/>
  <c r="F281" i="10"/>
  <c r="C256" i="10"/>
  <c r="F266" i="10"/>
  <c r="F269" i="10"/>
  <c r="C338" i="10"/>
  <c r="F256" i="10"/>
  <c r="E245" i="10"/>
  <c r="C343" i="10"/>
  <c r="B143" i="10"/>
  <c r="F88" i="10"/>
  <c r="H93" i="10"/>
  <c r="B28" i="10"/>
  <c r="C331" i="10"/>
  <c r="G332" i="10"/>
  <c r="B302" i="10"/>
  <c r="C287" i="10"/>
  <c r="F368" i="10"/>
  <c r="G165" i="10"/>
  <c r="H264" i="10"/>
  <c r="G100" i="10"/>
  <c r="G61" i="10"/>
  <c r="F317" i="10"/>
  <c r="F294" i="10"/>
  <c r="H362" i="10"/>
  <c r="B235" i="10"/>
  <c r="F61" i="10"/>
  <c r="E247" i="10"/>
  <c r="F243" i="10"/>
  <c r="B234" i="10"/>
  <c r="C257" i="10"/>
  <c r="D140" i="10"/>
  <c r="F356" i="10"/>
  <c r="B163" i="10"/>
  <c r="C180" i="10"/>
  <c r="C302" i="10"/>
  <c r="H149" i="10"/>
  <c r="E34" i="10"/>
  <c r="G310" i="10"/>
  <c r="D327" i="10"/>
  <c r="G89" i="10"/>
  <c r="B40" i="10"/>
  <c r="F174" i="10"/>
  <c r="H192" i="10"/>
  <c r="B283" i="10"/>
  <c r="B97" i="10"/>
  <c r="G211" i="10"/>
  <c r="D303" i="10"/>
  <c r="F335" i="10"/>
  <c r="B282" i="10"/>
  <c r="G156" i="10"/>
  <c r="C222" i="10"/>
  <c r="G229" i="10"/>
  <c r="B57" i="10"/>
  <c r="E283" i="10"/>
  <c r="G149" i="10"/>
  <c r="H33" i="10"/>
  <c r="E158" i="10"/>
  <c r="C170" i="10"/>
  <c r="G333" i="10"/>
  <c r="E199" i="10"/>
  <c r="E193" i="10"/>
  <c r="B221" i="10"/>
  <c r="B284" i="10"/>
  <c r="G299" i="10"/>
  <c r="E277" i="10"/>
  <c r="D336" i="10"/>
  <c r="C216" i="10"/>
  <c r="C360" i="10"/>
  <c r="E307" i="10"/>
  <c r="C300" i="10"/>
  <c r="F16" i="10"/>
  <c r="G320" i="10"/>
  <c r="G244" i="10"/>
  <c r="C182" i="10"/>
  <c r="H354" i="10"/>
  <c r="B138" i="10"/>
  <c r="C145" i="10"/>
  <c r="F325" i="10"/>
  <c r="D289" i="10"/>
  <c r="E82" i="10"/>
  <c r="F295" i="10"/>
  <c r="D161" i="10"/>
  <c r="D83" i="10"/>
  <c r="G135" i="10"/>
  <c r="C155" i="10"/>
  <c r="B25" i="10"/>
  <c r="D125" i="10"/>
  <c r="E363" i="10"/>
  <c r="G56" i="10"/>
  <c r="C160" i="10"/>
  <c r="D219" i="10"/>
  <c r="F75" i="10"/>
  <c r="E197" i="10"/>
  <c r="D143" i="10"/>
  <c r="G210" i="10"/>
  <c r="C44" i="10"/>
  <c r="F122" i="10"/>
  <c r="D54" i="10"/>
  <c r="F345" i="10"/>
  <c r="F53" i="10"/>
  <c r="E118" i="10"/>
  <c r="D309" i="10"/>
  <c r="E272" i="10"/>
  <c r="C323" i="10"/>
  <c r="H309" i="10"/>
  <c r="B331" i="10"/>
  <c r="D307" i="10"/>
  <c r="E132" i="10"/>
  <c r="G222" i="10"/>
  <c r="H196" i="10"/>
  <c r="F134" i="10"/>
  <c r="G116" i="10"/>
  <c r="B48" i="10"/>
  <c r="F259" i="10"/>
  <c r="D240" i="10"/>
  <c r="E223" i="10"/>
  <c r="C356" i="10"/>
  <c r="C330" i="10"/>
  <c r="E225" i="10"/>
  <c r="D158" i="10"/>
  <c r="B355" i="10"/>
  <c r="F76" i="10"/>
  <c r="G226" i="10"/>
  <c r="G98" i="10"/>
  <c r="B320" i="10"/>
  <c r="G258" i="10"/>
  <c r="H244" i="10"/>
  <c r="C185" i="10"/>
  <c r="H317" i="10"/>
  <c r="E353" i="10"/>
  <c r="B33" i="10"/>
  <c r="D177" i="10"/>
  <c r="C272" i="10"/>
  <c r="E265" i="10"/>
  <c r="E305" i="10"/>
  <c r="H71" i="10"/>
  <c r="F162" i="10"/>
  <c r="G340" i="10"/>
  <c r="D311" i="10"/>
  <c r="E324" i="10"/>
  <c r="D244" i="10"/>
  <c r="H324" i="10"/>
  <c r="E248" i="10"/>
  <c r="E167" i="10"/>
  <c r="E204" i="10"/>
  <c r="B169" i="10"/>
  <c r="H318" i="10"/>
  <c r="H29" i="10"/>
  <c r="E157" i="10"/>
  <c r="D19" i="10"/>
  <c r="H259" i="10"/>
  <c r="D241" i="10"/>
  <c r="D234" i="10"/>
  <c r="E201" i="10"/>
  <c r="E256" i="10"/>
  <c r="D101" i="10"/>
  <c r="D225" i="10"/>
  <c r="C46" i="10"/>
  <c r="E130" i="10"/>
  <c r="D272" i="10"/>
  <c r="H104" i="10"/>
  <c r="G171" i="10"/>
  <c r="B176" i="10"/>
  <c r="C193" i="10"/>
  <c r="F264" i="10"/>
  <c r="B238" i="10"/>
  <c r="G80" i="10"/>
  <c r="D97" i="10"/>
  <c r="D10" i="10"/>
  <c r="H65" i="10"/>
  <c r="H201" i="10"/>
  <c r="H138" i="10"/>
  <c r="B175" i="10"/>
  <c r="E120" i="10"/>
  <c r="E244" i="10"/>
  <c r="F336" i="10"/>
  <c r="E18" i="10"/>
  <c r="B329" i="10"/>
  <c r="G111" i="10"/>
  <c r="H216" i="10"/>
  <c r="G144" i="10"/>
  <c r="C192" i="10"/>
  <c r="F47" i="10"/>
  <c r="F189" i="10"/>
  <c r="B194" i="10"/>
  <c r="G247" i="10"/>
  <c r="E137" i="10"/>
  <c r="H75" i="10"/>
  <c r="F72" i="10"/>
  <c r="C298" i="10"/>
  <c r="B242" i="10"/>
  <c r="F160" i="10"/>
  <c r="C119" i="10"/>
  <c r="F133" i="10"/>
  <c r="B69" i="10"/>
  <c r="E220" i="10"/>
  <c r="G86" i="10"/>
  <c r="F85" i="10"/>
  <c r="G105" i="10"/>
  <c r="F343" i="10"/>
  <c r="H219" i="10"/>
  <c r="G181" i="10"/>
  <c r="E40" i="10"/>
  <c r="D148" i="10"/>
  <c r="B236" i="10"/>
  <c r="G351" i="10"/>
  <c r="C202" i="10"/>
  <c r="H13" i="10"/>
  <c r="G239" i="10"/>
  <c r="C47" i="10"/>
  <c r="E322" i="10"/>
  <c r="C269" i="10"/>
  <c r="F25" i="10"/>
  <c r="B46" i="10"/>
  <c r="G160" i="10"/>
  <c r="D75" i="10"/>
  <c r="G195" i="10"/>
  <c r="F354" i="10"/>
  <c r="B311" i="10"/>
  <c r="E119" i="10"/>
  <c r="D276" i="10"/>
  <c r="C368" i="10"/>
  <c r="B341" i="10"/>
  <c r="C177" i="10"/>
  <c r="B172" i="10"/>
  <c r="D135" i="10"/>
  <c r="D176" i="10"/>
  <c r="D269" i="10"/>
  <c r="H121" i="10"/>
  <c r="G35" i="10"/>
  <c r="H82" i="10"/>
  <c r="H58" i="10"/>
  <c r="G140" i="10"/>
  <c r="E190" i="10"/>
  <c r="D139" i="10"/>
  <c r="F244" i="10"/>
  <c r="G173" i="10"/>
  <c r="F285" i="10"/>
  <c r="G267" i="10"/>
  <c r="D82" i="10"/>
  <c r="B92" i="10"/>
  <c r="D65" i="10"/>
  <c r="F123" i="10"/>
  <c r="F250" i="10"/>
  <c r="E338" i="10"/>
  <c r="C140" i="10"/>
  <c r="C59" i="10"/>
  <c r="C166" i="10"/>
  <c r="G36" i="10"/>
  <c r="D11" i="10"/>
  <c r="B109" i="10"/>
  <c r="C296" i="10"/>
  <c r="F327" i="10"/>
  <c r="F125" i="10"/>
  <c r="H86" i="10"/>
  <c r="D189" i="10"/>
  <c r="E21" i="10"/>
  <c r="C186" i="10"/>
  <c r="D142" i="10"/>
  <c r="F102" i="10"/>
  <c r="B358" i="10"/>
  <c r="F116" i="10"/>
  <c r="H126" i="10"/>
  <c r="C339" i="10"/>
  <c r="D203" i="10"/>
  <c r="D255" i="10"/>
  <c r="F62" i="10"/>
  <c r="H171" i="10"/>
  <c r="C348" i="10"/>
  <c r="D163" i="10"/>
  <c r="B129" i="10"/>
  <c r="F18" i="10"/>
  <c r="E178" i="10"/>
  <c r="H242" i="10"/>
  <c r="D291" i="10"/>
  <c r="B78" i="10"/>
  <c r="G77" i="10"/>
  <c r="E210" i="10"/>
  <c r="F260" i="10"/>
  <c r="H228" i="10"/>
  <c r="G204" i="10"/>
  <c r="H222" i="10"/>
  <c r="F238" i="10"/>
  <c r="D87" i="10"/>
  <c r="D218" i="10"/>
  <c r="D214" i="10"/>
  <c r="H177" i="10"/>
  <c r="G314" i="10"/>
  <c r="D38" i="10"/>
  <c r="G127" i="10"/>
  <c r="B150" i="10"/>
  <c r="C89" i="10"/>
  <c r="G172" i="10"/>
  <c r="D149" i="10"/>
  <c r="C35" i="10"/>
  <c r="D347" i="10"/>
  <c r="F220" i="10"/>
  <c r="H89" i="10"/>
  <c r="C357" i="10"/>
  <c r="E294" i="10"/>
  <c r="C98" i="10"/>
  <c r="F166" i="10"/>
  <c r="D268" i="10"/>
  <c r="F350" i="10"/>
  <c r="E214" i="10"/>
  <c r="E198" i="10"/>
  <c r="D146" i="10"/>
  <c r="H135" i="10"/>
  <c r="G369" i="10"/>
  <c r="H363" i="10"/>
  <c r="G124" i="10"/>
  <c r="H262" i="10"/>
  <c r="H132" i="10"/>
  <c r="C195" i="10"/>
  <c r="B170" i="10"/>
  <c r="B270" i="10"/>
  <c r="B26" i="10"/>
  <c r="E57" i="10"/>
  <c r="E30" i="10"/>
  <c r="H128" i="10"/>
  <c r="G122" i="10"/>
  <c r="G348" i="10"/>
  <c r="C97" i="10"/>
  <c r="H145" i="10"/>
  <c r="E77" i="10"/>
  <c r="D224" i="10"/>
  <c r="B173" i="10"/>
  <c r="C198" i="10"/>
  <c r="B90" i="10"/>
  <c r="C152" i="10"/>
  <c r="G308" i="10"/>
  <c r="B94" i="10"/>
  <c r="H34" i="10"/>
  <c r="B93" i="10"/>
  <c r="F274" i="10"/>
  <c r="C309" i="10"/>
  <c r="D147" i="10"/>
  <c r="C130" i="10"/>
  <c r="G235" i="10"/>
  <c r="G238" i="10"/>
  <c r="H113" i="10"/>
  <c r="D317" i="10"/>
  <c r="E252" i="10"/>
  <c r="C16" i="10"/>
  <c r="B74" i="10"/>
  <c r="B15" i="10"/>
  <c r="G166" i="10"/>
  <c r="F288" i="10"/>
  <c r="G214" i="10"/>
  <c r="C299" i="10"/>
  <c r="E185" i="10"/>
  <c r="B108" i="10"/>
  <c r="B337" i="10"/>
  <c r="H84" i="10"/>
  <c r="G14" i="10"/>
  <c r="E41" i="10"/>
  <c r="E343" i="10"/>
  <c r="B190" i="10"/>
  <c r="F229" i="10"/>
  <c r="C361" i="10"/>
  <c r="C79" i="10"/>
  <c r="F272" i="10"/>
  <c r="F207" i="10"/>
  <c r="F132" i="10"/>
  <c r="H282" i="10"/>
  <c r="G198" i="10"/>
  <c r="H221" i="10"/>
  <c r="G334" i="10"/>
  <c r="D202" i="10"/>
  <c r="G24" i="10"/>
  <c r="B24" i="10"/>
  <c r="B183" i="10"/>
  <c r="D44" i="10"/>
  <c r="B67" i="10"/>
  <c r="D287" i="10"/>
  <c r="F38" i="10"/>
  <c r="D191" i="10"/>
  <c r="D348" i="10"/>
  <c r="H144" i="10"/>
  <c r="F194" i="10"/>
  <c r="B243" i="10"/>
  <c r="B296" i="10"/>
  <c r="D105" i="10"/>
  <c r="B316" i="10"/>
  <c r="G113" i="10"/>
  <c r="G256" i="10"/>
  <c r="H106" i="10"/>
  <c r="C14" i="10"/>
  <c r="G182" i="10"/>
  <c r="C18" i="10"/>
  <c r="B32" i="10"/>
  <c r="H23" i="10"/>
  <c r="B60" i="10"/>
  <c r="H292" i="10"/>
  <c r="G16" i="10"/>
  <c r="H57" i="10"/>
  <c r="E147" i="10"/>
  <c r="G262" i="10"/>
  <c r="C108" i="10"/>
  <c r="C224" i="10"/>
  <c r="B201" i="10"/>
  <c r="C52" i="10"/>
  <c r="F150" i="10"/>
  <c r="B27" i="10"/>
  <c r="G71" i="10"/>
  <c r="D71" i="10"/>
  <c r="D88" i="10"/>
  <c r="D128" i="10"/>
  <c r="C142" i="10"/>
  <c r="E85" i="10"/>
  <c r="H35" i="10"/>
  <c r="C163" i="10"/>
  <c r="E36" i="10"/>
  <c r="E369" i="10"/>
  <c r="F65" i="10"/>
  <c r="D207" i="10"/>
  <c r="B167" i="10"/>
  <c r="E97" i="10"/>
  <c r="B361" i="10"/>
  <c r="G316" i="10"/>
  <c r="D32" i="10"/>
  <c r="B23" i="10"/>
  <c r="H218" i="10"/>
  <c r="D155" i="10"/>
  <c r="H76" i="10"/>
  <c r="H348" i="10"/>
  <c r="G203" i="10"/>
  <c r="C158" i="10"/>
  <c r="F82" i="10"/>
  <c r="F286" i="10"/>
  <c r="H288" i="10"/>
  <c r="D68" i="10"/>
  <c r="H195" i="10"/>
  <c r="G194" i="10"/>
  <c r="H59" i="10"/>
  <c r="B305" i="10"/>
  <c r="G272" i="10"/>
  <c r="B369" i="10"/>
  <c r="G146" i="10"/>
  <c r="B351" i="10"/>
  <c r="C84" i="10"/>
  <c r="D129" i="10"/>
  <c r="B64" i="10"/>
  <c r="D171" i="10"/>
  <c r="D205" i="10"/>
  <c r="B133" i="10"/>
  <c r="D16" i="10"/>
  <c r="G138" i="10"/>
  <c r="E156" i="10"/>
  <c r="E213" i="10"/>
  <c r="F233" i="10"/>
  <c r="D322" i="10"/>
  <c r="C184" i="10"/>
  <c r="G81" i="10"/>
  <c r="G57" i="10"/>
  <c r="H342" i="10"/>
  <c r="G197" i="10"/>
  <c r="D293" i="10"/>
  <c r="B79" i="10"/>
  <c r="B81" i="10"/>
  <c r="B226" i="10"/>
  <c r="G307" i="10"/>
  <c r="D118" i="10"/>
  <c r="B47" i="10"/>
  <c r="H300" i="10"/>
  <c r="F149" i="10"/>
  <c r="D342" i="10"/>
  <c r="F33" i="10"/>
  <c r="H77" i="10"/>
  <c r="C85" i="10"/>
  <c r="D114" i="10"/>
  <c r="D329" i="10"/>
  <c r="G207" i="10"/>
  <c r="H74" i="10"/>
  <c r="G65" i="10"/>
  <c r="E87" i="10"/>
  <c r="E226" i="10"/>
  <c r="B126" i="10"/>
  <c r="F96" i="10"/>
  <c r="B269" i="10"/>
  <c r="B244" i="10"/>
  <c r="E240" i="10"/>
  <c r="C212" i="10"/>
  <c r="C73" i="10"/>
  <c r="G243" i="10"/>
  <c r="B84" i="10"/>
  <c r="E227" i="10"/>
  <c r="E78" i="10"/>
  <c r="G76" i="10"/>
  <c r="B228" i="10"/>
  <c r="E35" i="10"/>
  <c r="G106" i="10"/>
  <c r="F26" i="10"/>
  <c r="D335" i="10"/>
  <c r="C107" i="10"/>
  <c r="D183" i="10"/>
  <c r="G142" i="10"/>
  <c r="D90" i="10"/>
  <c r="F337" i="10"/>
  <c r="E309" i="10"/>
  <c r="C29" i="10"/>
  <c r="B19" i="10"/>
  <c r="B268" i="10"/>
  <c r="H94" i="10"/>
  <c r="D168" i="10"/>
  <c r="F67" i="10"/>
  <c r="C104" i="10"/>
  <c r="C165" i="10"/>
  <c r="B217" i="10"/>
  <c r="G356" i="10"/>
  <c r="H205" i="10"/>
  <c r="H164" i="10"/>
  <c r="D61" i="10"/>
  <c r="H46" i="10"/>
  <c r="D126" i="10"/>
  <c r="E337" i="10"/>
  <c r="F139" i="10"/>
  <c r="C341" i="10"/>
  <c r="B339" i="10"/>
  <c r="E328" i="10"/>
  <c r="D364" i="10"/>
  <c r="B106" i="10"/>
  <c r="H150" i="10"/>
  <c r="F165" i="10"/>
  <c r="G253" i="10"/>
  <c r="B50" i="10"/>
  <c r="B319" i="10"/>
  <c r="D59" i="10"/>
  <c r="B298" i="10"/>
  <c r="F361" i="10"/>
  <c r="G73" i="10"/>
  <c r="E331" i="10"/>
  <c r="D152" i="10"/>
  <c r="H53" i="10"/>
  <c r="G318" i="10"/>
  <c r="C91" i="10"/>
  <c r="B222" i="10"/>
  <c r="E58" i="10"/>
  <c r="C176" i="10"/>
  <c r="F157" i="10"/>
  <c r="H160" i="10"/>
  <c r="E106" i="10"/>
  <c r="C321" i="10"/>
  <c r="H349" i="10"/>
  <c r="E111" i="10"/>
  <c r="E81" i="10"/>
  <c r="H175" i="10"/>
  <c r="D33" i="10"/>
  <c r="D323" i="10"/>
  <c r="B68" i="10"/>
  <c r="H11" i="10"/>
  <c r="B225" i="10"/>
  <c r="G83" i="10"/>
  <c r="D127" i="10"/>
  <c r="E73" i="10"/>
  <c r="E172" i="10"/>
  <c r="C82" i="10"/>
  <c r="H206" i="10"/>
  <c r="F148" i="10"/>
  <c r="E92" i="10"/>
  <c r="F151" i="10"/>
  <c r="D72" i="10"/>
  <c r="D331" i="10"/>
  <c r="G129" i="10"/>
  <c r="C120" i="10"/>
  <c r="C67" i="10"/>
  <c r="H305" i="10"/>
  <c r="F273" i="10"/>
  <c r="F99" i="10"/>
  <c r="E45" i="10"/>
  <c r="C68" i="10"/>
  <c r="D300" i="10"/>
  <c r="B257" i="10"/>
  <c r="B12" i="10"/>
  <c r="E196" i="10"/>
  <c r="B209" i="10"/>
  <c r="G34" i="10"/>
  <c r="C317" i="10"/>
  <c r="D185" i="10"/>
  <c r="D123" i="10"/>
  <c r="G227" i="10"/>
  <c r="B353" i="10"/>
  <c r="G15" i="10"/>
  <c r="C33" i="10"/>
  <c r="G362" i="10"/>
  <c r="F347" i="10"/>
  <c r="B342" i="10"/>
  <c r="E275" i="10"/>
  <c r="E285" i="10"/>
  <c r="D247" i="10"/>
  <c r="G303" i="10"/>
  <c r="B88" i="10"/>
  <c r="D150" i="10"/>
  <c r="D138" i="10"/>
  <c r="D80" i="10"/>
  <c r="B63" i="10"/>
  <c r="B21" i="10"/>
  <c r="H154" i="10"/>
  <c r="B52" i="10"/>
  <c r="C262" i="10"/>
  <c r="D332" i="10"/>
  <c r="D121" i="10"/>
  <c r="G94" i="10"/>
  <c r="H79" i="10"/>
  <c r="H56" i="10"/>
  <c r="E273" i="10"/>
  <c r="H339" i="10"/>
  <c r="B366" i="10"/>
  <c r="H243" i="10"/>
  <c r="F255" i="10"/>
  <c r="E17" i="10"/>
  <c r="G264" i="10"/>
  <c r="E22" i="10"/>
  <c r="G193" i="10"/>
  <c r="C168" i="10"/>
  <c r="B59" i="10"/>
  <c r="F106" i="10"/>
  <c r="H234" i="10"/>
  <c r="C268" i="10"/>
  <c r="E15" i="10"/>
  <c r="C313" i="10"/>
  <c r="H37" i="10"/>
  <c r="H96" i="10"/>
  <c r="E27" i="10"/>
  <c r="C30" i="10"/>
  <c r="D41" i="10"/>
  <c r="F204" i="10"/>
  <c r="F131" i="10"/>
  <c r="B196" i="10"/>
  <c r="D212" i="10"/>
  <c r="D73" i="10"/>
  <c r="C153" i="10"/>
  <c r="C12" i="10"/>
  <c r="E90" i="10"/>
  <c r="C25" i="10"/>
  <c r="D45" i="10"/>
  <c r="B152" i="10"/>
  <c r="H55" i="10"/>
  <c r="D180" i="10"/>
  <c r="E83" i="10"/>
  <c r="H204" i="10"/>
  <c r="C114" i="10"/>
  <c r="D113" i="10"/>
  <c r="G93" i="10"/>
  <c r="F300" i="10"/>
  <c r="G64" i="10"/>
  <c r="H49" i="10"/>
  <c r="C211" i="10"/>
  <c r="F142" i="10"/>
  <c r="C367" i="10"/>
  <c r="F330" i="10"/>
  <c r="B42" i="10"/>
  <c r="F234" i="10"/>
  <c r="D175" i="10"/>
  <c r="F216" i="10"/>
  <c r="G47" i="10"/>
  <c r="E279" i="10"/>
  <c r="C197" i="10"/>
  <c r="D74" i="10"/>
  <c r="C126" i="10"/>
  <c r="F158" i="10"/>
  <c r="G288" i="10"/>
  <c r="B277" i="10"/>
  <c r="G44" i="10"/>
  <c r="H352" i="10"/>
  <c r="B116" i="10"/>
  <c r="H137" i="10"/>
  <c r="G291" i="10"/>
  <c r="E98" i="10"/>
  <c r="E310" i="10"/>
  <c r="H327" i="10"/>
  <c r="E349" i="10"/>
  <c r="E100" i="10"/>
  <c r="G367" i="10"/>
  <c r="H50" i="10"/>
  <c r="E183" i="10"/>
  <c r="F172" i="10"/>
  <c r="G32" i="10"/>
  <c r="F230" i="10"/>
  <c r="G175" i="10"/>
  <c r="B349" i="10"/>
  <c r="F144" i="10"/>
  <c r="B308" i="10"/>
  <c r="E321" i="10"/>
  <c r="F39" i="10"/>
  <c r="C40" i="10"/>
  <c r="B247" i="10"/>
  <c r="D50" i="10"/>
  <c r="G110" i="10"/>
  <c r="H332" i="10"/>
  <c r="C252" i="10"/>
  <c r="D337" i="10"/>
  <c r="E107" i="10"/>
  <c r="G280" i="10"/>
  <c r="C324" i="10"/>
  <c r="G276" i="10"/>
  <c r="F206" i="10"/>
  <c r="H156" i="10"/>
  <c r="B182" i="10"/>
  <c r="B174" i="10"/>
  <c r="F271" i="10"/>
  <c r="H215" i="10"/>
  <c r="G189" i="10"/>
  <c r="F309" i="10"/>
  <c r="F175" i="10"/>
  <c r="F77" i="10"/>
  <c r="E182" i="10"/>
  <c r="C24" i="10"/>
  <c r="G209" i="10"/>
  <c r="H83" i="10"/>
  <c r="C58" i="10"/>
  <c r="B165" i="10"/>
  <c r="H14" i="10"/>
  <c r="E60" i="10"/>
  <c r="H136" i="10"/>
  <c r="F124" i="10"/>
  <c r="E319" i="10"/>
  <c r="G23" i="10"/>
  <c r="B125" i="10"/>
  <c r="B66" i="10"/>
  <c r="G75" i="10"/>
  <c r="D132" i="10"/>
  <c r="C325" i="10"/>
  <c r="C76" i="10"/>
  <c r="E135" i="10"/>
  <c r="G141" i="10"/>
  <c r="F221" i="10"/>
  <c r="C62" i="10"/>
  <c r="D98" i="10"/>
  <c r="D166" i="10"/>
  <c r="F252" i="10"/>
  <c r="H21" i="10"/>
  <c r="B273" i="10"/>
  <c r="C344" i="10"/>
  <c r="C124" i="10"/>
  <c r="D229" i="10"/>
  <c r="F214" i="10"/>
  <c r="D261" i="10"/>
  <c r="H238" i="10"/>
  <c r="G217" i="10"/>
  <c r="D312" i="10"/>
  <c r="E344" i="10"/>
  <c r="B95" i="10"/>
  <c r="E168" i="10"/>
  <c r="B256" i="10"/>
  <c r="F339" i="10"/>
  <c r="H291" i="10"/>
  <c r="D22" i="10"/>
  <c r="B291" i="10"/>
  <c r="B180" i="10"/>
  <c r="G259" i="10"/>
  <c r="F241" i="10"/>
  <c r="H38" i="10"/>
  <c r="C189" i="10"/>
  <c r="G337" i="10"/>
  <c r="F287" i="10"/>
  <c r="C200" i="10"/>
  <c r="G218" i="10"/>
  <c r="G292" i="10"/>
  <c r="G159" i="10"/>
  <c r="G344" i="10"/>
  <c r="C304" i="10"/>
  <c r="F42" i="10"/>
  <c r="F10" i="10"/>
  <c r="F56" i="10"/>
  <c r="G107" i="10"/>
  <c r="D120" i="10"/>
  <c r="C297" i="10"/>
  <c r="G10" i="10"/>
  <c r="G84" i="10"/>
  <c r="D299" i="10"/>
  <c r="H189" i="10"/>
  <c r="D40" i="10"/>
  <c r="F138" i="10"/>
  <c r="B346" i="10"/>
  <c r="E365" i="10"/>
  <c r="C181" i="10"/>
  <c r="C156" i="10"/>
  <c r="H167" i="10"/>
  <c r="B72" i="10"/>
  <c r="B362" i="10"/>
  <c r="D280" i="10"/>
  <c r="H223" i="10"/>
  <c r="B105" i="10"/>
  <c r="B239" i="10"/>
  <c r="C230" i="10"/>
  <c r="F302" i="10"/>
  <c r="D115" i="10"/>
  <c r="D363" i="10"/>
  <c r="E43" i="10"/>
  <c r="C61" i="10"/>
  <c r="E145" i="10"/>
  <c r="H321" i="10"/>
  <c r="B160" i="10"/>
  <c r="B111" i="10"/>
  <c r="E150" i="10"/>
  <c r="E141" i="10"/>
  <c r="G357" i="10"/>
  <c r="B333" i="10"/>
  <c r="G185" i="10"/>
  <c r="B343" i="10"/>
  <c r="C285" i="10"/>
  <c r="D216" i="10"/>
  <c r="H338" i="10"/>
  <c r="F228" i="10"/>
  <c r="G134" i="10"/>
  <c r="G246" i="10"/>
  <c r="G323" i="10"/>
  <c r="G133" i="10"/>
  <c r="D42" i="10"/>
  <c r="G78" i="10"/>
  <c r="D290" i="10"/>
  <c r="H226" i="10"/>
  <c r="B266" i="10"/>
  <c r="D164" i="10"/>
  <c r="F98" i="10"/>
  <c r="E195" i="10"/>
  <c r="G251" i="10"/>
  <c r="G168" i="10"/>
  <c r="C254" i="10"/>
  <c r="B157" i="10"/>
  <c r="D182" i="10"/>
  <c r="E13" i="10"/>
  <c r="B86" i="10"/>
  <c r="D179" i="10"/>
  <c r="G25" i="10"/>
  <c r="B151" i="10"/>
  <c r="G345" i="10"/>
  <c r="G147" i="10"/>
  <c r="F320" i="10"/>
  <c r="C247" i="10"/>
  <c r="E42" i="10"/>
  <c r="F344" i="10"/>
  <c r="G287" i="10"/>
  <c r="G309" i="10"/>
  <c r="D256" i="10"/>
  <c r="G279" i="10"/>
  <c r="B241" i="10"/>
  <c r="G51" i="10"/>
  <c r="H335" i="10"/>
  <c r="F70" i="10"/>
  <c r="C187" i="10"/>
  <c r="D81" i="10"/>
  <c r="H276" i="10"/>
  <c r="G312" i="10"/>
  <c r="E342" i="10"/>
  <c r="E239" i="10"/>
  <c r="G97" i="10"/>
  <c r="E11" i="10"/>
  <c r="E109" i="10"/>
  <c r="H364" i="10"/>
  <c r="F210" i="10"/>
  <c r="G249" i="10"/>
  <c r="B161" i="10"/>
  <c r="C233" i="10"/>
  <c r="C245" i="10"/>
  <c r="C243" i="10"/>
  <c r="B153" i="10"/>
  <c r="G70" i="10"/>
  <c r="C322" i="10"/>
  <c r="C56" i="10"/>
  <c r="H194" i="10"/>
  <c r="B187" i="10"/>
  <c r="G170" i="10"/>
  <c r="H312" i="10"/>
  <c r="B197" i="10"/>
  <c r="G191" i="10"/>
  <c r="D325" i="10"/>
  <c r="G317" i="10"/>
  <c r="H199" i="10"/>
  <c r="G365" i="10"/>
  <c r="B250" i="10"/>
  <c r="E20" i="10"/>
  <c r="E52" i="10"/>
  <c r="H310" i="10"/>
  <c r="D235" i="10"/>
  <c r="C277" i="10"/>
  <c r="G224" i="10"/>
  <c r="G52" i="10"/>
  <c r="H108" i="10"/>
  <c r="E23" i="10"/>
  <c r="D91" i="10"/>
  <c r="E232" i="10"/>
  <c r="C250" i="10"/>
  <c r="H361" i="10"/>
  <c r="E163" i="10"/>
  <c r="C364" i="10"/>
  <c r="D294" i="10"/>
  <c r="C10" i="10"/>
  <c r="F111" i="10"/>
  <c r="B130" i="10"/>
  <c r="D361" i="10"/>
  <c r="D192" i="10"/>
  <c r="B193" i="10"/>
  <c r="F12" i="10"/>
  <c r="D296" i="10"/>
  <c r="C218" i="10"/>
  <c r="B218" i="10"/>
  <c r="F219" i="10"/>
  <c r="D211" i="10"/>
  <c r="C32" i="10"/>
  <c r="F74" i="10"/>
  <c r="D258" i="10"/>
  <c r="D226" i="10"/>
  <c r="D30" i="10"/>
  <c r="F226" i="10"/>
  <c r="D131" i="10"/>
  <c r="E112" i="10"/>
  <c r="C220" i="10"/>
  <c r="H107" i="10"/>
  <c r="B137" i="10"/>
  <c r="H249" i="10"/>
  <c r="F198" i="10"/>
  <c r="G43" i="10"/>
  <c r="E340" i="10"/>
  <c r="F90" i="10"/>
  <c r="C77" i="10"/>
  <c r="D173" i="10"/>
  <c r="B203" i="10"/>
  <c r="H147" i="10"/>
  <c r="H70" i="10"/>
  <c r="H265" i="10"/>
  <c r="H133" i="10"/>
  <c r="G179" i="10"/>
  <c r="F196" i="10"/>
  <c r="C358" i="10"/>
  <c r="E51" i="10"/>
  <c r="E80" i="10"/>
  <c r="G174" i="10"/>
  <c r="B45" i="10"/>
  <c r="C161" i="10"/>
  <c r="C43" i="10"/>
  <c r="C366" i="10"/>
  <c r="E74" i="10"/>
  <c r="C137" i="10"/>
  <c r="H355" i="10"/>
  <c r="F156" i="10"/>
  <c r="B359" i="10"/>
  <c r="E296" i="10"/>
  <c r="E142" i="10"/>
  <c r="H103" i="10"/>
  <c r="G228" i="10"/>
  <c r="H54" i="10"/>
  <c r="F83" i="10"/>
  <c r="C289" i="10"/>
  <c r="E261" i="10"/>
  <c r="C320" i="10"/>
  <c r="G263" i="10"/>
  <c r="B71" i="10"/>
  <c r="H334" i="10"/>
  <c r="H67" i="10"/>
  <c r="G40" i="10"/>
  <c r="H179" i="10"/>
  <c r="G69" i="10"/>
  <c r="D133" i="10"/>
  <c r="G126" i="10"/>
  <c r="F92" i="10"/>
  <c r="F232" i="10"/>
  <c r="B352" i="10"/>
  <c r="H358" i="10"/>
  <c r="D201" i="10"/>
  <c r="C87" i="10"/>
  <c r="C283" i="10"/>
  <c r="G361" i="10"/>
  <c r="G281" i="10"/>
  <c r="H111" i="10"/>
  <c r="D69" i="10"/>
  <c r="D310" i="10"/>
  <c r="B38" i="10"/>
  <c r="F270" i="10"/>
  <c r="E367" i="10"/>
  <c r="F80" i="10"/>
  <c r="G221" i="10"/>
  <c r="B29" i="10"/>
  <c r="G120" i="10"/>
  <c r="E63" i="10"/>
  <c r="E301" i="10"/>
  <c r="C279" i="10"/>
  <c r="F215" i="10"/>
  <c r="H16" i="10"/>
  <c r="F318" i="10"/>
  <c r="E364" i="10"/>
  <c r="G39" i="10"/>
  <c r="D55" i="10"/>
  <c r="B73" i="10"/>
  <c r="E44" i="10"/>
  <c r="F200" i="10"/>
  <c r="B101" i="10"/>
  <c r="F235" i="10"/>
  <c r="B134" i="10"/>
  <c r="C80" i="10"/>
  <c r="H117" i="10"/>
  <c r="C281" i="10"/>
  <c r="F95" i="10"/>
  <c r="D86" i="10"/>
  <c r="H184" i="10"/>
  <c r="D27" i="10"/>
  <c r="E249" i="10"/>
  <c r="H40" i="10"/>
  <c r="H176" i="10"/>
  <c r="E298" i="10"/>
  <c r="C337" i="10"/>
  <c r="G186" i="10"/>
  <c r="H172" i="10"/>
  <c r="H116" i="10"/>
  <c r="E357" i="10"/>
  <c r="D284" i="10"/>
  <c r="G336" i="10"/>
  <c r="F178" i="10"/>
  <c r="C99" i="10"/>
  <c r="B75" i="10"/>
  <c r="G286" i="10"/>
  <c r="G82" i="10"/>
  <c r="F112" i="10"/>
  <c r="G366" i="10"/>
  <c r="G101" i="10"/>
  <c r="D130" i="10"/>
  <c r="B113" i="10"/>
  <c r="B82" i="10"/>
  <c r="H85" i="10"/>
  <c r="F182" i="10"/>
  <c r="E203" i="10"/>
  <c r="H99" i="10"/>
  <c r="D193" i="10"/>
  <c r="B18" i="10"/>
  <c r="C261" i="10"/>
  <c r="B117" i="10"/>
  <c r="H140" i="10"/>
  <c r="H69" i="10"/>
  <c r="E368" i="10"/>
  <c r="G364" i="10"/>
  <c r="C141" i="10"/>
  <c r="C96" i="10"/>
  <c r="F248" i="10"/>
  <c r="E345" i="10"/>
  <c r="G26" i="10"/>
  <c r="C276" i="10"/>
  <c r="C27" i="10"/>
  <c r="H213" i="10"/>
  <c r="C78" i="10"/>
  <c r="E29" i="10"/>
  <c r="E59" i="10"/>
  <c r="C39" i="10"/>
  <c r="E39" i="10"/>
  <c r="H214" i="10"/>
  <c r="D60" i="10"/>
  <c r="D77" i="10"/>
  <c r="F191" i="10"/>
  <c r="D117" i="10"/>
  <c r="H290" i="10"/>
  <c r="D15" i="10"/>
  <c r="C20" i="10"/>
  <c r="E260" i="10"/>
  <c r="H230" i="10"/>
  <c r="F114" i="10"/>
  <c r="C355" i="10"/>
  <c r="B191" i="10"/>
  <c r="E211" i="10"/>
  <c r="D31" i="10"/>
  <c r="B89" i="10"/>
  <c r="E303" i="10"/>
  <c r="B251" i="10"/>
  <c r="G176" i="10"/>
  <c r="C21" i="10"/>
  <c r="H284" i="10"/>
  <c r="E125" i="10"/>
  <c r="F246" i="10"/>
  <c r="E103" i="10"/>
  <c r="D84" i="10"/>
  <c r="B307" i="10"/>
  <c r="D162" i="10"/>
  <c r="B332" i="10"/>
  <c r="D17" i="10"/>
  <c r="G90" i="10"/>
  <c r="F224" i="10"/>
  <c r="F91" i="10"/>
  <c r="H134" i="10"/>
  <c r="H210" i="10"/>
  <c r="F87" i="10"/>
  <c r="B30" i="10"/>
  <c r="B324" i="10"/>
  <c r="D103" i="10"/>
  <c r="B140" i="10"/>
  <c r="B148" i="10"/>
  <c r="F79" i="10"/>
  <c r="G190" i="10"/>
  <c r="E314" i="10"/>
  <c r="D26" i="10"/>
  <c r="G301" i="10"/>
  <c r="G28" i="10"/>
  <c r="B210" i="10"/>
  <c r="F136" i="10"/>
  <c r="B208" i="10"/>
  <c r="D343" i="10"/>
  <c r="G293" i="10"/>
  <c r="F192" i="10"/>
  <c r="D92" i="10"/>
  <c r="E153" i="10"/>
  <c r="E67" i="10"/>
  <c r="B185" i="10"/>
  <c r="D345" i="10"/>
  <c r="D243" i="10"/>
  <c r="E115" i="10"/>
  <c r="E278" i="10"/>
  <c r="B281" i="10"/>
  <c r="C271" i="10"/>
  <c r="E136" i="10"/>
  <c r="H25" i="9"/>
  <c r="H116" i="9"/>
  <c r="D190" i="9"/>
  <c r="G116" i="9"/>
  <c r="B92" i="9"/>
  <c r="F131" i="9"/>
  <c r="E111" i="9"/>
  <c r="E86" i="9"/>
  <c r="E127" i="9"/>
  <c r="E106" i="9"/>
  <c r="B143" i="9"/>
  <c r="H251" i="9"/>
  <c r="C197" i="9"/>
  <c r="H42" i="9"/>
  <c r="G111" i="9"/>
  <c r="G283" i="9"/>
  <c r="H86" i="9"/>
  <c r="B96" i="9"/>
  <c r="C173" i="9"/>
  <c r="C315" i="9"/>
  <c r="F34" i="9"/>
  <c r="H179" i="9"/>
  <c r="B83" i="9"/>
  <c r="H82" i="9"/>
  <c r="G166" i="9"/>
  <c r="G184" i="9"/>
  <c r="G89" i="9"/>
  <c r="C82" i="9"/>
  <c r="F90" i="9"/>
  <c r="H354" i="9"/>
  <c r="E300" i="9"/>
  <c r="B90" i="9"/>
  <c r="C23" i="9"/>
  <c r="B233" i="9"/>
  <c r="B160" i="9"/>
  <c r="E272" i="9"/>
  <c r="H240" i="9"/>
  <c r="E217" i="9"/>
  <c r="E123" i="9"/>
  <c r="F50" i="9"/>
  <c r="E30" i="9"/>
  <c r="H20" i="9"/>
  <c r="D27" i="9"/>
  <c r="H358" i="9"/>
  <c r="G252" i="9"/>
  <c r="D345" i="9"/>
  <c r="D296" i="9"/>
  <c r="E78" i="9"/>
  <c r="H132" i="9"/>
  <c r="H210" i="9"/>
  <c r="F17" i="9"/>
  <c r="C204" i="9"/>
  <c r="D102" i="9"/>
  <c r="G61" i="9"/>
  <c r="G199" i="9"/>
  <c r="B220" i="9"/>
  <c r="G228" i="9"/>
  <c r="E202" i="9"/>
  <c r="C175" i="9"/>
  <c r="D85" i="9"/>
  <c r="E156" i="9"/>
  <c r="G275" i="9"/>
  <c r="H182" i="9"/>
  <c r="G18" i="9"/>
  <c r="D230" i="9"/>
  <c r="F28" i="9"/>
  <c r="H141" i="9"/>
  <c r="F183" i="9"/>
  <c r="C278" i="9"/>
  <c r="F233" i="9"/>
  <c r="C52" i="9"/>
  <c r="E29" i="9"/>
  <c r="B50" i="9"/>
  <c r="C216" i="9"/>
  <c r="D50" i="9"/>
  <c r="B241" i="9"/>
  <c r="F61" i="9"/>
  <c r="C32" i="9"/>
  <c r="G41" i="9"/>
  <c r="B31" i="9"/>
  <c r="H98" i="9"/>
  <c r="F136" i="9"/>
  <c r="H147" i="9"/>
  <c r="E215" i="9"/>
  <c r="D46" i="9"/>
  <c r="D90" i="9"/>
  <c r="D140" i="9"/>
  <c r="D278" i="9"/>
  <c r="C329" i="9"/>
  <c r="F100" i="9"/>
  <c r="F97" i="9"/>
  <c r="F52" i="9"/>
  <c r="D132" i="9"/>
  <c r="H11" i="9"/>
  <c r="E175" i="9"/>
  <c r="B72" i="9"/>
  <c r="F155" i="9"/>
  <c r="E139" i="9"/>
  <c r="F330" i="9"/>
  <c r="C101" i="9"/>
  <c r="C46" i="9"/>
  <c r="C179" i="9"/>
  <c r="D99" i="9"/>
  <c r="F208" i="9"/>
  <c r="D120" i="9"/>
  <c r="G120" i="9"/>
  <c r="F237" i="9"/>
  <c r="E84" i="9"/>
  <c r="D184" i="9"/>
  <c r="D280" i="9"/>
  <c r="G124" i="9"/>
  <c r="D237" i="9"/>
  <c r="G324" i="9"/>
  <c r="B305" i="9"/>
  <c r="C320" i="9"/>
  <c r="F40" i="9"/>
  <c r="C31" i="9"/>
  <c r="C97" i="9"/>
  <c r="D141" i="9"/>
  <c r="H124" i="9"/>
  <c r="G33" i="9"/>
  <c r="H33" i="9"/>
  <c r="H146" i="9"/>
  <c r="F99" i="9"/>
  <c r="D92" i="9"/>
  <c r="H26" i="9"/>
  <c r="G242" i="9"/>
  <c r="H233" i="9"/>
  <c r="H162" i="9"/>
  <c r="C128" i="9"/>
  <c r="D188" i="9"/>
  <c r="G170" i="9"/>
  <c r="D73" i="9"/>
  <c r="H205" i="9"/>
  <c r="C43" i="9"/>
  <c r="E207" i="9"/>
  <c r="B300" i="9"/>
  <c r="D160" i="9"/>
  <c r="F270" i="9"/>
  <c r="H34" i="9"/>
  <c r="C17" i="9"/>
  <c r="E243" i="9"/>
  <c r="G121" i="9"/>
  <c r="H52" i="9"/>
  <c r="G246" i="9"/>
  <c r="D54" i="9"/>
  <c r="G78" i="9"/>
  <c r="D142" i="9"/>
  <c r="F29" i="9"/>
  <c r="E150" i="9"/>
  <c r="F159" i="9"/>
  <c r="H30" i="9"/>
  <c r="D163" i="9"/>
  <c r="E169" i="9"/>
  <c r="G69" i="9"/>
  <c r="B16" i="9"/>
  <c r="F43" i="9"/>
  <c r="H78" i="9"/>
  <c r="H129" i="9"/>
  <c r="E295" i="9"/>
  <c r="C140" i="9"/>
  <c r="H22" i="9"/>
  <c r="G208" i="9"/>
  <c r="H255" i="9"/>
  <c r="B56" i="9"/>
  <c r="G51" i="9"/>
  <c r="D12" i="9"/>
  <c r="F140" i="9"/>
  <c r="B113" i="9"/>
  <c r="F193" i="9"/>
  <c r="F95" i="9"/>
  <c r="C121" i="9"/>
  <c r="E161" i="9"/>
  <c r="F27" i="9"/>
  <c r="H46" i="9"/>
  <c r="B86" i="9"/>
  <c r="D66" i="9"/>
  <c r="H76" i="9"/>
  <c r="F149" i="9"/>
  <c r="F144" i="9"/>
  <c r="H105" i="9"/>
  <c r="F224" i="9"/>
  <c r="H108" i="9"/>
  <c r="G133" i="9"/>
  <c r="H178" i="9"/>
  <c r="B362" i="9"/>
  <c r="E332" i="9"/>
  <c r="E99" i="9"/>
  <c r="C57" i="9"/>
  <c r="C210" i="9"/>
  <c r="C193" i="9"/>
  <c r="E235" i="9"/>
  <c r="B184" i="9"/>
  <c r="F194" i="9"/>
  <c r="G108" i="9"/>
  <c r="F62" i="9"/>
  <c r="B93" i="9"/>
  <c r="D291" i="9"/>
  <c r="F236" i="9"/>
  <c r="B354" i="9"/>
  <c r="G340" i="9"/>
  <c r="E10" i="9"/>
  <c r="G102" i="9"/>
  <c r="G153" i="9"/>
  <c r="C247" i="9"/>
  <c r="D162" i="9"/>
  <c r="D81" i="9"/>
  <c r="D20" i="9"/>
  <c r="D203" i="9"/>
  <c r="E248" i="9"/>
  <c r="E165" i="9"/>
  <c r="B285" i="9"/>
  <c r="E176" i="9"/>
  <c r="B125" i="9"/>
  <c r="D213" i="9"/>
  <c r="E336" i="9"/>
  <c r="H188" i="9"/>
  <c r="F24" i="9"/>
  <c r="B209" i="9"/>
  <c r="F72" i="9"/>
  <c r="E121" i="9"/>
  <c r="F178" i="9"/>
  <c r="C259" i="9"/>
  <c r="F126" i="9"/>
  <c r="G42" i="9"/>
  <c r="F212" i="9"/>
  <c r="D48" i="9"/>
  <c r="G100" i="9"/>
  <c r="B108" i="9"/>
  <c r="C165" i="9"/>
  <c r="D146" i="9"/>
  <c r="C159" i="9"/>
  <c r="D243" i="9"/>
  <c r="D196" i="9"/>
  <c r="G24" i="9"/>
  <c r="D118" i="9"/>
  <c r="F184" i="9"/>
  <c r="B94" i="9"/>
  <c r="G189" i="9"/>
  <c r="G218" i="9"/>
  <c r="F172" i="9"/>
  <c r="C16" i="9"/>
  <c r="E143" i="9"/>
  <c r="G240" i="9"/>
  <c r="G107" i="9"/>
  <c r="E180" i="9"/>
  <c r="D37" i="9"/>
  <c r="G150" i="9"/>
  <c r="E65" i="9"/>
  <c r="E75" i="9"/>
  <c r="F102" i="9"/>
  <c r="H126" i="9"/>
  <c r="H12" i="9"/>
  <c r="G143" i="9"/>
  <c r="C162" i="9"/>
  <c r="H49" i="9"/>
  <c r="H109" i="9"/>
  <c r="E117" i="9"/>
  <c r="D248" i="9"/>
  <c r="G80" i="9"/>
  <c r="B144" i="9"/>
  <c r="C71" i="9"/>
  <c r="F138" i="9"/>
  <c r="G68" i="9"/>
  <c r="G23" i="9"/>
  <c r="E359" i="9"/>
  <c r="D360" i="9"/>
  <c r="C26" i="9"/>
  <c r="H21" i="9"/>
  <c r="F89" i="9"/>
  <c r="E240" i="9"/>
  <c r="E58" i="9"/>
  <c r="D58" i="9"/>
  <c r="E145" i="9"/>
  <c r="G130" i="9"/>
  <c r="F125" i="9"/>
  <c r="G91" i="9"/>
  <c r="G71" i="9"/>
  <c r="C201" i="9"/>
  <c r="B243" i="9"/>
  <c r="H315" i="9"/>
  <c r="B66" i="9"/>
  <c r="D134" i="9"/>
  <c r="F231" i="9"/>
  <c r="D69" i="9"/>
  <c r="H196" i="9"/>
  <c r="C191" i="9"/>
  <c r="F111" i="9"/>
  <c r="H128" i="9"/>
  <c r="D145" i="9"/>
  <c r="H340" i="9"/>
  <c r="B261" i="9"/>
  <c r="C172" i="9"/>
  <c r="C363" i="9"/>
  <c r="D13" i="9"/>
  <c r="F240" i="9"/>
  <c r="C51" i="9"/>
  <c r="E104" i="9"/>
  <c r="C105" i="9"/>
  <c r="B70" i="9"/>
  <c r="C73" i="9"/>
  <c r="H137" i="9"/>
  <c r="F154" i="9"/>
  <c r="H97" i="9"/>
  <c r="H225" i="9"/>
  <c r="F107" i="9"/>
  <c r="B246" i="9"/>
  <c r="E308" i="9"/>
  <c r="C207" i="9"/>
  <c r="B142" i="9"/>
  <c r="D97" i="9"/>
  <c r="H195" i="9"/>
  <c r="B80" i="9"/>
  <c r="F41" i="9"/>
  <c r="D283" i="9"/>
  <c r="D121" i="9"/>
  <c r="B10" i="9"/>
  <c r="D168" i="9"/>
  <c r="F115" i="9"/>
  <c r="C141" i="9"/>
  <c r="G177" i="9"/>
  <c r="E250" i="9"/>
  <c r="G238" i="9"/>
  <c r="H335" i="9"/>
  <c r="D197" i="9"/>
  <c r="G39" i="9"/>
  <c r="G290" i="9"/>
  <c r="E22" i="9"/>
  <c r="G104" i="9"/>
  <c r="B105" i="9"/>
  <c r="D21" i="9"/>
  <c r="E64" i="10"/>
  <c r="D13" i="10"/>
  <c r="E69" i="10"/>
  <c r="B198" i="10"/>
  <c r="H90" i="10"/>
  <c r="C90" i="10"/>
  <c r="D62" i="10"/>
  <c r="F170" i="10"/>
  <c r="E179" i="10"/>
  <c r="E54" i="10"/>
  <c r="C194" i="10"/>
  <c r="C41" i="10"/>
  <c r="D360" i="10"/>
  <c r="E308" i="10"/>
  <c r="E114" i="10"/>
  <c r="H114" i="10"/>
  <c r="C310" i="10"/>
  <c r="F108" i="10"/>
  <c r="C217" i="10"/>
  <c r="D49" i="10"/>
  <c r="C258" i="10"/>
  <c r="G112" i="10"/>
  <c r="H98" i="10"/>
  <c r="D56" i="10"/>
  <c r="H68" i="10"/>
  <c r="F152" i="10"/>
  <c r="B56" i="10"/>
  <c r="B212" i="10"/>
  <c r="H25" i="10"/>
  <c r="D46" i="10"/>
  <c r="E257" i="10"/>
  <c r="D66" i="10"/>
  <c r="F50" i="10"/>
  <c r="D217" i="10"/>
  <c r="G184" i="10"/>
  <c r="H269" i="10"/>
  <c r="H268" i="10"/>
  <c r="H197" i="10"/>
  <c r="F203" i="10"/>
  <c r="G216" i="10"/>
  <c r="B260" i="10"/>
  <c r="B253" i="10"/>
  <c r="G155" i="10"/>
  <c r="D21" i="10"/>
  <c r="H81" i="10"/>
  <c r="D47" i="10"/>
  <c r="E222" i="10"/>
  <c r="E325" i="10"/>
  <c r="D339" i="10"/>
  <c r="F251" i="10"/>
  <c r="E217" i="10"/>
  <c r="F78" i="10"/>
  <c r="G250" i="10"/>
  <c r="H66" i="10"/>
  <c r="C118" i="10"/>
  <c r="F41" i="10"/>
  <c r="H48" i="10"/>
  <c r="H148" i="10"/>
  <c r="E264" i="10"/>
  <c r="B147" i="10"/>
  <c r="G178" i="10"/>
  <c r="G136" i="10"/>
  <c r="G99" i="10"/>
  <c r="E62" i="10"/>
  <c r="E237" i="10"/>
  <c r="D78" i="10"/>
  <c r="H251" i="10"/>
  <c r="B200" i="10"/>
  <c r="F23" i="10"/>
  <c r="B262" i="10"/>
  <c r="B168" i="10"/>
  <c r="B22" i="10"/>
  <c r="C291" i="10"/>
  <c r="D157" i="10"/>
  <c r="C22" i="10"/>
  <c r="B43" i="10"/>
  <c r="C64" i="10"/>
  <c r="F147" i="10"/>
  <c r="F173" i="10"/>
  <c r="B13" i="10"/>
  <c r="E129" i="10"/>
  <c r="F143" i="10"/>
  <c r="B35" i="10"/>
  <c r="E186" i="10"/>
  <c r="G20" i="10"/>
  <c r="B62" i="10"/>
  <c r="E174" i="10"/>
  <c r="B55" i="10"/>
  <c r="B49" i="10"/>
  <c r="B114" i="10"/>
  <c r="E25" i="10"/>
  <c r="E71" i="10"/>
  <c r="H92" i="10"/>
  <c r="E255" i="10"/>
  <c r="D25" i="10"/>
  <c r="C42" i="10"/>
  <c r="E230" i="10"/>
  <c r="C34" i="10"/>
  <c r="H209" i="10"/>
  <c r="E65" i="10"/>
  <c r="C157" i="10"/>
  <c r="H60" i="10"/>
  <c r="G275" i="10"/>
  <c r="C83" i="10"/>
  <c r="E104" i="10"/>
  <c r="E53" i="10"/>
  <c r="H22" i="10"/>
  <c r="G31" i="10"/>
  <c r="G60" i="10"/>
  <c r="F94" i="10"/>
  <c r="G54" i="10"/>
  <c r="H151" i="10"/>
  <c r="G180" i="10"/>
  <c r="G128" i="10"/>
  <c r="G11" i="10"/>
  <c r="D109" i="10"/>
  <c r="G145" i="10"/>
  <c r="C275" i="10"/>
  <c r="F68" i="10"/>
  <c r="B159" i="10"/>
  <c r="F29" i="10"/>
  <c r="D153" i="10"/>
  <c r="H31" i="10"/>
  <c r="E61" i="10"/>
  <c r="E37" i="10"/>
  <c r="H130" i="10"/>
  <c r="E200" i="10"/>
  <c r="B80" i="10"/>
  <c r="F247" i="10"/>
  <c r="F282" i="10"/>
  <c r="F71" i="10"/>
  <c r="B240" i="10"/>
  <c r="G96" i="10"/>
  <c r="F60" i="10"/>
  <c r="G169" i="10"/>
  <c r="C28" i="10"/>
  <c r="C26" i="10"/>
  <c r="F49" i="10"/>
  <c r="D102" i="10"/>
  <c r="H43" i="10"/>
  <c r="D100" i="10"/>
  <c r="F51" i="10"/>
  <c r="B115" i="10"/>
  <c r="E266" i="10"/>
  <c r="C36" i="10"/>
  <c r="E94" i="10"/>
  <c r="H267" i="10"/>
  <c r="G125" i="10"/>
  <c r="H275" i="10"/>
  <c r="H330" i="10"/>
  <c r="D222" i="10"/>
  <c r="E12" i="10"/>
  <c r="F46" i="10"/>
  <c r="F57" i="10"/>
  <c r="H190" i="10"/>
  <c r="G311" i="10"/>
  <c r="F177" i="10"/>
  <c r="G19" i="10"/>
  <c r="G158" i="10"/>
  <c r="H26" i="10"/>
  <c r="D186" i="10"/>
  <c r="D200" i="10"/>
  <c r="B207" i="10"/>
  <c r="B76" i="10"/>
  <c r="B347" i="10"/>
  <c r="C251" i="10"/>
  <c r="C201" i="10"/>
  <c r="D51" i="10"/>
  <c r="F366" i="10"/>
  <c r="F100" i="10"/>
  <c r="H200" i="10"/>
  <c r="C17" i="10"/>
  <c r="G27" i="10"/>
  <c r="D12" i="10"/>
  <c r="D93" i="10"/>
  <c r="H44" i="10"/>
  <c r="G79" i="10"/>
  <c r="E347" i="10"/>
  <c r="G199" i="10"/>
  <c r="E89" i="10"/>
  <c r="H62" i="10"/>
  <c r="H188" i="10"/>
  <c r="H42" i="10"/>
  <c r="B121" i="10"/>
  <c r="H146" i="10"/>
  <c r="F126" i="10"/>
  <c r="C54" i="10"/>
  <c r="B325" i="10"/>
  <c r="G55" i="10"/>
  <c r="B365" i="10"/>
  <c r="F180" i="10"/>
  <c r="D24" i="10"/>
  <c r="E170" i="10"/>
  <c r="C171" i="10"/>
  <c r="C121" i="10"/>
  <c r="F168" i="10"/>
  <c r="C150" i="10"/>
  <c r="F119" i="10"/>
  <c r="C111" i="10"/>
  <c r="C51" i="10"/>
  <c r="B144" i="10"/>
  <c r="D53" i="10"/>
  <c r="F225" i="10"/>
  <c r="H272" i="10"/>
  <c r="E10" i="10"/>
  <c r="H102" i="10"/>
  <c r="E55" i="10"/>
  <c r="F84" i="10"/>
  <c r="G37" i="10"/>
  <c r="F86" i="10"/>
  <c r="D230" i="10"/>
  <c r="E332" i="10"/>
  <c r="B145" i="10"/>
  <c r="H88" i="10"/>
  <c r="G22" i="10"/>
  <c r="H198" i="10"/>
  <c r="C66" i="10"/>
  <c r="C31" i="10"/>
  <c r="H369" i="10"/>
  <c r="C74" i="10"/>
  <c r="F211" i="10"/>
  <c r="B110" i="10"/>
  <c r="E49" i="10"/>
  <c r="D111" i="10"/>
  <c r="F36" i="10"/>
  <c r="F97" i="10"/>
  <c r="D20" i="10"/>
  <c r="B219" i="10"/>
  <c r="E24" i="10"/>
  <c r="F181" i="10"/>
  <c r="F24" i="10"/>
  <c r="H36" i="10"/>
  <c r="B255" i="10"/>
  <c r="H109" i="10"/>
  <c r="H252" i="10"/>
  <c r="D48" i="10"/>
  <c r="H256" i="10"/>
  <c r="H124" i="10"/>
  <c r="F32" i="10"/>
  <c r="B100" i="10"/>
  <c r="F37" i="10"/>
  <c r="B11" i="10"/>
  <c r="H100" i="10"/>
  <c r="F130" i="10"/>
  <c r="E224" i="10"/>
  <c r="G117" i="10"/>
  <c r="E149" i="10"/>
  <c r="D34" i="10"/>
  <c r="D137" i="10"/>
  <c r="D23" i="10"/>
  <c r="H30" i="10"/>
  <c r="D28" i="10"/>
  <c r="F69" i="10"/>
  <c r="H95" i="10"/>
  <c r="F201" i="10"/>
  <c r="E138" i="10"/>
  <c r="H19" i="10"/>
  <c r="E32" i="10"/>
  <c r="H162" i="10"/>
  <c r="B179" i="10"/>
  <c r="G206" i="10"/>
  <c r="B278" i="10"/>
  <c r="D206" i="10"/>
  <c r="D112" i="10"/>
  <c r="C349" i="10"/>
  <c r="G241" i="10"/>
  <c r="D84" i="9"/>
  <c r="H180" i="9"/>
  <c r="E96" i="9"/>
  <c r="B173" i="9"/>
  <c r="B147" i="9"/>
  <c r="F65" i="9"/>
  <c r="E35" i="9"/>
  <c r="C157" i="9"/>
  <c r="E67" i="9"/>
  <c r="F116" i="9"/>
  <c r="D245" i="9"/>
  <c r="B120" i="9"/>
  <c r="G298" i="9"/>
  <c r="C203" i="9"/>
  <c r="G28" i="9"/>
  <c r="F59" i="9"/>
  <c r="B19" i="9"/>
  <c r="D41" i="9"/>
  <c r="F36" i="9"/>
  <c r="F120" i="9"/>
  <c r="B250" i="9"/>
  <c r="F74" i="9"/>
  <c r="B62" i="9"/>
  <c r="E101" i="9"/>
  <c r="C42" i="9"/>
  <c r="C86" i="9"/>
  <c r="E157" i="9"/>
  <c r="G101" i="9"/>
  <c r="E59" i="9"/>
  <c r="D74" i="9"/>
  <c r="C244" i="9"/>
  <c r="D31" i="9"/>
  <c r="D70" i="9"/>
  <c r="F20" i="9"/>
  <c r="E242" i="9"/>
  <c r="D25" i="9"/>
  <c r="H83" i="9"/>
  <c r="F308" i="9"/>
  <c r="B166" i="9"/>
  <c r="H89" i="9"/>
  <c r="B22" i="9"/>
  <c r="D114" i="9"/>
  <c r="E303" i="9"/>
  <c r="H66" i="9"/>
  <c r="D17" i="9"/>
  <c r="G50" i="9"/>
  <c r="C365" i="9"/>
  <c r="D279" i="9"/>
  <c r="H289" i="9"/>
  <c r="C62" i="9"/>
  <c r="G36" i="9"/>
  <c r="F203" i="9"/>
  <c r="D39" i="9"/>
  <c r="E109" i="9"/>
  <c r="G135" i="9"/>
  <c r="E188" i="9"/>
  <c r="F119" i="9"/>
  <c r="H58" i="9"/>
  <c r="C270" i="9"/>
  <c r="B65" i="9"/>
  <c r="E91" i="9"/>
  <c r="H41" i="9"/>
  <c r="D71" i="9"/>
  <c r="H268" i="9"/>
  <c r="C327" i="9"/>
  <c r="E166" i="9"/>
  <c r="B101" i="9"/>
  <c r="G83" i="9"/>
  <c r="D288" i="9"/>
  <c r="B91" i="9"/>
  <c r="B110" i="9"/>
  <c r="D315" i="9"/>
  <c r="E141" i="9"/>
  <c r="C110" i="9"/>
  <c r="B12" i="9"/>
  <c r="C53" i="9"/>
  <c r="B273" i="9"/>
  <c r="H211" i="9"/>
  <c r="B54" i="9"/>
  <c r="B151" i="9"/>
  <c r="B48" i="9"/>
  <c r="E69" i="9"/>
  <c r="E20" i="9"/>
  <c r="B53" i="9"/>
  <c r="C77" i="9"/>
  <c r="D79" i="9"/>
  <c r="H13" i="9"/>
  <c r="C190" i="9"/>
  <c r="B104" i="9"/>
  <c r="B41" i="9"/>
  <c r="B23" i="9"/>
  <c r="E39" i="9"/>
  <c r="E185" i="9"/>
  <c r="D80" i="9"/>
  <c r="G47" i="9"/>
  <c r="G181" i="9"/>
  <c r="F92" i="9"/>
  <c r="C181" i="9"/>
  <c r="D35" i="9"/>
  <c r="F78" i="9"/>
  <c r="G16" i="9"/>
  <c r="D235" i="9"/>
  <c r="F98" i="9"/>
  <c r="C104" i="9"/>
  <c r="F161" i="9"/>
  <c r="G193" i="9"/>
  <c r="E140" i="9"/>
  <c r="D231" i="9"/>
  <c r="B154" i="9"/>
  <c r="D34" i="9"/>
  <c r="G325" i="9"/>
  <c r="B215" i="9"/>
  <c r="C338" i="9"/>
  <c r="D323" i="9"/>
  <c r="C55" i="9"/>
  <c r="D212" i="9"/>
  <c r="H92" i="9"/>
  <c r="C125" i="10"/>
  <c r="G104" i="10"/>
  <c r="E128" i="10"/>
  <c r="B142" i="10"/>
  <c r="D104" i="10"/>
  <c r="B16" i="10"/>
  <c r="H208" i="10"/>
  <c r="F140" i="10"/>
  <c r="E56" i="10"/>
  <c r="E38" i="10"/>
  <c r="G268" i="10"/>
  <c r="D35" i="10"/>
  <c r="B189" i="10"/>
  <c r="D196" i="10"/>
  <c r="H18" i="10"/>
  <c r="F109" i="10"/>
  <c r="D220" i="10"/>
  <c r="C236" i="10"/>
  <c r="G324" i="10"/>
  <c r="E16" i="10"/>
  <c r="H122" i="10"/>
  <c r="H174" i="10"/>
  <c r="F263" i="10"/>
  <c r="C286" i="10"/>
  <c r="H27" i="10"/>
  <c r="F54" i="10"/>
  <c r="B99" i="10"/>
  <c r="E102" i="10"/>
  <c r="E72" i="10"/>
  <c r="E88" i="10"/>
  <c r="B128" i="10"/>
  <c r="B184" i="10"/>
  <c r="D159" i="10"/>
  <c r="B267" i="10"/>
  <c r="B39" i="10"/>
  <c r="B127" i="10"/>
  <c r="D106" i="10"/>
  <c r="E341" i="10"/>
  <c r="C94" i="10"/>
  <c r="F35" i="10"/>
  <c r="C45" i="10"/>
  <c r="H47" i="10"/>
  <c r="G213" i="10"/>
  <c r="C37" i="10"/>
  <c r="E126" i="10"/>
  <c r="B53" i="10"/>
  <c r="E206" i="10"/>
  <c r="E164" i="10"/>
  <c r="C11" i="10"/>
  <c r="F227" i="10"/>
  <c r="C127" i="10"/>
  <c r="F14" i="10"/>
  <c r="C172" i="10"/>
  <c r="C143" i="10"/>
  <c r="H155" i="10"/>
  <c r="H87" i="10"/>
  <c r="G121" i="10"/>
  <c r="D57" i="10"/>
  <c r="G85" i="10"/>
  <c r="H7" i="10"/>
  <c r="H6" i="10" s="1"/>
  <c r="C60" i="10"/>
  <c r="G30" i="10"/>
  <c r="D351" i="10"/>
  <c r="C213" i="10"/>
  <c r="G95" i="10"/>
  <c r="F55" i="10"/>
  <c r="E229" i="10"/>
  <c r="E93" i="10"/>
  <c r="B155" i="10"/>
  <c r="C106" i="10"/>
  <c r="B51" i="10"/>
  <c r="E139" i="10"/>
  <c r="E68" i="10"/>
  <c r="G115" i="10"/>
  <c r="C95" i="10"/>
  <c r="E177" i="10"/>
  <c r="B58" i="10"/>
  <c r="D249" i="10"/>
  <c r="F145" i="10"/>
  <c r="F131" i="8"/>
  <c r="B97" i="8"/>
  <c r="D123" i="8"/>
  <c r="D131" i="8"/>
  <c r="H23" i="8"/>
  <c r="G80" i="8"/>
  <c r="H75" i="8"/>
  <c r="F168" i="8"/>
  <c r="D121" i="8"/>
  <c r="D76" i="8"/>
  <c r="H154" i="8"/>
  <c r="H119" i="8"/>
  <c r="H121" i="8"/>
  <c r="C148" i="8"/>
  <c r="H92" i="8"/>
  <c r="H49" i="8"/>
  <c r="C27" i="8"/>
  <c r="C138" i="8"/>
  <c r="C79" i="8"/>
  <c r="B74" i="8"/>
  <c r="F257" i="8"/>
  <c r="G63" i="8"/>
  <c r="F109" i="8"/>
  <c r="D193" i="8"/>
  <c r="B329" i="8"/>
  <c r="H363" i="8"/>
  <c r="C122" i="8"/>
  <c r="G34" i="8"/>
  <c r="G19" i="8"/>
  <c r="B135" i="8"/>
  <c r="F144" i="8"/>
  <c r="D293" i="8"/>
  <c r="H19" i="8"/>
  <c r="B288" i="8"/>
  <c r="H178" i="8"/>
  <c r="F177" i="8"/>
  <c r="C43" i="8"/>
  <c r="D89" i="8"/>
  <c r="B163" i="8"/>
  <c r="C250" i="8"/>
  <c r="B21" i="8"/>
  <c r="G39" i="8"/>
  <c r="G313" i="8"/>
  <c r="H67" i="8"/>
  <c r="B107" i="8"/>
  <c r="C29" i="8"/>
  <c r="F192" i="8"/>
  <c r="G130" i="8"/>
  <c r="D282" i="8"/>
  <c r="F154" i="8"/>
  <c r="E44" i="8"/>
  <c r="B57" i="8"/>
  <c r="G87" i="8"/>
  <c r="F35" i="8"/>
  <c r="H87" i="8"/>
  <c r="G159" i="8"/>
  <c r="H255" i="8"/>
  <c r="H84" i="8"/>
  <c r="E146" i="8"/>
  <c r="E194" i="8"/>
  <c r="E267" i="8"/>
  <c r="C294" i="8"/>
  <c r="D114" i="8"/>
  <c r="C102" i="8"/>
  <c r="G172" i="8"/>
  <c r="D152" i="8"/>
  <c r="C118" i="8"/>
  <c r="F137" i="8"/>
  <c r="E32" i="8"/>
  <c r="G125" i="8"/>
  <c r="B217" i="8"/>
  <c r="B157" i="8"/>
  <c r="G72" i="8"/>
  <c r="G158" i="8"/>
  <c r="H112" i="8"/>
  <c r="D77" i="8"/>
  <c r="F211" i="8"/>
  <c r="G257" i="8"/>
  <c r="F165" i="8"/>
  <c r="B37" i="8"/>
  <c r="D53" i="8"/>
  <c r="C51" i="8"/>
  <c r="H211" i="10"/>
  <c r="F11" i="10"/>
  <c r="C221" i="10"/>
  <c r="H115" i="10"/>
  <c r="H112" i="10"/>
  <c r="G49" i="10"/>
  <c r="F21" i="10"/>
  <c r="F169" i="10"/>
  <c r="G119" i="10"/>
  <c r="H28" i="10"/>
  <c r="C75" i="10"/>
  <c r="H4" i="10"/>
  <c r="D89" i="10"/>
  <c r="H153" i="10"/>
  <c r="B46" i="8"/>
  <c r="E110" i="8"/>
  <c r="G289" i="8"/>
  <c r="D25" i="8"/>
  <c r="B18" i="8"/>
  <c r="H287" i="8"/>
  <c r="E81" i="8"/>
  <c r="D12" i="8"/>
  <c r="E104" i="8"/>
  <c r="C105" i="8"/>
  <c r="E36" i="8"/>
  <c r="G240" i="8"/>
  <c r="H46" i="8"/>
  <c r="F10" i="8"/>
  <c r="C217" i="8"/>
  <c r="G62" i="8"/>
  <c r="H81" i="8"/>
  <c r="B109" i="8"/>
  <c r="B19" i="8"/>
  <c r="C60" i="8"/>
  <c r="G52" i="8"/>
  <c r="H227" i="8"/>
  <c r="B202" i="8"/>
  <c r="D166" i="8"/>
  <c r="E29" i="8"/>
  <c r="B28" i="8"/>
  <c r="G20" i="8"/>
  <c r="F118" i="8"/>
  <c r="D315" i="8"/>
  <c r="E132" i="8"/>
  <c r="C181" i="8"/>
  <c r="G133" i="8"/>
  <c r="C330" i="8"/>
  <c r="D213" i="8"/>
  <c r="B16" i="8"/>
  <c r="G142" i="8"/>
  <c r="B23" i="8"/>
  <c r="E169" i="8"/>
  <c r="G165" i="8"/>
  <c r="B154" i="8"/>
  <c r="B258" i="8"/>
  <c r="E124" i="8"/>
  <c r="C276" i="8"/>
  <c r="F79" i="8"/>
  <c r="D21" i="8"/>
  <c r="F43" i="8"/>
  <c r="E200" i="8"/>
  <c r="C195" i="8"/>
  <c r="G179" i="8"/>
  <c r="B334" i="8"/>
  <c r="H146" i="8"/>
  <c r="D167" i="8"/>
  <c r="F115" i="8"/>
  <c r="C157" i="8"/>
  <c r="D101" i="8"/>
  <c r="F61" i="8"/>
  <c r="H260" i="8"/>
  <c r="D16" i="8"/>
  <c r="D298" i="8"/>
  <c r="F81" i="8"/>
  <c r="H283" i="8"/>
  <c r="G306" i="8"/>
  <c r="D198" i="8"/>
  <c r="G155" i="8"/>
  <c r="F217" i="8"/>
  <c r="H61" i="8"/>
  <c r="B128" i="8"/>
  <c r="C12" i="8"/>
  <c r="B146" i="8"/>
  <c r="F127" i="8"/>
  <c r="G118" i="8"/>
  <c r="B241" i="8"/>
  <c r="D180" i="8"/>
  <c r="B271" i="8"/>
  <c r="D84" i="8"/>
  <c r="F50" i="8"/>
  <c r="G74" i="8"/>
  <c r="E38" i="8"/>
  <c r="F83" i="8"/>
  <c r="H241" i="8"/>
  <c r="B114" i="8"/>
  <c r="D86" i="8"/>
  <c r="B102" i="8"/>
  <c r="C33" i="8"/>
  <c r="G37" i="8"/>
  <c r="E39" i="8"/>
  <c r="F155" i="8"/>
  <c r="D29" i="8"/>
  <c r="D186" i="8"/>
  <c r="F72" i="8"/>
  <c r="H117" i="8"/>
  <c r="G147" i="8"/>
  <c r="H107" i="8"/>
  <c r="H116" i="8"/>
  <c r="C202" i="8"/>
  <c r="C113" i="8"/>
  <c r="B67" i="8"/>
  <c r="H313" i="8"/>
  <c r="F269" i="8"/>
  <c r="C22" i="8"/>
  <c r="D144" i="8"/>
  <c r="C31" i="8"/>
  <c r="D116" i="8"/>
  <c r="H215" i="8"/>
  <c r="B145" i="8"/>
  <c r="C319" i="8"/>
  <c r="H114" i="8"/>
  <c r="B105" i="8"/>
  <c r="H86" i="8"/>
  <c r="H125" i="8"/>
  <c r="H308" i="8"/>
  <c r="F169" i="8"/>
  <c r="F121" i="8"/>
  <c r="B314" i="8"/>
  <c r="E166" i="8"/>
  <c r="D181" i="8"/>
  <c r="B134" i="8"/>
  <c r="G266" i="8"/>
  <c r="F308" i="8"/>
  <c r="D303" i="8"/>
  <c r="D100" i="8"/>
  <c r="E257" i="8"/>
  <c r="F84" i="8"/>
  <c r="H28" i="8"/>
  <c r="H38" i="8"/>
  <c r="G242" i="8"/>
  <c r="B250" i="8"/>
  <c r="D40" i="8"/>
  <c r="C41" i="8"/>
  <c r="H20" i="8"/>
  <c r="F272" i="8"/>
  <c r="E59" i="8"/>
  <c r="D201" i="8"/>
  <c r="C145" i="8"/>
  <c r="F184" i="8"/>
  <c r="E120" i="8"/>
  <c r="E244" i="8"/>
  <c r="H115" i="8"/>
  <c r="F12" i="8"/>
  <c r="B351" i="8"/>
  <c r="B167" i="8"/>
  <c r="F242" i="8"/>
  <c r="B88" i="8"/>
  <c r="E140" i="8"/>
  <c r="B54" i="8"/>
  <c r="E182" i="8"/>
  <c r="H44" i="8"/>
  <c r="D149" i="8"/>
  <c r="H118" i="8"/>
  <c r="D159" i="8"/>
  <c r="B221" i="8"/>
  <c r="B153" i="8"/>
  <c r="B115" i="8"/>
  <c r="D61" i="8"/>
  <c r="E51" i="8"/>
  <c r="E34" i="8"/>
  <c r="F181" i="8"/>
  <c r="C123" i="8"/>
  <c r="C44" i="8"/>
  <c r="F164" i="8"/>
  <c r="G11" i="8"/>
  <c r="H177" i="8"/>
  <c r="F94" i="8"/>
  <c r="E142" i="8"/>
  <c r="B29" i="8"/>
  <c r="D62" i="8"/>
  <c r="E164" i="8"/>
  <c r="D170" i="8"/>
  <c r="B214" i="10"/>
  <c r="D4" i="11"/>
  <c r="H5" i="11" s="1"/>
  <c r="BZ14" i="1"/>
  <c r="H7" i="8"/>
  <c r="H6" i="8" s="1"/>
  <c r="H4" i="8"/>
  <c r="O4" i="1"/>
  <c r="AG4" i="1" s="1"/>
  <c r="AY4" i="1" s="1"/>
  <c r="BQ4" i="1" s="1"/>
  <c r="CI4" i="1" s="1"/>
  <c r="DA4" i="1" s="1"/>
  <c r="E95" i="12" l="1"/>
  <c r="G242" i="12"/>
  <c r="E294" i="12"/>
  <c r="C24" i="12"/>
  <c r="F11" i="12"/>
  <c r="E94" i="12"/>
  <c r="H287" i="12"/>
  <c r="B257" i="12"/>
  <c r="D246" i="12"/>
  <c r="D122" i="12"/>
  <c r="H346" i="12"/>
  <c r="F57" i="12"/>
  <c r="G131" i="12"/>
  <c r="C161" i="12"/>
  <c r="C99" i="12"/>
  <c r="B347" i="12"/>
  <c r="F120" i="12"/>
  <c r="F139" i="12"/>
  <c r="G147" i="12"/>
  <c r="C337" i="12"/>
  <c r="H39" i="12"/>
  <c r="B27" i="12"/>
  <c r="H315" i="12"/>
  <c r="C133" i="12"/>
  <c r="H317" i="12"/>
  <c r="C128" i="12"/>
  <c r="D161" i="12"/>
  <c r="F150" i="12"/>
  <c r="H148" i="12"/>
  <c r="D36" i="12"/>
  <c r="H161" i="12"/>
  <c r="G261" i="12"/>
  <c r="D157" i="12"/>
  <c r="D323" i="12"/>
  <c r="H90" i="12"/>
  <c r="D47" i="12"/>
  <c r="H224" i="12"/>
  <c r="G172" i="12"/>
  <c r="G326" i="12"/>
  <c r="G321" i="12"/>
  <c r="F67" i="12"/>
  <c r="D357" i="12"/>
  <c r="G109" i="12"/>
  <c r="G367" i="12"/>
  <c r="H75" i="12"/>
  <c r="G120" i="12"/>
  <c r="F167" i="12"/>
  <c r="F344" i="12"/>
  <c r="E139" i="12"/>
  <c r="G332" i="12"/>
  <c r="C48" i="12"/>
  <c r="B276" i="12"/>
  <c r="G255" i="12"/>
  <c r="F278" i="12"/>
  <c r="F248" i="12"/>
  <c r="F130" i="12"/>
  <c r="D196" i="12"/>
  <c r="G346" i="12"/>
  <c r="C194" i="12"/>
  <c r="D80" i="12"/>
  <c r="H53" i="12"/>
  <c r="F161" i="12"/>
  <c r="D303" i="12"/>
  <c r="B158" i="12"/>
  <c r="F363" i="12"/>
  <c r="B352" i="12"/>
  <c r="E207" i="12"/>
  <c r="C322" i="12"/>
  <c r="B189" i="12"/>
  <c r="D226" i="12"/>
  <c r="B331" i="12"/>
  <c r="B57" i="12"/>
  <c r="B58" i="12"/>
  <c r="E183" i="12"/>
  <c r="G165" i="12"/>
  <c r="B200" i="12"/>
  <c r="C206" i="12"/>
  <c r="F165" i="12"/>
  <c r="B290" i="12"/>
  <c r="D134" i="12"/>
  <c r="E193" i="12"/>
  <c r="G188" i="12"/>
  <c r="H265" i="12"/>
  <c r="C358" i="12"/>
  <c r="E273" i="12"/>
  <c r="E41" i="12"/>
  <c r="H63" i="12"/>
  <c r="D33" i="12"/>
  <c r="D332" i="12"/>
  <c r="H246" i="12"/>
  <c r="C250" i="12"/>
  <c r="D353" i="12"/>
  <c r="E202" i="12"/>
  <c r="C305" i="12"/>
  <c r="H364" i="12"/>
  <c r="G64" i="12"/>
  <c r="F136" i="12"/>
  <c r="B14" i="12"/>
  <c r="G292" i="12"/>
  <c r="F60" i="12"/>
  <c r="G333" i="12"/>
  <c r="D31" i="12"/>
  <c r="D98" i="12"/>
  <c r="E194" i="12"/>
  <c r="C195" i="12"/>
  <c r="F242" i="12"/>
  <c r="B155" i="12"/>
  <c r="C359" i="12"/>
  <c r="C184" i="12"/>
  <c r="C308" i="12"/>
  <c r="C183" i="12"/>
  <c r="F88" i="12"/>
  <c r="E15" i="12"/>
  <c r="B52" i="12"/>
  <c r="G159" i="12"/>
  <c r="D86" i="12"/>
  <c r="B270" i="12"/>
  <c r="D202" i="12"/>
  <c r="G362" i="12"/>
  <c r="D26" i="12"/>
  <c r="E189" i="12"/>
  <c r="C228" i="12"/>
  <c r="C141" i="12"/>
  <c r="E14" i="12"/>
  <c r="E321" i="12"/>
  <c r="D178" i="12"/>
  <c r="F53" i="12"/>
  <c r="B66" i="12"/>
  <c r="E84" i="12"/>
  <c r="B146" i="12"/>
  <c r="D247" i="12"/>
  <c r="D135" i="12"/>
  <c r="E30" i="12"/>
  <c r="G121" i="12"/>
  <c r="G217" i="12"/>
  <c r="B274" i="12"/>
  <c r="H352" i="12"/>
  <c r="E296" i="12"/>
  <c r="H228" i="12"/>
  <c r="F26" i="12"/>
  <c r="E180" i="12"/>
  <c r="F268" i="12"/>
  <c r="G134" i="12"/>
  <c r="G210" i="12"/>
  <c r="B328" i="12"/>
  <c r="E320" i="12"/>
  <c r="D71" i="12"/>
  <c r="B247" i="12"/>
  <c r="G224" i="12"/>
  <c r="F288" i="12"/>
  <c r="C246" i="12"/>
  <c r="H169" i="12"/>
  <c r="C244" i="12"/>
  <c r="C257" i="12"/>
  <c r="C138" i="12"/>
  <c r="C72" i="12"/>
  <c r="C73" i="12"/>
  <c r="B183" i="12"/>
  <c r="D110" i="12"/>
  <c r="D146" i="12"/>
  <c r="D73" i="12"/>
  <c r="B182" i="12"/>
  <c r="D207" i="12"/>
  <c r="H268" i="12"/>
  <c r="B365" i="12"/>
  <c r="C241" i="12"/>
  <c r="D307" i="12"/>
  <c r="B327" i="12"/>
  <c r="B298" i="12"/>
  <c r="C129" i="12"/>
  <c r="F56" i="12"/>
  <c r="E223" i="12"/>
  <c r="F358" i="12"/>
  <c r="C346" i="12"/>
  <c r="G201" i="12"/>
  <c r="F204" i="12"/>
  <c r="B177" i="12"/>
  <c r="D361" i="12"/>
  <c r="B21" i="12"/>
  <c r="C14" i="12"/>
  <c r="D283" i="12"/>
  <c r="H44" i="12"/>
  <c r="F81" i="12"/>
  <c r="E174" i="12"/>
  <c r="H13" i="12"/>
  <c r="G365" i="12"/>
  <c r="H298" i="12"/>
  <c r="H122" i="12"/>
  <c r="E42" i="12"/>
  <c r="G59" i="12"/>
  <c r="B51" i="12"/>
  <c r="F135" i="12"/>
  <c r="E71" i="12"/>
  <c r="C29" i="12"/>
  <c r="H220" i="12"/>
  <c r="D188" i="12"/>
  <c r="C57" i="12"/>
  <c r="B39" i="12"/>
  <c r="E358" i="12"/>
  <c r="C38" i="12"/>
  <c r="E345" i="12"/>
  <c r="F246" i="12"/>
  <c r="D113" i="12"/>
  <c r="C325" i="12"/>
  <c r="B252" i="12"/>
  <c r="E20" i="12"/>
  <c r="E359" i="12"/>
  <c r="F15" i="12"/>
  <c r="H348" i="12"/>
  <c r="E121" i="12"/>
  <c r="F212" i="12"/>
  <c r="H85" i="12"/>
  <c r="E61" i="12"/>
  <c r="G315" i="12"/>
  <c r="G62" i="12"/>
  <c r="E355" i="12"/>
  <c r="B250" i="12"/>
  <c r="D192" i="12"/>
  <c r="D119" i="12"/>
  <c r="H341" i="12"/>
  <c r="C108" i="12"/>
  <c r="H167" i="12"/>
  <c r="H334" i="12"/>
  <c r="F197" i="12"/>
  <c r="C210" i="12"/>
  <c r="E278" i="12"/>
  <c r="G36" i="12"/>
  <c r="F195" i="12"/>
  <c r="F171" i="12"/>
  <c r="H277" i="12"/>
  <c r="B286" i="12"/>
  <c r="D365" i="12"/>
  <c r="E339" i="12"/>
  <c r="B275" i="12"/>
  <c r="C339" i="12"/>
  <c r="E224" i="12"/>
  <c r="D208" i="12"/>
  <c r="B231" i="12"/>
  <c r="B356" i="12"/>
  <c r="C348" i="12"/>
  <c r="H165" i="12"/>
  <c r="E166" i="12"/>
  <c r="D236" i="12"/>
  <c r="G363" i="12"/>
  <c r="F141" i="12"/>
  <c r="C166" i="12"/>
  <c r="C341" i="12"/>
  <c r="C39" i="12"/>
  <c r="D141" i="12"/>
  <c r="B42" i="12"/>
  <c r="E171" i="12"/>
  <c r="C25" i="12"/>
  <c r="F184" i="12"/>
  <c r="C274" i="12"/>
  <c r="H235" i="12"/>
  <c r="G310" i="12"/>
  <c r="B199" i="12"/>
  <c r="E12" i="12"/>
  <c r="B148" i="12"/>
  <c r="E173" i="12"/>
  <c r="D68" i="12"/>
  <c r="G287" i="12"/>
  <c r="B167" i="12"/>
  <c r="H107" i="12"/>
  <c r="H180" i="12"/>
  <c r="D214" i="12"/>
  <c r="E163" i="12"/>
  <c r="C22" i="12"/>
  <c r="E93" i="12"/>
  <c r="B18" i="12"/>
  <c r="D359" i="12"/>
  <c r="G11" i="12"/>
  <c r="F55" i="12"/>
  <c r="F235" i="12"/>
  <c r="D212" i="12"/>
  <c r="E323" i="12"/>
  <c r="G288" i="12"/>
  <c r="G327" i="12"/>
  <c r="C170" i="12"/>
  <c r="E304" i="12"/>
  <c r="G149" i="12"/>
  <c r="F362" i="12"/>
  <c r="F62" i="12"/>
  <c r="E92" i="12"/>
  <c r="H52" i="12"/>
  <c r="G229" i="12"/>
  <c r="G181" i="12"/>
  <c r="G319" i="12"/>
  <c r="F63" i="12"/>
  <c r="E282" i="12"/>
  <c r="F147" i="12"/>
  <c r="G167" i="12"/>
  <c r="C209" i="12"/>
  <c r="C320" i="12"/>
  <c r="H179" i="12"/>
  <c r="F79" i="12"/>
  <c r="F133" i="12"/>
  <c r="C205" i="12"/>
  <c r="C319" i="12"/>
  <c r="F284" i="12"/>
  <c r="D264" i="12"/>
  <c r="B184" i="12"/>
  <c r="C269" i="12"/>
  <c r="F289" i="12"/>
  <c r="F19" i="12"/>
  <c r="D150" i="12"/>
  <c r="H79" i="12"/>
  <c r="G18" i="12"/>
  <c r="C252" i="12"/>
  <c r="F200" i="12"/>
  <c r="C216" i="12"/>
  <c r="C343" i="12"/>
  <c r="C351" i="12"/>
  <c r="C193" i="12"/>
  <c r="E337" i="12"/>
  <c r="F156" i="12"/>
  <c r="C201" i="12"/>
  <c r="G141" i="12"/>
  <c r="G102" i="12"/>
  <c r="H264" i="12"/>
  <c r="H168" i="12"/>
  <c r="D140" i="12"/>
  <c r="G191" i="12"/>
  <c r="D272" i="12"/>
  <c r="F210" i="12"/>
  <c r="F306" i="12"/>
  <c r="F199" i="12"/>
  <c r="G347" i="12"/>
  <c r="F209" i="12"/>
  <c r="F94" i="12"/>
  <c r="C75" i="12"/>
  <c r="B283" i="12"/>
  <c r="H31" i="12"/>
  <c r="F116" i="12"/>
  <c r="G257" i="12"/>
  <c r="B185" i="12"/>
  <c r="C196" i="12"/>
  <c r="E276" i="12"/>
  <c r="C317" i="12"/>
  <c r="G38" i="12"/>
  <c r="E36" i="12"/>
  <c r="C328" i="12"/>
  <c r="H37" i="12"/>
  <c r="H367" i="12"/>
  <c r="B60" i="12"/>
  <c r="B198" i="12"/>
  <c r="H320" i="12"/>
  <c r="B209" i="12"/>
  <c r="H140" i="12"/>
  <c r="C154" i="12"/>
  <c r="D330" i="12"/>
  <c r="E191" i="12"/>
  <c r="G348" i="12"/>
  <c r="F108" i="12"/>
  <c r="E205" i="12"/>
  <c r="E168" i="12"/>
  <c r="G112" i="12"/>
  <c r="H357" i="12"/>
  <c r="F58" i="12"/>
  <c r="E283" i="12"/>
  <c r="D48" i="12"/>
  <c r="D50" i="12"/>
  <c r="B43" i="12"/>
  <c r="G56" i="12"/>
  <c r="F34" i="12"/>
  <c r="D219" i="12"/>
  <c r="H329" i="12"/>
  <c r="H147" i="12"/>
  <c r="C92" i="12"/>
  <c r="H242" i="12"/>
  <c r="G67" i="12"/>
  <c r="F294" i="12"/>
  <c r="C149" i="12"/>
  <c r="D326" i="12"/>
  <c r="D234" i="12"/>
  <c r="G189" i="12"/>
  <c r="H95" i="12"/>
  <c r="H57" i="12"/>
  <c r="D67" i="12"/>
  <c r="H349" i="12"/>
  <c r="F126" i="12"/>
  <c r="F305" i="12"/>
  <c r="C221" i="12"/>
  <c r="F237" i="12"/>
  <c r="F301" i="12"/>
  <c r="H23" i="12"/>
  <c r="G101" i="12"/>
  <c r="B154" i="12"/>
  <c r="G26" i="12"/>
  <c r="H133" i="12"/>
  <c r="E354" i="12"/>
  <c r="B171" i="12"/>
  <c r="C124" i="12"/>
  <c r="E38" i="12"/>
  <c r="B243" i="12"/>
  <c r="C153" i="12"/>
  <c r="B87" i="12"/>
  <c r="F331" i="12"/>
  <c r="D99" i="12"/>
  <c r="H324" i="12"/>
  <c r="F14" i="12"/>
  <c r="H62" i="12"/>
  <c r="F315" i="12"/>
  <c r="F134" i="12"/>
  <c r="C272" i="12"/>
  <c r="C50" i="12"/>
  <c r="F332" i="12"/>
  <c r="F104" i="12"/>
  <c r="F149" i="12"/>
  <c r="D179" i="12"/>
  <c r="E300" i="12"/>
  <c r="H331" i="12"/>
  <c r="C321" i="12"/>
  <c r="D362" i="12"/>
  <c r="D22" i="12"/>
  <c r="D349" i="12"/>
  <c r="D59" i="12"/>
  <c r="H249" i="12"/>
  <c r="G69" i="12"/>
  <c r="G183" i="12"/>
  <c r="H103" i="12"/>
  <c r="D229" i="12"/>
  <c r="D347" i="12"/>
  <c r="D52" i="12"/>
  <c r="B368" i="12"/>
  <c r="F46" i="12"/>
  <c r="B311" i="12"/>
  <c r="F262" i="12"/>
  <c r="D358" i="12"/>
  <c r="B144" i="12"/>
  <c r="F203" i="12"/>
  <c r="E107" i="12"/>
  <c r="H82" i="12"/>
  <c r="D354" i="12"/>
  <c r="H54" i="12"/>
  <c r="B318" i="12"/>
  <c r="G99" i="12"/>
  <c r="E288" i="12"/>
  <c r="C79" i="12"/>
  <c r="C362" i="12"/>
  <c r="H142" i="12"/>
  <c r="F127" i="12"/>
  <c r="F238" i="12"/>
  <c r="G212" i="12"/>
  <c r="G323" i="12"/>
  <c r="E236" i="12"/>
  <c r="E167" i="12"/>
  <c r="E285" i="12"/>
  <c r="E63" i="12"/>
  <c r="H297" i="12"/>
  <c r="C59" i="12"/>
  <c r="H276" i="12"/>
  <c r="B162" i="12"/>
  <c r="D72" i="12"/>
  <c r="D120" i="12"/>
  <c r="F91" i="12"/>
  <c r="B315" i="12"/>
  <c r="B30" i="12"/>
  <c r="C174" i="12"/>
  <c r="H196" i="12"/>
  <c r="B271" i="12"/>
  <c r="H100" i="12"/>
  <c r="H33" i="12"/>
  <c r="B17" i="12"/>
  <c r="B13" i="12"/>
  <c r="F211" i="12"/>
  <c r="E307" i="12"/>
  <c r="D301" i="12"/>
  <c r="B137" i="12"/>
  <c r="D28" i="12"/>
  <c r="H27" i="12"/>
  <c r="E72" i="12"/>
  <c r="D115" i="12"/>
  <c r="C268" i="12"/>
  <c r="F24" i="12"/>
  <c r="B79" i="12"/>
  <c r="B15" i="12"/>
  <c r="C85" i="12"/>
  <c r="D200" i="12"/>
  <c r="E271" i="12"/>
  <c r="B322" i="12"/>
  <c r="E268" i="12"/>
  <c r="D198" i="12"/>
  <c r="H252" i="12"/>
  <c r="G230" i="12"/>
  <c r="E98" i="12"/>
  <c r="D56" i="12"/>
  <c r="C309" i="12"/>
  <c r="G311" i="12"/>
  <c r="E230" i="12"/>
  <c r="H281" i="12"/>
  <c r="G314" i="12"/>
  <c r="E102" i="12"/>
  <c r="F231" i="12"/>
  <c r="B241" i="12"/>
  <c r="G354" i="12"/>
  <c r="E302" i="12"/>
  <c r="C249" i="12"/>
  <c r="F340" i="12"/>
  <c r="C178" i="12"/>
  <c r="G91" i="12"/>
  <c r="E70" i="12"/>
  <c r="D210" i="12"/>
  <c r="G234" i="12"/>
  <c r="F202" i="12"/>
  <c r="E213" i="12"/>
  <c r="C173" i="12"/>
  <c r="F341" i="12"/>
  <c r="D284" i="12"/>
  <c r="C208" i="12"/>
  <c r="D225" i="12"/>
  <c r="F82" i="12"/>
  <c r="G114" i="12"/>
  <c r="F181" i="12"/>
  <c r="G246" i="12"/>
  <c r="F337" i="12"/>
  <c r="D271" i="12"/>
  <c r="G92" i="12"/>
  <c r="F366" i="12"/>
  <c r="F158" i="12"/>
  <c r="B305" i="12"/>
  <c r="D180" i="12"/>
  <c r="C13" i="12"/>
  <c r="D328" i="12"/>
  <c r="E250" i="12"/>
  <c r="E31" i="12"/>
  <c r="C256" i="12"/>
  <c r="C192" i="12"/>
  <c r="D193" i="12"/>
  <c r="E349" i="12"/>
  <c r="G219" i="12"/>
  <c r="H257" i="12"/>
  <c r="D282" i="12"/>
  <c r="H139" i="12"/>
  <c r="E132" i="12"/>
  <c r="B320" i="12"/>
  <c r="F27" i="12"/>
  <c r="B59" i="12"/>
  <c r="G153" i="12"/>
  <c r="H146" i="12"/>
  <c r="H306" i="12"/>
  <c r="B233" i="12"/>
  <c r="G113" i="12"/>
  <c r="B334" i="12"/>
  <c r="D286" i="12"/>
  <c r="B245" i="12"/>
  <c r="H284" i="12"/>
  <c r="B249" i="12"/>
  <c r="F32" i="12"/>
  <c r="G344" i="12"/>
  <c r="D288" i="12"/>
  <c r="G27" i="12"/>
  <c r="D216" i="12"/>
  <c r="G190" i="12"/>
  <c r="G359" i="12"/>
  <c r="G241" i="12"/>
  <c r="E255" i="12"/>
  <c r="B194" i="12"/>
  <c r="H353" i="12"/>
  <c r="B102" i="12"/>
  <c r="B188" i="12"/>
  <c r="H144" i="12"/>
  <c r="C93" i="12"/>
  <c r="B278" i="12"/>
  <c r="D117" i="12"/>
  <c r="B125" i="12"/>
  <c r="D310" i="12"/>
  <c r="D269" i="12"/>
  <c r="C282" i="12"/>
  <c r="F214" i="12"/>
  <c r="D285" i="12"/>
  <c r="D190" i="12"/>
  <c r="E263" i="12"/>
  <c r="H102" i="12"/>
  <c r="C18" i="12"/>
  <c r="E158" i="12"/>
  <c r="D281" i="12"/>
  <c r="C109" i="12"/>
  <c r="F232" i="12"/>
  <c r="B216" i="12"/>
  <c r="D291" i="12"/>
  <c r="B68" i="12"/>
  <c r="E360" i="12"/>
  <c r="E216" i="12"/>
  <c r="C52" i="12"/>
  <c r="B348" i="12"/>
  <c r="D290" i="12"/>
  <c r="E264" i="12"/>
  <c r="B142" i="12"/>
  <c r="F182" i="12"/>
  <c r="E266" i="12"/>
  <c r="E10" i="12"/>
  <c r="D260" i="12"/>
  <c r="D244" i="12"/>
  <c r="E222" i="12"/>
  <c r="D108" i="12"/>
  <c r="C280" i="12"/>
  <c r="F280" i="12"/>
  <c r="E151" i="12"/>
  <c r="D205" i="12"/>
  <c r="F300" i="12"/>
  <c r="C361" i="12"/>
  <c r="H145" i="12"/>
  <c r="C37" i="12"/>
  <c r="D15" i="12"/>
  <c r="D311" i="12"/>
  <c r="D143" i="12"/>
  <c r="E208" i="12"/>
  <c r="B345" i="12"/>
  <c r="H127" i="12"/>
  <c r="F148" i="12"/>
  <c r="H30" i="12"/>
  <c r="C262" i="12"/>
  <c r="D27" i="12"/>
  <c r="C243" i="12"/>
  <c r="E275" i="12"/>
  <c r="E240" i="12"/>
  <c r="F271" i="12"/>
  <c r="C26" i="12"/>
  <c r="F17" i="12"/>
  <c r="G237" i="12"/>
  <c r="B280" i="12"/>
  <c r="C270" i="12"/>
  <c r="C181" i="12"/>
  <c r="E210" i="12"/>
  <c r="B139" i="12"/>
  <c r="F114" i="12"/>
  <c r="H119" i="12"/>
  <c r="G44" i="12"/>
  <c r="B281" i="12"/>
  <c r="B324" i="12"/>
  <c r="F189" i="12"/>
  <c r="E197" i="12"/>
  <c r="D270" i="12"/>
  <c r="C150" i="12"/>
  <c r="H205" i="12"/>
  <c r="G360" i="12"/>
  <c r="G283" i="12"/>
  <c r="D277" i="12"/>
  <c r="G42" i="12"/>
  <c r="F178" i="12"/>
  <c r="F172" i="12"/>
  <c r="G278" i="12"/>
  <c r="C235" i="12"/>
  <c r="E232" i="12"/>
  <c r="F87" i="12"/>
  <c r="G342" i="12"/>
  <c r="F295" i="12"/>
  <c r="E298" i="12"/>
  <c r="G297" i="12"/>
  <c r="G357" i="12"/>
  <c r="E97" i="12"/>
  <c r="C118" i="12"/>
  <c r="H194" i="12"/>
  <c r="G48" i="12"/>
  <c r="D279" i="12"/>
  <c r="C222" i="12"/>
  <c r="G197" i="12"/>
  <c r="F296" i="12"/>
  <c r="E295" i="12"/>
  <c r="H325" i="12"/>
  <c r="D154" i="12"/>
  <c r="G340" i="12"/>
  <c r="D112" i="12"/>
  <c r="B113" i="12"/>
  <c r="G17" i="12"/>
  <c r="C367" i="12"/>
  <c r="H344" i="12"/>
  <c r="E122" i="12"/>
  <c r="C255" i="12"/>
  <c r="H216" i="12"/>
  <c r="H182" i="12"/>
  <c r="G161" i="12"/>
  <c r="F223" i="12"/>
  <c r="H192" i="12"/>
  <c r="G118" i="12"/>
  <c r="H267" i="12"/>
  <c r="C102" i="12"/>
  <c r="G137" i="12"/>
  <c r="G269" i="12"/>
  <c r="C123" i="12"/>
  <c r="D287" i="12"/>
  <c r="D218" i="12"/>
  <c r="B246" i="12"/>
  <c r="B263" i="12"/>
  <c r="G335" i="12"/>
  <c r="C86" i="12"/>
  <c r="D20" i="12"/>
  <c r="G30" i="12"/>
  <c r="E156" i="12"/>
  <c r="B333" i="12"/>
  <c r="D78" i="12"/>
  <c r="G135" i="12"/>
  <c r="C190" i="12"/>
  <c r="D121" i="12"/>
  <c r="D239" i="12"/>
  <c r="G226" i="12"/>
  <c r="E306" i="12"/>
  <c r="E115" i="12"/>
  <c r="D144" i="12"/>
  <c r="H198" i="12"/>
  <c r="C254" i="12"/>
  <c r="C225" i="12"/>
  <c r="E315" i="12"/>
  <c r="F45" i="12"/>
  <c r="B160" i="12"/>
  <c r="E225" i="12"/>
  <c r="G143" i="12"/>
  <c r="E310" i="12"/>
  <c r="F247" i="12"/>
  <c r="C285" i="12"/>
  <c r="B77" i="12"/>
  <c r="G15" i="12"/>
  <c r="D75" i="12"/>
  <c r="H84" i="12"/>
  <c r="F222" i="12"/>
  <c r="H328" i="12"/>
  <c r="B254" i="12"/>
  <c r="F252" i="12"/>
  <c r="G235" i="12"/>
  <c r="E227" i="12"/>
  <c r="E235" i="12"/>
  <c r="E96" i="12"/>
  <c r="E347" i="12"/>
  <c r="D248" i="12"/>
  <c r="C71" i="12"/>
  <c r="E341" i="12"/>
  <c r="B242" i="12"/>
  <c r="B169" i="12"/>
  <c r="G139" i="12"/>
  <c r="B168" i="12"/>
  <c r="C355" i="12"/>
  <c r="C213" i="12"/>
  <c r="H291" i="12"/>
  <c r="B190" i="12"/>
  <c r="B272" i="12"/>
  <c r="F360" i="12"/>
  <c r="F85" i="12"/>
  <c r="B20" i="12"/>
  <c r="G117" i="12"/>
  <c r="G88" i="12"/>
  <c r="H361" i="12"/>
  <c r="B288" i="12"/>
  <c r="E253" i="12"/>
  <c r="F253" i="12"/>
  <c r="E195" i="12"/>
  <c r="E99" i="12"/>
  <c r="H199" i="12"/>
  <c r="E25" i="12"/>
  <c r="B149" i="12"/>
  <c r="E88" i="12"/>
  <c r="G275" i="12"/>
  <c r="D164" i="12"/>
  <c r="G200" i="12"/>
  <c r="H193" i="12"/>
  <c r="F196" i="12"/>
  <c r="E247" i="12"/>
  <c r="B140" i="12"/>
  <c r="G158" i="12"/>
  <c r="D230" i="12"/>
  <c r="E66" i="12"/>
  <c r="D217" i="12"/>
  <c r="C188" i="12"/>
  <c r="D128" i="12"/>
  <c r="E19" i="12"/>
  <c r="C51" i="12"/>
  <c r="E83" i="12"/>
  <c r="H153" i="12"/>
  <c r="C21" i="12"/>
  <c r="B338" i="12"/>
  <c r="G356" i="12"/>
  <c r="D324" i="12"/>
  <c r="F264" i="12"/>
  <c r="B88" i="12"/>
  <c r="H183" i="12"/>
  <c r="C144" i="12"/>
  <c r="B285" i="12"/>
  <c r="H356" i="12"/>
  <c r="F219" i="12"/>
  <c r="F322" i="12"/>
  <c r="F90" i="12"/>
  <c r="C163" i="12"/>
  <c r="C219" i="12"/>
  <c r="F257" i="12"/>
  <c r="G265" i="12"/>
  <c r="F241" i="12"/>
  <c r="B157" i="12"/>
  <c r="H301" i="12"/>
  <c r="D32" i="12"/>
  <c r="F186" i="12"/>
  <c r="H110" i="12"/>
  <c r="H304" i="12"/>
  <c r="D335" i="12"/>
  <c r="C212" i="12"/>
  <c r="G293" i="12"/>
  <c r="D79" i="12"/>
  <c r="D250" i="12"/>
  <c r="D351" i="12"/>
  <c r="H12" i="12"/>
  <c r="F354" i="12"/>
  <c r="C12" i="12"/>
  <c r="G33" i="12"/>
  <c r="C286" i="12"/>
  <c r="G216" i="12"/>
  <c r="E65" i="12"/>
  <c r="H97" i="12"/>
  <c r="E228" i="12"/>
  <c r="E28" i="12"/>
  <c r="F188" i="12"/>
  <c r="G291" i="12"/>
  <c r="H163" i="12"/>
  <c r="G286" i="12"/>
  <c r="E119" i="12"/>
  <c r="C218" i="12"/>
  <c r="G336" i="12"/>
  <c r="G199" i="12"/>
  <c r="F86" i="12"/>
  <c r="B174" i="12"/>
  <c r="F351" i="12"/>
  <c r="D268" i="12"/>
  <c r="G258" i="12"/>
  <c r="H188" i="12"/>
  <c r="H239" i="12"/>
  <c r="F346" i="12"/>
  <c r="G334" i="12"/>
  <c r="H313" i="12"/>
  <c r="H333" i="12"/>
  <c r="B363" i="12"/>
  <c r="D262" i="12"/>
  <c r="D228" i="12"/>
  <c r="H143" i="12"/>
  <c r="D82" i="12"/>
  <c r="H275" i="12"/>
  <c r="B191" i="12"/>
  <c r="H191" i="12"/>
  <c r="B201" i="12"/>
  <c r="D185" i="12"/>
  <c r="D94" i="12"/>
  <c r="F12" i="12"/>
  <c r="H49" i="12"/>
  <c r="B314" i="12"/>
  <c r="B207" i="12"/>
  <c r="H109" i="12"/>
  <c r="H278" i="12"/>
  <c r="H66" i="12"/>
  <c r="F92" i="12"/>
  <c r="D321" i="12"/>
  <c r="D149" i="12"/>
  <c r="B76" i="12"/>
  <c r="F303" i="12"/>
  <c r="G285" i="12"/>
  <c r="H319" i="12"/>
  <c r="E113" i="12"/>
  <c r="D57" i="12"/>
  <c r="B212" i="12"/>
  <c r="D77" i="12"/>
  <c r="C180" i="12"/>
  <c r="E58" i="12"/>
  <c r="H358" i="12"/>
  <c r="G268" i="12"/>
  <c r="F140" i="12"/>
  <c r="E176" i="12"/>
  <c r="E301" i="12"/>
  <c r="B32" i="12"/>
  <c r="G202" i="12"/>
  <c r="E252" i="12"/>
  <c r="D195" i="12"/>
  <c r="D175" i="12"/>
  <c r="H309" i="12"/>
  <c r="H10" i="12"/>
  <c r="C247" i="12"/>
  <c r="G294" i="12"/>
  <c r="D103" i="12"/>
  <c r="B237" i="12"/>
  <c r="D49" i="12"/>
  <c r="H208" i="12"/>
  <c r="H124" i="12"/>
  <c r="D223" i="12"/>
  <c r="D315" i="12"/>
  <c r="D299" i="12"/>
  <c r="E160" i="12"/>
  <c r="F314" i="12"/>
  <c r="E76" i="12"/>
  <c r="F43" i="12"/>
  <c r="G81" i="12"/>
  <c r="D66" i="12"/>
  <c r="B244" i="12"/>
  <c r="G46" i="12"/>
  <c r="C356" i="12"/>
  <c r="F266" i="12"/>
  <c r="G94" i="12"/>
  <c r="F173" i="12"/>
  <c r="E140" i="12"/>
  <c r="H270" i="12"/>
  <c r="E220" i="12"/>
  <c r="B123" i="12"/>
  <c r="F180" i="12"/>
  <c r="C126" i="12"/>
  <c r="C316" i="12"/>
  <c r="G119" i="12"/>
  <c r="D263" i="12"/>
  <c r="F325" i="12"/>
  <c r="E185" i="12"/>
  <c r="E365" i="12"/>
  <c r="D292" i="12"/>
  <c r="G174" i="12"/>
  <c r="B181" i="12"/>
  <c r="D312" i="12"/>
  <c r="F342" i="12"/>
  <c r="B176" i="12"/>
  <c r="F179" i="12"/>
  <c r="D366" i="12"/>
  <c r="D253" i="12"/>
  <c r="B70" i="12"/>
  <c r="E47" i="12"/>
  <c r="F78" i="12"/>
  <c r="C233" i="12"/>
  <c r="F145" i="12"/>
  <c r="G274" i="12"/>
  <c r="F243" i="12"/>
  <c r="C307" i="12"/>
  <c r="B360" i="12"/>
  <c r="E346" i="12"/>
  <c r="E350" i="12"/>
  <c r="G85" i="12"/>
  <c r="F144" i="12"/>
  <c r="H108" i="12"/>
  <c r="F102" i="12"/>
  <c r="E286" i="12"/>
  <c r="H215" i="12"/>
  <c r="B204" i="12"/>
  <c r="B172" i="12"/>
  <c r="H280" i="12"/>
  <c r="B335" i="12"/>
  <c r="H195" i="12"/>
  <c r="D298" i="12"/>
  <c r="B10" i="12"/>
  <c r="B366" i="12"/>
  <c r="E141" i="12"/>
  <c r="G138" i="12"/>
  <c r="B156" i="12"/>
  <c r="E265" i="12"/>
  <c r="E182" i="12"/>
  <c r="D184" i="12"/>
  <c r="H283" i="12"/>
  <c r="G318" i="12"/>
  <c r="E165" i="12"/>
  <c r="E243" i="12"/>
  <c r="D133" i="12"/>
  <c r="G298" i="12"/>
  <c r="G106" i="12"/>
  <c r="F176" i="12"/>
  <c r="E196" i="12"/>
  <c r="E308" i="12"/>
  <c r="D222" i="12"/>
  <c r="F226" i="12"/>
  <c r="B256" i="12"/>
  <c r="D29" i="12"/>
  <c r="G273" i="12"/>
  <c r="E291" i="12"/>
  <c r="C211" i="12"/>
  <c r="D209" i="12"/>
  <c r="D19" i="12"/>
  <c r="D296" i="12"/>
  <c r="E314" i="12"/>
  <c r="H177" i="12"/>
  <c r="F259" i="12"/>
  <c r="H335" i="12"/>
  <c r="C217" i="12"/>
  <c r="B364" i="12"/>
  <c r="E324" i="12"/>
  <c r="E50" i="12"/>
  <c r="H155" i="12"/>
  <c r="D356" i="12"/>
  <c r="D255" i="12"/>
  <c r="G263" i="12"/>
  <c r="E130" i="12"/>
  <c r="H254" i="12"/>
  <c r="E22" i="12"/>
  <c r="F175" i="12"/>
  <c r="H233" i="12"/>
  <c r="E146" i="12"/>
  <c r="B251" i="12"/>
  <c r="G204" i="12"/>
  <c r="C54" i="12"/>
  <c r="C237" i="12"/>
  <c r="D206" i="12"/>
  <c r="G192" i="12"/>
  <c r="D165" i="12"/>
  <c r="E198" i="12"/>
  <c r="F183" i="12"/>
  <c r="E149" i="12"/>
  <c r="F319" i="12"/>
  <c r="E334" i="12"/>
  <c r="E90" i="12"/>
  <c r="E190" i="12"/>
  <c r="E284" i="12"/>
  <c r="E110" i="12"/>
  <c r="C234" i="12"/>
  <c r="D360" i="12"/>
  <c r="D138" i="12"/>
  <c r="B208" i="12"/>
  <c r="B316" i="12"/>
  <c r="H43" i="12"/>
  <c r="F286" i="12"/>
  <c r="F51" i="12"/>
  <c r="F18" i="12"/>
  <c r="E356" i="12"/>
  <c r="C189" i="12"/>
  <c r="E120" i="12"/>
  <c r="D367" i="12"/>
  <c r="H218" i="12"/>
  <c r="F249" i="12"/>
  <c r="B120" i="12"/>
  <c r="D203" i="12"/>
  <c r="D274" i="12"/>
  <c r="H295" i="12"/>
  <c r="H290" i="12"/>
  <c r="H311" i="12"/>
  <c r="H238" i="12"/>
  <c r="B346" i="12"/>
  <c r="C114" i="12"/>
  <c r="H223" i="12"/>
  <c r="G127" i="12"/>
  <c r="E175" i="12"/>
  <c r="C119" i="12"/>
  <c r="C151" i="12"/>
  <c r="C277" i="12"/>
  <c r="D21" i="12"/>
  <c r="D343" i="12"/>
  <c r="G337" i="12"/>
  <c r="B151" i="12"/>
  <c r="B202" i="12"/>
  <c r="B309" i="12"/>
  <c r="E124" i="12"/>
  <c r="G128" i="12"/>
  <c r="B367" i="12"/>
  <c r="D131" i="12"/>
  <c r="D300" i="12"/>
  <c r="G245" i="12"/>
  <c r="G20" i="12"/>
  <c r="H213" i="12"/>
  <c r="B153" i="12"/>
  <c r="C156" i="12"/>
  <c r="C187" i="12"/>
  <c r="F131" i="12"/>
  <c r="G330" i="12"/>
  <c r="H296" i="12"/>
  <c r="E161" i="12"/>
  <c r="H214" i="12"/>
  <c r="F368" i="12"/>
  <c r="G206" i="12"/>
  <c r="G231" i="12"/>
  <c r="G156" i="12"/>
  <c r="G195" i="12"/>
  <c r="E177" i="12"/>
  <c r="F143" i="12"/>
  <c r="E231" i="12"/>
  <c r="B236" i="12"/>
  <c r="D319" i="12"/>
  <c r="B229" i="12"/>
  <c r="C302" i="12"/>
  <c r="G289" i="12"/>
  <c r="G238" i="12"/>
  <c r="B321" i="12"/>
  <c r="D350" i="12"/>
  <c r="E251" i="12"/>
  <c r="E178" i="12"/>
  <c r="C336" i="12"/>
  <c r="B343" i="12"/>
  <c r="E277" i="12"/>
  <c r="C176" i="12"/>
  <c r="D259" i="12"/>
  <c r="G213" i="12"/>
  <c r="F336" i="12"/>
  <c r="E338" i="12"/>
  <c r="F272" i="12"/>
  <c r="H171" i="12"/>
  <c r="E136" i="12"/>
  <c r="H204" i="12"/>
  <c r="C30" i="12"/>
  <c r="E35" i="12"/>
  <c r="H262" i="12"/>
  <c r="C96" i="12"/>
  <c r="B110" i="12"/>
  <c r="B265" i="12"/>
  <c r="F350" i="12"/>
  <c r="H114" i="12"/>
  <c r="G313" i="12"/>
  <c r="D336" i="12"/>
  <c r="D89" i="12"/>
  <c r="E106" i="12"/>
  <c r="H273" i="12"/>
  <c r="F119" i="12"/>
  <c r="E40" i="12"/>
  <c r="H126" i="12"/>
  <c r="G248" i="12"/>
  <c r="F163" i="12"/>
  <c r="D199" i="12"/>
  <c r="F261" i="12"/>
  <c r="F65" i="12"/>
  <c r="G50" i="12"/>
  <c r="G16" i="12"/>
  <c r="G276" i="12"/>
  <c r="D348" i="12"/>
  <c r="E279" i="12"/>
  <c r="D317" i="12"/>
  <c r="E162" i="12"/>
  <c r="F343" i="12"/>
  <c r="D204" i="12"/>
  <c r="D54" i="12"/>
  <c r="G47" i="12"/>
  <c r="E172" i="12"/>
  <c r="H212" i="12"/>
  <c r="E214" i="12"/>
  <c r="F221" i="12"/>
  <c r="D368" i="12"/>
  <c r="C162" i="12"/>
  <c r="E363" i="12"/>
  <c r="G284" i="12"/>
  <c r="C186" i="12"/>
  <c r="D100" i="12"/>
  <c r="D355" i="12"/>
  <c r="D242" i="12"/>
  <c r="H17" i="12"/>
  <c r="H203" i="12"/>
  <c r="B82" i="12"/>
  <c r="F113" i="12"/>
  <c r="E204" i="12"/>
  <c r="F256" i="12"/>
  <c r="H178" i="12"/>
  <c r="H347" i="12"/>
  <c r="G182" i="12"/>
  <c r="E256" i="12"/>
  <c r="F274" i="12"/>
  <c r="B317" i="12"/>
  <c r="E59" i="12"/>
  <c r="F334" i="12"/>
  <c r="B268" i="12"/>
  <c r="G70" i="12"/>
  <c r="C276" i="12"/>
  <c r="H115" i="12"/>
  <c r="G312" i="12"/>
  <c r="H253" i="12"/>
  <c r="C293" i="12"/>
  <c r="C204" i="12"/>
  <c r="E192" i="12"/>
  <c r="F236" i="12"/>
  <c r="C238" i="12"/>
  <c r="D155" i="12"/>
  <c r="B224" i="12"/>
  <c r="E368" i="12"/>
  <c r="C265" i="12"/>
  <c r="G74" i="12"/>
  <c r="D160" i="12"/>
  <c r="C120" i="12"/>
  <c r="G19" i="12"/>
  <c r="B132" i="12"/>
  <c r="G341" i="12"/>
  <c r="G223" i="12"/>
  <c r="D249" i="12"/>
  <c r="C363" i="12"/>
  <c r="C227" i="12"/>
  <c r="G75" i="12"/>
  <c r="D124" i="12"/>
  <c r="E292" i="12"/>
  <c r="F168" i="12"/>
  <c r="B300" i="12"/>
  <c r="C314" i="12"/>
  <c r="E241" i="12"/>
  <c r="G108" i="12"/>
  <c r="E23" i="12"/>
  <c r="B259" i="12"/>
  <c r="C258" i="12"/>
  <c r="B111" i="12"/>
  <c r="F229" i="12"/>
  <c r="E77" i="12"/>
  <c r="C60" i="12"/>
  <c r="C365" i="12"/>
  <c r="F365" i="12"/>
  <c r="D257" i="12"/>
  <c r="D305" i="12"/>
  <c r="B161" i="12"/>
  <c r="G41" i="12"/>
  <c r="D97" i="12"/>
  <c r="E218" i="12"/>
  <c r="H120" i="12"/>
  <c r="D322" i="12"/>
  <c r="B225" i="12"/>
  <c r="B178" i="12"/>
  <c r="H94" i="12"/>
  <c r="B253" i="12"/>
  <c r="E152" i="12"/>
  <c r="C291" i="12"/>
  <c r="D308" i="12"/>
  <c r="H222" i="12"/>
  <c r="E45" i="12"/>
  <c r="F307" i="12"/>
  <c r="H316" i="12"/>
  <c r="E309" i="12"/>
  <c r="E104" i="12"/>
  <c r="D235" i="12"/>
  <c r="G126" i="12"/>
  <c r="F192" i="12"/>
  <c r="C278" i="12"/>
  <c r="H141" i="12"/>
  <c r="G21" i="12"/>
  <c r="D252" i="12"/>
  <c r="E200" i="12"/>
  <c r="C267" i="12"/>
  <c r="F298" i="12"/>
  <c r="F339" i="12"/>
  <c r="E101" i="12"/>
  <c r="H83" i="12"/>
  <c r="H170" i="12"/>
  <c r="C310" i="12"/>
  <c r="E245" i="12"/>
  <c r="C134" i="12"/>
  <c r="E317" i="12"/>
  <c r="D170" i="12"/>
  <c r="H138" i="12"/>
  <c r="B16" i="12"/>
  <c r="G146" i="12"/>
  <c r="D101" i="12"/>
  <c r="D169" i="12"/>
  <c r="F190" i="12"/>
  <c r="G254" i="12"/>
  <c r="F128" i="12"/>
  <c r="G100" i="12"/>
  <c r="E114" i="12"/>
  <c r="E137" i="12"/>
  <c r="H73" i="12"/>
  <c r="G325" i="12"/>
  <c r="B109" i="12"/>
  <c r="G171" i="12"/>
  <c r="G218" i="12"/>
  <c r="F234" i="12"/>
  <c r="F310" i="12"/>
  <c r="F124" i="12"/>
  <c r="C273" i="12"/>
  <c r="D182" i="12"/>
  <c r="F260" i="12"/>
  <c r="B106" i="12"/>
  <c r="H176" i="12"/>
  <c r="B164" i="12"/>
  <c r="D167" i="12"/>
  <c r="G187" i="12"/>
  <c r="G249" i="12"/>
  <c r="F16" i="12"/>
  <c r="G72" i="12"/>
  <c r="F75" i="12"/>
  <c r="B269" i="12"/>
  <c r="B264" i="12"/>
  <c r="H271" i="12"/>
  <c r="H339" i="12"/>
  <c r="B136" i="12"/>
  <c r="G296" i="12"/>
  <c r="H332" i="12"/>
  <c r="G361" i="12"/>
  <c r="B239" i="12"/>
  <c r="F327" i="12"/>
  <c r="B292" i="12"/>
  <c r="E327" i="12"/>
  <c r="G351" i="12"/>
  <c r="H184" i="12"/>
  <c r="C294" i="12"/>
  <c r="F218" i="12"/>
  <c r="D342" i="12"/>
  <c r="G207" i="12"/>
  <c r="D227" i="12"/>
  <c r="F117" i="12"/>
  <c r="G71" i="12"/>
  <c r="B221" i="12"/>
  <c r="C229" i="12"/>
  <c r="F277" i="12"/>
  <c r="G77" i="12"/>
  <c r="E75" i="12"/>
  <c r="D304" i="12"/>
  <c r="D60" i="12"/>
  <c r="D16" i="12"/>
  <c r="C135" i="12"/>
  <c r="F72" i="12"/>
  <c r="E261" i="12"/>
  <c r="B369" i="12"/>
  <c r="C296" i="12"/>
  <c r="G13" i="12"/>
  <c r="G116" i="12"/>
  <c r="C199" i="12"/>
  <c r="F216" i="12"/>
  <c r="H175" i="12"/>
  <c r="H186" i="12"/>
  <c r="H50" i="12"/>
  <c r="E186" i="12"/>
  <c r="G169" i="12"/>
  <c r="E244" i="12"/>
  <c r="H201" i="12"/>
  <c r="F122" i="12"/>
  <c r="B134" i="12"/>
  <c r="E126" i="12"/>
  <c r="C261" i="12"/>
  <c r="H240" i="12"/>
  <c r="E269" i="12"/>
  <c r="C43" i="12"/>
  <c r="C215" i="12"/>
  <c r="G179" i="12"/>
  <c r="B358" i="12"/>
  <c r="C264" i="12"/>
  <c r="H197" i="12"/>
  <c r="E16" i="12"/>
  <c r="C89" i="12"/>
  <c r="B166" i="12"/>
  <c r="C177" i="12"/>
  <c r="F96" i="12"/>
  <c r="H294" i="12"/>
  <c r="E184" i="12"/>
  <c r="G60" i="12"/>
  <c r="G225" i="12"/>
  <c r="E229" i="12"/>
  <c r="C202" i="12"/>
  <c r="D106" i="12"/>
  <c r="E48" i="12"/>
  <c r="F267" i="12"/>
  <c r="E199" i="12"/>
  <c r="E274" i="12"/>
  <c r="C289" i="12"/>
  <c r="C136" i="12"/>
  <c r="B232" i="12"/>
  <c r="C121" i="12"/>
  <c r="D107" i="12"/>
  <c r="C49" i="12"/>
  <c r="G115" i="12"/>
  <c r="D90" i="12"/>
  <c r="H231" i="12"/>
  <c r="F255" i="12"/>
  <c r="F313" i="12"/>
  <c r="D232" i="12"/>
  <c r="E351" i="12"/>
  <c r="G162" i="12"/>
  <c r="B107" i="12"/>
  <c r="G305" i="12"/>
  <c r="F320" i="12"/>
  <c r="G239" i="12"/>
  <c r="H299" i="12"/>
  <c r="F292" i="12"/>
  <c r="C245" i="12"/>
  <c r="G251" i="12"/>
  <c r="H279" i="12"/>
  <c r="C15" i="12"/>
  <c r="C295" i="12"/>
  <c r="F115" i="12"/>
  <c r="B262" i="12"/>
  <c r="B218" i="12"/>
  <c r="F356" i="12"/>
  <c r="G52" i="12"/>
  <c r="D177" i="12"/>
  <c r="B326" i="12"/>
  <c r="C223" i="12"/>
  <c r="B336" i="12"/>
  <c r="F312" i="12"/>
  <c r="F345" i="12"/>
  <c r="F112" i="12"/>
  <c r="D126" i="12"/>
  <c r="G173" i="12"/>
  <c r="E287" i="12"/>
  <c r="B362" i="12"/>
  <c r="F215" i="12"/>
  <c r="H363" i="12"/>
  <c r="H106" i="12"/>
  <c r="H207" i="12"/>
  <c r="D276" i="12"/>
  <c r="E281" i="12"/>
  <c r="D132" i="12"/>
  <c r="C230" i="12"/>
  <c r="H81" i="12"/>
  <c r="B297" i="12"/>
  <c r="E254" i="12"/>
  <c r="F52" i="12"/>
  <c r="D363" i="12"/>
  <c r="D331" i="12"/>
  <c r="G111" i="12"/>
  <c r="F308" i="12"/>
  <c r="B128" i="12"/>
  <c r="B267" i="12"/>
  <c r="F73" i="12"/>
  <c r="F258" i="12"/>
  <c r="D293" i="12"/>
  <c r="E117" i="12"/>
  <c r="F230" i="12"/>
  <c r="H80" i="12"/>
  <c r="E201" i="12"/>
  <c r="B205" i="12"/>
  <c r="D275" i="12"/>
  <c r="F224" i="12"/>
  <c r="E238" i="12"/>
  <c r="H25" i="12"/>
  <c r="H34" i="12"/>
  <c r="D197" i="12"/>
  <c r="H41" i="12"/>
  <c r="E188" i="12"/>
  <c r="G253" i="12"/>
  <c r="E56" i="12"/>
  <c r="H282" i="12"/>
  <c r="C117" i="12"/>
  <c r="F129" i="12"/>
  <c r="H181" i="12"/>
  <c r="G322" i="12"/>
  <c r="C304" i="12"/>
  <c r="G184" i="12"/>
  <c r="E234" i="12"/>
  <c r="F21" i="12"/>
  <c r="E203" i="12"/>
  <c r="G306" i="12"/>
  <c r="F269" i="12"/>
  <c r="F187" i="12"/>
  <c r="C232" i="12"/>
  <c r="B277" i="12"/>
  <c r="B38" i="12"/>
  <c r="E215" i="12"/>
  <c r="C42" i="12"/>
  <c r="G96" i="12"/>
  <c r="H159" i="12"/>
  <c r="D267" i="12"/>
  <c r="G221" i="12"/>
  <c r="H285" i="12"/>
  <c r="E248" i="12"/>
  <c r="B195" i="12"/>
  <c r="H209" i="12"/>
  <c r="H244" i="12"/>
  <c r="E322" i="12"/>
  <c r="G205" i="12"/>
  <c r="D168" i="12"/>
  <c r="G329" i="12"/>
  <c r="D162" i="12"/>
  <c r="H258" i="12"/>
  <c r="D327" i="12"/>
  <c r="F36" i="12"/>
  <c r="C33" i="12"/>
  <c r="G277" i="12"/>
  <c r="E280" i="12"/>
  <c r="D194" i="12"/>
  <c r="G185" i="12"/>
  <c r="C303" i="12"/>
  <c r="G227" i="12"/>
  <c r="C306" i="12"/>
  <c r="B63" i="12"/>
  <c r="F142" i="12"/>
  <c r="B235" i="12"/>
  <c r="F160" i="12"/>
  <c r="D334" i="12"/>
  <c r="F282" i="12"/>
  <c r="B319" i="12"/>
  <c r="F95" i="12"/>
  <c r="C36" i="12"/>
  <c r="G95" i="12"/>
  <c r="E46" i="12"/>
  <c r="D231" i="12"/>
  <c r="D339" i="12"/>
  <c r="H327" i="12"/>
  <c r="H251" i="12"/>
  <c r="G243" i="12"/>
  <c r="E293" i="12"/>
  <c r="B81" i="12"/>
  <c r="B145" i="12"/>
  <c r="F270" i="12"/>
  <c r="D23" i="12"/>
  <c r="H247" i="12"/>
  <c r="B187" i="12"/>
  <c r="H274" i="12"/>
  <c r="B289" i="12"/>
  <c r="E249" i="12"/>
  <c r="F244" i="12"/>
  <c r="E331" i="12"/>
  <c r="D256" i="12"/>
  <c r="G103" i="12"/>
  <c r="F273" i="12"/>
  <c r="C34" i="12"/>
  <c r="B84" i="12"/>
  <c r="H292" i="12"/>
  <c r="G262" i="12"/>
  <c r="B152" i="12"/>
  <c r="C300" i="12"/>
  <c r="D261" i="12"/>
  <c r="G338" i="12"/>
  <c r="B31" i="12"/>
  <c r="C242" i="12"/>
  <c r="H173" i="12"/>
  <c r="B118" i="12"/>
  <c r="D191" i="12"/>
  <c r="G303" i="12"/>
  <c r="B93" i="12"/>
  <c r="B329" i="12"/>
  <c r="F291" i="12"/>
  <c r="H350" i="12"/>
  <c r="B227" i="12"/>
  <c r="C333" i="12"/>
  <c r="F317" i="12"/>
  <c r="B307" i="12"/>
  <c r="H56" i="12"/>
  <c r="F250" i="12"/>
  <c r="G339" i="12"/>
  <c r="F207" i="12"/>
  <c r="C179" i="12"/>
  <c r="H219" i="12"/>
  <c r="D213" i="12"/>
  <c r="C340" i="12"/>
  <c r="B238" i="12"/>
  <c r="B214" i="12"/>
  <c r="F155" i="12"/>
  <c r="B240" i="12"/>
  <c r="C240" i="12"/>
  <c r="C360" i="12"/>
  <c r="F105" i="12"/>
  <c r="B220" i="12"/>
  <c r="H154" i="12"/>
  <c r="B206" i="12"/>
  <c r="H190" i="12"/>
  <c r="H308" i="12"/>
  <c r="H342" i="12"/>
  <c r="D346" i="12"/>
  <c r="F318" i="12"/>
  <c r="D145" i="12"/>
  <c r="G110" i="12"/>
  <c r="C279" i="12"/>
  <c r="G97" i="12"/>
  <c r="H152" i="12"/>
  <c r="H318" i="12"/>
  <c r="D338" i="12"/>
  <c r="H128" i="12"/>
  <c r="D320" i="12"/>
  <c r="C100" i="12"/>
  <c r="H187" i="12"/>
  <c r="G186" i="12"/>
  <c r="F68" i="12"/>
  <c r="D130" i="12"/>
  <c r="H366" i="12"/>
  <c r="D151" i="12"/>
  <c r="G23" i="12"/>
  <c r="H241" i="12"/>
  <c r="B71" i="12"/>
  <c r="G272" i="12"/>
  <c r="G175" i="12"/>
  <c r="G198" i="12"/>
  <c r="C220" i="12"/>
  <c r="E257" i="12"/>
  <c r="F265" i="12"/>
  <c r="B261" i="12"/>
  <c r="D245" i="12"/>
  <c r="H118" i="12"/>
  <c r="C143" i="12"/>
  <c r="H245" i="12"/>
  <c r="E226" i="12"/>
  <c r="F146" i="12"/>
  <c r="H211" i="12"/>
  <c r="E272" i="12"/>
  <c r="B325" i="12"/>
  <c r="G222" i="12"/>
  <c r="D254" i="12"/>
  <c r="H354" i="12"/>
  <c r="B228" i="12"/>
  <c r="E332" i="12"/>
  <c r="B119" i="12"/>
  <c r="H189" i="12"/>
  <c r="D187" i="12"/>
  <c r="G228" i="12"/>
  <c r="H330" i="12"/>
  <c r="F281" i="12"/>
  <c r="E187" i="12"/>
  <c r="H260" i="12"/>
  <c r="D278" i="12"/>
  <c r="H359" i="12"/>
  <c r="B273" i="12"/>
  <c r="G252" i="12"/>
  <c r="D294" i="12"/>
  <c r="G154" i="12"/>
  <c r="E366" i="12"/>
  <c r="E299" i="12"/>
  <c r="C287" i="12"/>
  <c r="C350" i="12"/>
  <c r="H323" i="12"/>
  <c r="E39" i="12"/>
  <c r="E91" i="12"/>
  <c r="H232" i="12"/>
  <c r="G209" i="12"/>
  <c r="G43" i="12"/>
  <c r="B226" i="12"/>
  <c r="D105" i="12"/>
  <c r="G247" i="12"/>
  <c r="F290" i="12"/>
  <c r="B350" i="12"/>
  <c r="G25" i="12"/>
  <c r="F283" i="12"/>
  <c r="D302" i="12"/>
  <c r="D174" i="12"/>
  <c r="B80" i="12"/>
  <c r="E73" i="12"/>
  <c r="B312" i="12"/>
  <c r="C349" i="12"/>
  <c r="E144" i="12"/>
  <c r="G178" i="12"/>
  <c r="B302" i="12"/>
  <c r="B40" i="12"/>
  <c r="C127" i="12"/>
  <c r="F166" i="12"/>
  <c r="E127" i="12"/>
  <c r="H74" i="12"/>
  <c r="H343" i="12"/>
  <c r="D10" i="12"/>
  <c r="C78" i="12"/>
  <c r="B248" i="12"/>
  <c r="G203" i="12"/>
  <c r="E219" i="12"/>
  <c r="F174" i="12"/>
  <c r="C198" i="12"/>
  <c r="E128" i="12"/>
  <c r="H47" i="12"/>
  <c r="B62" i="12"/>
  <c r="F100" i="12"/>
  <c r="B35" i="12"/>
  <c r="H221" i="12"/>
  <c r="F326" i="12"/>
  <c r="H46" i="12"/>
  <c r="H172" i="12"/>
  <c r="B223" i="12"/>
  <c r="E258" i="12"/>
  <c r="D114" i="12"/>
  <c r="F353" i="12"/>
  <c r="H337" i="12"/>
  <c r="G45" i="12"/>
  <c r="E211" i="12"/>
  <c r="E17" i="12"/>
  <c r="G176" i="12"/>
  <c r="E11" i="12"/>
  <c r="H112" i="12"/>
  <c r="C315" i="12"/>
  <c r="G345" i="12"/>
  <c r="E267" i="12"/>
  <c r="G140" i="12"/>
  <c r="F170" i="12"/>
  <c r="E105" i="12"/>
  <c r="B54" i="12"/>
  <c r="D74" i="12"/>
  <c r="D62" i="12"/>
  <c r="C77" i="12"/>
  <c r="E100" i="12"/>
  <c r="F64" i="12"/>
  <c r="B45" i="12"/>
  <c r="F364" i="12"/>
  <c r="E29" i="12"/>
  <c r="G309" i="12"/>
  <c r="B24" i="12"/>
  <c r="G90" i="12"/>
  <c r="C207" i="12"/>
  <c r="E112" i="12"/>
  <c r="D345" i="12"/>
  <c r="F254" i="12"/>
  <c r="B287" i="12"/>
  <c r="D11" i="12"/>
  <c r="C152" i="12"/>
  <c r="E108" i="12"/>
  <c r="D65" i="12"/>
  <c r="F328" i="12"/>
  <c r="D337" i="12"/>
  <c r="G124" i="12"/>
  <c r="C46" i="12"/>
  <c r="E316" i="12"/>
  <c r="H236" i="12"/>
  <c r="C28" i="12"/>
  <c r="F352" i="12"/>
  <c r="C116" i="12"/>
  <c r="E157" i="12"/>
  <c r="C203" i="12"/>
  <c r="D329" i="12"/>
  <c r="G152" i="12"/>
  <c r="H99" i="12"/>
  <c r="H302" i="12"/>
  <c r="B349" i="12"/>
  <c r="B141" i="12"/>
  <c r="F185" i="12"/>
  <c r="C146" i="12"/>
  <c r="C70" i="12"/>
  <c r="H259" i="12"/>
  <c r="D46" i="12"/>
  <c r="H322" i="12"/>
  <c r="D91" i="12"/>
  <c r="G256" i="12"/>
  <c r="H105" i="12"/>
  <c r="B332" i="12"/>
  <c r="G125" i="12"/>
  <c r="C55" i="12"/>
  <c r="C44" i="12"/>
  <c r="G31" i="12"/>
  <c r="H174" i="12"/>
  <c r="G98" i="12"/>
  <c r="E233" i="12"/>
  <c r="B67" i="12"/>
  <c r="H185" i="12"/>
  <c r="C284" i="12"/>
  <c r="E37" i="12"/>
  <c r="F355" i="12"/>
  <c r="B150" i="12"/>
  <c r="D297" i="12"/>
  <c r="H230" i="12"/>
  <c r="E53" i="12"/>
  <c r="H217" i="12"/>
  <c r="G259" i="12"/>
  <c r="D18" i="12"/>
  <c r="H151" i="12"/>
  <c r="D266" i="12"/>
  <c r="D83" i="12"/>
  <c r="E159" i="12"/>
  <c r="B121" i="12"/>
  <c r="C281" i="12"/>
  <c r="E290" i="12"/>
  <c r="G281" i="12"/>
  <c r="D176" i="12"/>
  <c r="B11" i="12"/>
  <c r="H26" i="12"/>
  <c r="D88" i="12"/>
  <c r="H29" i="12"/>
  <c r="B186" i="12"/>
  <c r="E62" i="12"/>
  <c r="D14" i="12"/>
  <c r="C226" i="12"/>
  <c r="C131" i="12"/>
  <c r="B213" i="12"/>
  <c r="D92" i="12"/>
  <c r="H86" i="12"/>
  <c r="H303" i="12"/>
  <c r="D95" i="12"/>
  <c r="B294" i="12"/>
  <c r="E260" i="12"/>
  <c r="D224" i="12"/>
  <c r="H77" i="12"/>
  <c r="H16" i="12"/>
  <c r="D96" i="12"/>
  <c r="D341" i="12"/>
  <c r="C105" i="12"/>
  <c r="B117" i="12"/>
  <c r="C231" i="12"/>
  <c r="B104" i="12"/>
  <c r="H21" i="12"/>
  <c r="E147" i="12"/>
  <c r="B69" i="12"/>
  <c r="F309" i="12"/>
  <c r="D181" i="12"/>
  <c r="C32" i="12"/>
  <c r="C168" i="12"/>
  <c r="B83" i="12"/>
  <c r="D84" i="12"/>
  <c r="C94" i="12"/>
  <c r="F169" i="12"/>
  <c r="B55" i="12"/>
  <c r="B96" i="12"/>
  <c r="G302" i="12"/>
  <c r="C132" i="12"/>
  <c r="E212" i="12"/>
  <c r="C185" i="12"/>
  <c r="F159" i="12"/>
  <c r="G317" i="12"/>
  <c r="E34" i="12"/>
  <c r="B100" i="12"/>
  <c r="B98" i="12"/>
  <c r="F22" i="12"/>
  <c r="G51" i="12"/>
  <c r="G87" i="12"/>
  <c r="C80" i="12"/>
  <c r="C313" i="12"/>
  <c r="F338" i="12"/>
  <c r="G132" i="12"/>
  <c r="C95" i="12"/>
  <c r="D81" i="12"/>
  <c r="B19" i="12"/>
  <c r="E206" i="12"/>
  <c r="G260" i="12"/>
  <c r="D116" i="12"/>
  <c r="F311" i="12"/>
  <c r="D318" i="12"/>
  <c r="H307" i="12"/>
  <c r="G250" i="12"/>
  <c r="G232" i="12"/>
  <c r="C335" i="12"/>
  <c r="D316" i="12"/>
  <c r="G170" i="12"/>
  <c r="F31" i="12"/>
  <c r="F162" i="12"/>
  <c r="C58" i="12"/>
  <c r="H76" i="12"/>
  <c r="B56" i="12"/>
  <c r="H288" i="12"/>
  <c r="D142" i="12"/>
  <c r="C76" i="12"/>
  <c r="H96" i="12"/>
  <c r="G157" i="12"/>
  <c r="F276" i="12"/>
  <c r="C169" i="12"/>
  <c r="B112" i="12"/>
  <c r="B127" i="12"/>
  <c r="D220" i="12"/>
  <c r="B41" i="12"/>
  <c r="E54" i="12"/>
  <c r="H121" i="12"/>
  <c r="G300" i="12"/>
  <c r="E78" i="12"/>
  <c r="F357" i="12"/>
  <c r="D173" i="12"/>
  <c r="H58" i="12"/>
  <c r="B64" i="12"/>
  <c r="G83" i="12"/>
  <c r="G194" i="12"/>
  <c r="D45" i="12"/>
  <c r="B340" i="12"/>
  <c r="C67" i="12"/>
  <c r="F263" i="12"/>
  <c r="C64" i="12"/>
  <c r="F41" i="12"/>
  <c r="C63" i="12"/>
  <c r="B46" i="12"/>
  <c r="H48" i="12"/>
  <c r="B353" i="12"/>
  <c r="B23" i="12"/>
  <c r="E303" i="12"/>
  <c r="C353" i="12"/>
  <c r="G240" i="12"/>
  <c r="H14" i="12"/>
  <c r="D139" i="12"/>
  <c r="F329" i="12"/>
  <c r="G136" i="12"/>
  <c r="C172" i="12"/>
  <c r="B95" i="12"/>
  <c r="E329" i="12"/>
  <c r="G144" i="12"/>
  <c r="E51" i="12"/>
  <c r="F330" i="12"/>
  <c r="D111" i="12"/>
  <c r="C40" i="12"/>
  <c r="B131" i="12"/>
  <c r="D273" i="12"/>
  <c r="E111" i="12"/>
  <c r="B29" i="12"/>
  <c r="G104" i="12"/>
  <c r="G86" i="12"/>
  <c r="G279" i="12"/>
  <c r="B122" i="12"/>
  <c r="E361" i="12"/>
  <c r="C164" i="12"/>
  <c r="D251" i="12"/>
  <c r="B34" i="12"/>
  <c r="G180" i="12"/>
  <c r="D37" i="12"/>
  <c r="F110" i="12"/>
  <c r="G355" i="12"/>
  <c r="E181" i="12"/>
  <c r="C101" i="12"/>
  <c r="C148" i="12"/>
  <c r="F106" i="12"/>
  <c r="H55" i="12"/>
  <c r="D102" i="12"/>
  <c r="C334" i="12"/>
  <c r="D314" i="12"/>
  <c r="B115" i="12"/>
  <c r="C251" i="12"/>
  <c r="F304" i="12"/>
  <c r="F349" i="12"/>
  <c r="D240" i="12"/>
  <c r="E135" i="12"/>
  <c r="H137" i="12"/>
  <c r="H19" i="12"/>
  <c r="E145" i="12"/>
  <c r="F30" i="12"/>
  <c r="B94" i="12"/>
  <c r="F20" i="12"/>
  <c r="H132" i="12"/>
  <c r="G304" i="12"/>
  <c r="F59" i="12"/>
  <c r="C84" i="12"/>
  <c r="C197" i="12"/>
  <c r="H130" i="12"/>
  <c r="C41" i="12"/>
  <c r="F227" i="12"/>
  <c r="C266" i="12"/>
  <c r="F89" i="12"/>
  <c r="E138" i="12"/>
  <c r="C338" i="12"/>
  <c r="C175" i="12"/>
  <c r="C344" i="12"/>
  <c r="E340" i="12"/>
  <c r="H156" i="12"/>
  <c r="E89" i="12"/>
  <c r="G22" i="12"/>
  <c r="B354" i="12"/>
  <c r="B49" i="12"/>
  <c r="D93" i="12"/>
  <c r="F66" i="12"/>
  <c r="F49" i="12"/>
  <c r="E342" i="12"/>
  <c r="F302" i="12"/>
  <c r="H225" i="12"/>
  <c r="H32" i="12"/>
  <c r="G163" i="12"/>
  <c r="E24" i="12"/>
  <c r="H314" i="12"/>
  <c r="H40" i="12"/>
  <c r="D369" i="12"/>
  <c r="D39" i="12"/>
  <c r="E81" i="12"/>
  <c r="G196" i="12"/>
  <c r="B99" i="12"/>
  <c r="F369" i="12"/>
  <c r="F39" i="12"/>
  <c r="F103" i="12"/>
  <c r="H286" i="12"/>
  <c r="G39" i="12"/>
  <c r="G34" i="12"/>
  <c r="E369" i="12"/>
  <c r="E49" i="12"/>
  <c r="D42" i="12"/>
  <c r="B217" i="12"/>
  <c r="H35" i="12"/>
  <c r="H59" i="12"/>
  <c r="B165" i="12"/>
  <c r="D313" i="12"/>
  <c r="C145" i="12"/>
  <c r="B135" i="12"/>
  <c r="E143" i="12"/>
  <c r="B355" i="12"/>
  <c r="E18" i="12"/>
  <c r="H326" i="12"/>
  <c r="H312" i="12"/>
  <c r="E13" i="12"/>
  <c r="D147" i="12"/>
  <c r="G166" i="12"/>
  <c r="C81" i="12"/>
  <c r="E134" i="12"/>
  <c r="E170" i="12"/>
  <c r="D201" i="12"/>
  <c r="E154" i="12"/>
  <c r="E86" i="12"/>
  <c r="B92" i="12"/>
  <c r="G366" i="12"/>
  <c r="C297" i="12"/>
  <c r="D243" i="12"/>
  <c r="F208" i="12"/>
  <c r="H68" i="12"/>
  <c r="D189" i="12"/>
  <c r="C113" i="12"/>
  <c r="G84" i="12"/>
  <c r="G148" i="12"/>
  <c r="H131" i="12"/>
  <c r="B295" i="12"/>
  <c r="D35" i="12"/>
  <c r="C171" i="12"/>
  <c r="H250" i="12"/>
  <c r="C158" i="12"/>
  <c r="B180" i="12"/>
  <c r="G244" i="12"/>
  <c r="C104" i="12"/>
  <c r="C239" i="12"/>
  <c r="F118" i="12"/>
  <c r="B219" i="12"/>
  <c r="G349" i="12"/>
  <c r="B234" i="12"/>
  <c r="C65" i="12"/>
  <c r="C292" i="12"/>
  <c r="G151" i="12"/>
  <c r="B211" i="12"/>
  <c r="E343" i="12"/>
  <c r="F177" i="12"/>
  <c r="C91" i="12"/>
  <c r="B163" i="12"/>
  <c r="B26" i="12"/>
  <c r="H248" i="12"/>
  <c r="F40" i="12"/>
  <c r="C53" i="12"/>
  <c r="F44" i="12"/>
  <c r="E319" i="12"/>
  <c r="C224" i="12"/>
  <c r="H150" i="12"/>
  <c r="F74" i="12"/>
  <c r="E43" i="12"/>
  <c r="G308" i="12"/>
  <c r="G220" i="12"/>
  <c r="F206" i="12"/>
  <c r="G177" i="12"/>
  <c r="H117" i="12"/>
  <c r="B210" i="12"/>
  <c r="F205" i="12"/>
  <c r="G368" i="12"/>
  <c r="E325" i="12"/>
  <c r="C66" i="12"/>
  <c r="E239" i="12"/>
  <c r="C139" i="12"/>
  <c r="B91" i="12"/>
  <c r="B357" i="12"/>
  <c r="G267" i="12"/>
  <c r="D43" i="12"/>
  <c r="C137" i="12"/>
  <c r="B196" i="12"/>
  <c r="B78" i="12"/>
  <c r="F37" i="12"/>
  <c r="B108" i="12"/>
  <c r="B114" i="12"/>
  <c r="C61" i="12"/>
  <c r="B284" i="12"/>
  <c r="C88" i="12"/>
  <c r="C200" i="12"/>
  <c r="B143" i="12"/>
  <c r="C157" i="12"/>
  <c r="C97" i="12"/>
  <c r="H256" i="12"/>
  <c r="H293" i="12"/>
  <c r="H202" i="12"/>
  <c r="E209" i="12"/>
  <c r="B147" i="12"/>
  <c r="F29" i="12"/>
  <c r="C214" i="12"/>
  <c r="H129" i="12"/>
  <c r="C324" i="12"/>
  <c r="H234" i="12"/>
  <c r="F348" i="12"/>
  <c r="H226" i="12"/>
  <c r="F69" i="12"/>
  <c r="F76" i="12"/>
  <c r="H61" i="12"/>
  <c r="B293" i="12"/>
  <c r="C111" i="12"/>
  <c r="B47" i="12"/>
  <c r="G168" i="12"/>
  <c r="D125" i="12"/>
  <c r="F245" i="12"/>
  <c r="C167" i="12"/>
  <c r="C56" i="12"/>
  <c r="C68" i="12"/>
  <c r="C301" i="12"/>
  <c r="B72" i="12"/>
  <c r="E328" i="12"/>
  <c r="D156" i="12"/>
  <c r="F125" i="12"/>
  <c r="G130" i="12"/>
  <c r="B25" i="12"/>
  <c r="C283" i="12"/>
  <c r="H200" i="12"/>
  <c r="E103" i="12"/>
  <c r="F201" i="12"/>
  <c r="H87" i="12"/>
  <c r="B310" i="12"/>
  <c r="G37" i="12"/>
  <c r="H210" i="12"/>
  <c r="F225" i="12"/>
  <c r="E27" i="12"/>
  <c r="D344" i="12"/>
  <c r="B341" i="12"/>
  <c r="B33" i="12"/>
  <c r="H111" i="12"/>
  <c r="D237" i="12"/>
  <c r="G55" i="12"/>
  <c r="C327" i="12"/>
  <c r="E270" i="12"/>
  <c r="D17" i="12"/>
  <c r="F213" i="12"/>
  <c r="H71" i="12"/>
  <c r="F297" i="12"/>
  <c r="D306" i="12"/>
  <c r="G266" i="12"/>
  <c r="G211" i="12"/>
  <c r="F359" i="12"/>
  <c r="C323" i="12"/>
  <c r="E129" i="12"/>
  <c r="C159" i="12"/>
  <c r="B85" i="12"/>
  <c r="F361" i="12"/>
  <c r="F198" i="12"/>
  <c r="B105" i="12"/>
  <c r="E26" i="12"/>
  <c r="B282" i="12"/>
  <c r="H24" i="12"/>
  <c r="F97" i="12"/>
  <c r="F275" i="12"/>
  <c r="B193" i="12"/>
  <c r="G358" i="12"/>
  <c r="C329" i="12"/>
  <c r="F194" i="12"/>
  <c r="B53" i="12"/>
  <c r="D44" i="12"/>
  <c r="E259" i="12"/>
  <c r="C345" i="12"/>
  <c r="C357" i="12"/>
  <c r="H160" i="12"/>
  <c r="D258" i="12"/>
  <c r="E221" i="12"/>
  <c r="C45" i="12"/>
  <c r="D25" i="12"/>
  <c r="F316" i="12"/>
  <c r="D211" i="12"/>
  <c r="F251" i="12"/>
  <c r="H310" i="12"/>
  <c r="D221" i="12"/>
  <c r="C35" i="12"/>
  <c r="F132" i="12"/>
  <c r="G122" i="12"/>
  <c r="E133" i="12"/>
  <c r="F33" i="12"/>
  <c r="C155" i="12"/>
  <c r="B138" i="12"/>
  <c r="G301" i="12"/>
  <c r="C290" i="12"/>
  <c r="E262" i="12"/>
  <c r="F152" i="12"/>
  <c r="G343" i="12"/>
  <c r="H340" i="12"/>
  <c r="D30" i="12"/>
  <c r="E131" i="12"/>
  <c r="D40" i="12"/>
  <c r="G233" i="12"/>
  <c r="G271" i="12"/>
  <c r="F157" i="12"/>
  <c r="D163" i="12"/>
  <c r="B299" i="12"/>
  <c r="G49" i="12"/>
  <c r="E312" i="12"/>
  <c r="C19" i="12"/>
  <c r="C31" i="12"/>
  <c r="D333" i="12"/>
  <c r="F285" i="12"/>
  <c r="H18" i="12"/>
  <c r="H136" i="12"/>
  <c r="E289" i="12"/>
  <c r="C182" i="12"/>
  <c r="F279" i="12"/>
  <c r="G299" i="12"/>
  <c r="F70" i="12"/>
  <c r="E305" i="12"/>
  <c r="G282" i="12"/>
  <c r="D109" i="12"/>
  <c r="G53" i="12"/>
  <c r="H227" i="12"/>
  <c r="H149" i="12"/>
  <c r="D136" i="12"/>
  <c r="C331" i="12"/>
  <c r="B130" i="12"/>
  <c r="H237" i="12"/>
  <c r="G214" i="12"/>
  <c r="D41" i="12"/>
  <c r="C253" i="12"/>
  <c r="E148" i="12"/>
  <c r="E344" i="12"/>
  <c r="E79" i="12"/>
  <c r="E297" i="12"/>
  <c r="C288" i="12"/>
  <c r="C106" i="12"/>
  <c r="B230" i="12"/>
  <c r="F107" i="12"/>
  <c r="H92" i="12"/>
  <c r="F84" i="12"/>
  <c r="G35" i="12"/>
  <c r="B279" i="12"/>
  <c r="F153" i="12"/>
  <c r="B306" i="12"/>
  <c r="G78" i="12"/>
  <c r="G89" i="12"/>
  <c r="D153" i="12"/>
  <c r="C147" i="12"/>
  <c r="F35" i="12"/>
  <c r="C312" i="12"/>
  <c r="E348" i="12"/>
  <c r="D186" i="12"/>
  <c r="G155" i="12"/>
  <c r="H158" i="12"/>
  <c r="H351" i="12"/>
  <c r="H269" i="12"/>
  <c r="B86" i="12"/>
  <c r="C354" i="12"/>
  <c r="F13" i="12"/>
  <c r="E313" i="12"/>
  <c r="C165" i="12"/>
  <c r="F228" i="12"/>
  <c r="E57" i="12"/>
  <c r="G129" i="12"/>
  <c r="D340" i="12"/>
  <c r="C364" i="12"/>
  <c r="E367" i="12"/>
  <c r="C125" i="12"/>
  <c r="H266" i="12"/>
  <c r="H125" i="12"/>
  <c r="H360" i="12"/>
  <c r="B266" i="12"/>
  <c r="E74" i="12"/>
  <c r="B342" i="12"/>
  <c r="H98" i="12"/>
  <c r="H157" i="12"/>
  <c r="G12" i="12"/>
  <c r="F23" i="12"/>
  <c r="E353" i="12"/>
  <c r="H338" i="12"/>
  <c r="H78" i="12"/>
  <c r="F83" i="12"/>
  <c r="F10" i="12"/>
  <c r="D158" i="12"/>
  <c r="H164" i="12"/>
  <c r="D34" i="12"/>
  <c r="C366" i="12"/>
  <c r="D87" i="12"/>
  <c r="B291" i="12"/>
  <c r="C115" i="12"/>
  <c r="C160" i="12"/>
  <c r="G215" i="12"/>
  <c r="H123" i="12"/>
  <c r="G290" i="12"/>
  <c r="F321" i="12"/>
  <c r="H65" i="12"/>
  <c r="C191" i="12"/>
  <c r="D12" i="12"/>
  <c r="D159" i="12"/>
  <c r="B65" i="12"/>
  <c r="H45" i="12"/>
  <c r="B173" i="12"/>
  <c r="G193" i="12"/>
  <c r="D13" i="12"/>
  <c r="C74" i="12"/>
  <c r="H20" i="12"/>
  <c r="G68" i="12"/>
  <c r="F191" i="12"/>
  <c r="C332" i="12"/>
  <c r="E357" i="12"/>
  <c r="E21" i="12"/>
  <c r="H51" i="12"/>
  <c r="E326" i="12"/>
  <c r="B260" i="12"/>
  <c r="B116" i="12"/>
  <c r="B222" i="12"/>
  <c r="H263" i="12"/>
  <c r="E217" i="12"/>
  <c r="B339" i="12"/>
  <c r="B133" i="12"/>
  <c r="G107" i="12"/>
  <c r="B179" i="12"/>
  <c r="H42" i="12"/>
  <c r="D63" i="12"/>
  <c r="D364" i="12"/>
  <c r="H113" i="12"/>
  <c r="B37" i="12"/>
  <c r="E155" i="12"/>
  <c r="E311" i="12"/>
  <c r="B22" i="12"/>
  <c r="G29" i="12"/>
  <c r="B126" i="12"/>
  <c r="F109" i="12"/>
  <c r="G79" i="12"/>
  <c r="G28" i="12"/>
  <c r="C298" i="12"/>
  <c r="E60" i="12"/>
  <c r="E246" i="12"/>
  <c r="C260" i="12"/>
  <c r="D233" i="12"/>
  <c r="H261" i="12"/>
  <c r="F293" i="12"/>
  <c r="E116" i="12"/>
  <c r="G65" i="12"/>
  <c r="B197" i="12"/>
  <c r="F164" i="12"/>
  <c r="C47" i="12"/>
  <c r="H64" i="12"/>
  <c r="D118" i="12"/>
  <c r="G82" i="12"/>
  <c r="F101" i="12"/>
  <c r="G150" i="12"/>
  <c r="F80" i="12"/>
  <c r="G61" i="12"/>
  <c r="G40" i="12"/>
  <c r="D352" i="12"/>
  <c r="D238" i="12"/>
  <c r="B359" i="12"/>
  <c r="G236" i="12"/>
  <c r="B44" i="12"/>
  <c r="H72" i="12"/>
  <c r="B313" i="12"/>
  <c r="B203" i="12"/>
  <c r="G270" i="12"/>
  <c r="C98" i="12"/>
  <c r="G320" i="12"/>
  <c r="G331" i="12"/>
  <c r="F98" i="12"/>
  <c r="G63" i="12"/>
  <c r="F123" i="12"/>
  <c r="F233" i="12"/>
  <c r="E82" i="12"/>
  <c r="F193" i="12"/>
  <c r="C11" i="12"/>
  <c r="H36" i="12"/>
  <c r="B215" i="12"/>
  <c r="H355" i="12"/>
  <c r="G24" i="12"/>
  <c r="H321" i="12"/>
  <c r="B337" i="12"/>
  <c r="D289" i="12"/>
  <c r="D309" i="12"/>
  <c r="B124" i="12"/>
  <c r="C87" i="12"/>
  <c r="C330" i="12"/>
  <c r="E32" i="12"/>
  <c r="E80" i="12"/>
  <c r="E142" i="12"/>
  <c r="D58" i="12"/>
  <c r="C142" i="12"/>
  <c r="H104" i="12"/>
  <c r="D241" i="12"/>
  <c r="H38" i="12"/>
  <c r="B170" i="12"/>
  <c r="B12" i="12"/>
  <c r="H93" i="12"/>
  <c r="H365" i="12"/>
  <c r="F99" i="12"/>
  <c r="C110" i="12"/>
  <c r="H243" i="12"/>
  <c r="C259" i="12"/>
  <c r="E242" i="12"/>
  <c r="F71" i="12"/>
  <c r="G142" i="12"/>
  <c r="G133" i="12"/>
  <c r="E64" i="12"/>
  <c r="G54" i="12"/>
  <c r="C82" i="12"/>
  <c r="F121" i="12"/>
  <c r="D129" i="12"/>
  <c r="D152" i="12"/>
  <c r="E153" i="12"/>
  <c r="H91" i="12"/>
  <c r="D53" i="12"/>
  <c r="C352" i="12"/>
  <c r="E179" i="12"/>
  <c r="E237" i="12"/>
  <c r="G145" i="12"/>
  <c r="F48" i="12"/>
  <c r="D61" i="12"/>
  <c r="B50" i="12"/>
  <c r="F154" i="12"/>
  <c r="G353" i="12"/>
  <c r="F50" i="12"/>
  <c r="H22" i="12"/>
  <c r="H162" i="12"/>
  <c r="F324" i="12"/>
  <c r="G295" i="12"/>
  <c r="D127" i="12"/>
  <c r="D70" i="12"/>
  <c r="D55" i="12"/>
  <c r="G105" i="12"/>
  <c r="E169" i="12"/>
  <c r="G264" i="12"/>
  <c r="B303" i="12"/>
  <c r="E364" i="12"/>
  <c r="F151" i="12"/>
  <c r="D166" i="12"/>
  <c r="G364" i="12"/>
  <c r="F28" i="12"/>
  <c r="H362" i="12"/>
  <c r="D123" i="12"/>
  <c r="E164" i="12"/>
  <c r="H116" i="12"/>
  <c r="B73" i="12"/>
  <c r="B97" i="12"/>
  <c r="E52" i="12"/>
  <c r="H368" i="12"/>
  <c r="D85" i="12"/>
  <c r="E55" i="12"/>
  <c r="B159" i="12"/>
  <c r="E68" i="12"/>
  <c r="H206" i="12"/>
  <c r="B48" i="12"/>
  <c r="H305" i="12"/>
  <c r="G32" i="12"/>
  <c r="D172" i="12"/>
  <c r="F333" i="12"/>
  <c r="F93" i="12"/>
  <c r="C263" i="12"/>
  <c r="E85" i="12"/>
  <c r="H369" i="12"/>
  <c r="E336" i="12"/>
  <c r="G93" i="12"/>
  <c r="G76" i="12"/>
  <c r="D76" i="12"/>
  <c r="B301" i="12"/>
  <c r="B304" i="12"/>
  <c r="D171" i="12"/>
  <c r="G369" i="12"/>
  <c r="F299" i="12"/>
  <c r="H15" i="12"/>
  <c r="B129" i="12"/>
  <c r="D24" i="12"/>
  <c r="F217" i="12"/>
  <c r="H88" i="12"/>
  <c r="G328" i="12"/>
  <c r="H289" i="12"/>
  <c r="C248" i="12"/>
  <c r="B330" i="12"/>
  <c r="E44" i="12"/>
  <c r="E123" i="12"/>
  <c r="B103" i="12"/>
  <c r="G208" i="12"/>
  <c r="B175" i="12"/>
  <c r="C271" i="12"/>
  <c r="D51" i="12"/>
  <c r="H60" i="12"/>
  <c r="E362" i="12"/>
  <c r="G57" i="12"/>
  <c r="B90" i="12"/>
  <c r="F367" i="12"/>
  <c r="G14" i="12"/>
  <c r="C347" i="12"/>
  <c r="B255" i="12"/>
  <c r="H135" i="12"/>
  <c r="C275" i="12"/>
  <c r="B258" i="12"/>
  <c r="B28" i="12"/>
  <c r="G280" i="12"/>
  <c r="D295" i="12"/>
  <c r="E333" i="12"/>
  <c r="F42" i="12"/>
  <c r="C20" i="12"/>
  <c r="E125" i="12"/>
  <c r="F138" i="12"/>
  <c r="C69" i="12"/>
  <c r="D265" i="12"/>
  <c r="H28" i="12"/>
  <c r="G316" i="12"/>
  <c r="B308" i="12"/>
  <c r="G352" i="12"/>
  <c r="C23" i="12"/>
  <c r="B323" i="12"/>
  <c r="B351" i="12"/>
  <c r="G58" i="12"/>
  <c r="B296" i="12"/>
  <c r="C17" i="12"/>
  <c r="C16" i="12"/>
  <c r="G80" i="12"/>
  <c r="E87" i="12"/>
  <c r="C236" i="12"/>
  <c r="F47" i="12"/>
  <c r="C83" i="12"/>
  <c r="C27" i="12"/>
  <c r="D137" i="12"/>
  <c r="H229" i="12"/>
  <c r="D215" i="12"/>
  <c r="C107" i="12"/>
  <c r="E118" i="12"/>
  <c r="C369" i="12"/>
  <c r="D183" i="12"/>
  <c r="G324" i="12"/>
  <c r="C130" i="12"/>
  <c r="C10" i="12"/>
  <c r="B75" i="12"/>
  <c r="G164" i="12"/>
  <c r="B192" i="12"/>
  <c r="C122" i="12"/>
  <c r="E330" i="12"/>
  <c r="H11" i="12"/>
  <c r="E33" i="12"/>
  <c r="G350" i="12"/>
  <c r="H272" i="12"/>
  <c r="G10" i="12"/>
  <c r="B36" i="12"/>
  <c r="F240" i="12"/>
  <c r="H134" i="12"/>
  <c r="H69" i="12"/>
  <c r="E150" i="12"/>
  <c r="G307" i="12"/>
  <c r="B74" i="12"/>
  <c r="C90" i="12"/>
  <c r="H166" i="12"/>
  <c r="H255" i="12"/>
  <c r="C326" i="12"/>
  <c r="B101" i="12"/>
  <c r="D280" i="12"/>
  <c r="C342" i="12"/>
  <c r="C311" i="12"/>
  <c r="F137" i="12"/>
  <c r="H89" i="12"/>
  <c r="C140" i="12"/>
  <c r="F77" i="12"/>
  <c r="C299" i="12"/>
  <c r="C112" i="12"/>
  <c r="H4" i="12"/>
  <c r="F323" i="12"/>
  <c r="H70" i="12"/>
  <c r="H67" i="12"/>
  <c r="G73" i="12"/>
  <c r="C103" i="12"/>
  <c r="D104" i="12"/>
  <c r="F111" i="12"/>
  <c r="G160" i="12"/>
  <c r="E109" i="12"/>
  <c r="F38" i="12"/>
  <c r="E352" i="12"/>
  <c r="F287" i="12"/>
  <c r="G66" i="12"/>
  <c r="D325" i="12"/>
  <c r="B89" i="12"/>
  <c r="D38" i="12"/>
  <c r="B361" i="12"/>
  <c r="B61" i="12"/>
  <c r="E335" i="12"/>
  <c r="H300" i="12"/>
  <c r="F220" i="12"/>
  <c r="H101" i="12"/>
  <c r="B344" i="12"/>
  <c r="F25" i="12"/>
  <c r="D69" i="12"/>
  <c r="E69" i="12"/>
  <c r="F54" i="12"/>
  <c r="E67" i="12"/>
  <c r="D64" i="12"/>
  <c r="G123" i="12"/>
  <c r="F347" i="12"/>
  <c r="C62" i="12"/>
  <c r="C318" i="12"/>
  <c r="F239" i="12"/>
  <c r="F335" i="12"/>
  <c r="H336" i="12"/>
  <c r="E318" i="12"/>
  <c r="F61" i="12"/>
  <c r="C368" i="12"/>
  <c r="H345" i="12"/>
  <c r="D148" i="12"/>
  <c r="H7" i="11"/>
  <c r="H6" i="11" s="1"/>
  <c r="H4" i="11"/>
  <c r="F137" i="11"/>
  <c r="E40" i="11"/>
  <c r="B279" i="11"/>
  <c r="E243" i="11"/>
  <c r="B221" i="11"/>
  <c r="D277" i="11"/>
  <c r="D282" i="11"/>
  <c r="H350" i="11"/>
  <c r="B97" i="11"/>
  <c r="C192" i="11"/>
  <c r="G108" i="11"/>
  <c r="G293" i="11"/>
  <c r="G261" i="11"/>
  <c r="E231" i="11"/>
  <c r="B111" i="11"/>
  <c r="D120" i="11"/>
  <c r="B280" i="11"/>
  <c r="F286" i="11"/>
  <c r="G156" i="11"/>
  <c r="G354" i="11"/>
  <c r="B259" i="11"/>
  <c r="C63" i="11"/>
  <c r="E45" i="11"/>
  <c r="H173" i="11"/>
  <c r="D258" i="11"/>
  <c r="H166" i="11"/>
  <c r="B20" i="11"/>
  <c r="E357" i="11"/>
  <c r="D312" i="11"/>
  <c r="F108" i="11"/>
  <c r="F143" i="11"/>
  <c r="D291" i="11"/>
  <c r="H303" i="11"/>
  <c r="D228" i="11"/>
  <c r="G218" i="11"/>
  <c r="F81" i="11"/>
  <c r="H180" i="11"/>
  <c r="D134" i="11"/>
  <c r="E247" i="11"/>
  <c r="G54" i="11"/>
  <c r="F117" i="11"/>
  <c r="F131" i="11"/>
  <c r="G70" i="11"/>
  <c r="G136" i="11"/>
  <c r="C12" i="11"/>
  <c r="G279" i="11"/>
  <c r="B91" i="11"/>
  <c r="B250" i="11"/>
  <c r="C364" i="11"/>
  <c r="H329" i="11"/>
  <c r="G139" i="11"/>
  <c r="B365" i="11"/>
  <c r="F102" i="11"/>
  <c r="D185" i="11"/>
  <c r="D352" i="11"/>
  <c r="C237" i="11"/>
  <c r="E303" i="11"/>
  <c r="G12" i="11"/>
  <c r="G10" i="11"/>
  <c r="G153" i="11"/>
  <c r="C45" i="11"/>
  <c r="D302" i="11"/>
  <c r="H328" i="11"/>
  <c r="F183" i="11"/>
  <c r="B266" i="11"/>
  <c r="B162" i="11"/>
  <c r="F195" i="11"/>
  <c r="F322" i="11"/>
  <c r="F50" i="11"/>
  <c r="H34" i="11"/>
  <c r="B360" i="11"/>
  <c r="H194" i="11"/>
  <c r="E276" i="11"/>
  <c r="E343" i="11"/>
  <c r="F311" i="11"/>
  <c r="C74" i="11"/>
  <c r="F11" i="11"/>
  <c r="C22" i="11"/>
  <c r="G172" i="11"/>
  <c r="B315" i="11"/>
  <c r="C92" i="11"/>
  <c r="E254" i="11"/>
  <c r="H221" i="11"/>
  <c r="F82" i="11"/>
  <c r="G17" i="11"/>
  <c r="E344" i="11"/>
  <c r="H282" i="11"/>
  <c r="D225" i="11"/>
  <c r="G113" i="11"/>
  <c r="E266" i="11"/>
  <c r="C56" i="11"/>
  <c r="E234" i="11"/>
  <c r="H295" i="11"/>
  <c r="B53" i="11"/>
  <c r="B313" i="11"/>
  <c r="G334" i="11"/>
  <c r="D205" i="11"/>
  <c r="E253" i="11"/>
  <c r="C343" i="11"/>
  <c r="F44" i="11"/>
  <c r="B333" i="11"/>
  <c r="E204" i="11"/>
  <c r="F141" i="11"/>
  <c r="D47" i="11"/>
  <c r="H206" i="11"/>
  <c r="G315" i="11"/>
  <c r="F56" i="11"/>
  <c r="G29" i="11"/>
  <c r="H73" i="11"/>
  <c r="G343" i="11"/>
  <c r="D350" i="11"/>
  <c r="E28" i="11"/>
  <c r="C197" i="11"/>
  <c r="D360" i="11"/>
  <c r="H24" i="11"/>
  <c r="F41" i="11"/>
  <c r="B318" i="11"/>
  <c r="C225" i="11"/>
  <c r="D100" i="11"/>
  <c r="F17" i="11"/>
  <c r="C308" i="11"/>
  <c r="H334" i="11"/>
  <c r="C259" i="11"/>
  <c r="C250" i="11"/>
  <c r="H160" i="11"/>
  <c r="E294" i="11"/>
  <c r="D359" i="11"/>
  <c r="C139" i="11"/>
  <c r="D190" i="11"/>
  <c r="D297" i="11"/>
  <c r="E346" i="11"/>
  <c r="F267" i="11"/>
  <c r="E13" i="11"/>
  <c r="B331" i="11"/>
  <c r="H163" i="11"/>
  <c r="H22" i="11"/>
  <c r="C82" i="11"/>
  <c r="G302" i="11"/>
  <c r="G281" i="11"/>
  <c r="G303" i="11"/>
  <c r="D107" i="11"/>
  <c r="E132" i="11"/>
  <c r="G231" i="11"/>
  <c r="C193" i="11"/>
  <c r="B362" i="11"/>
  <c r="D266" i="11"/>
  <c r="C289" i="11"/>
  <c r="H257" i="11"/>
  <c r="B263" i="11"/>
  <c r="F306" i="11"/>
  <c r="B168" i="11"/>
  <c r="G321" i="11"/>
  <c r="G72" i="11"/>
  <c r="H83" i="11"/>
  <c r="H64" i="11"/>
  <c r="F272" i="11"/>
  <c r="H233" i="11"/>
  <c r="G268" i="11"/>
  <c r="D219" i="11"/>
  <c r="C340" i="11"/>
  <c r="E316" i="11"/>
  <c r="G48" i="11"/>
  <c r="F244" i="11"/>
  <c r="D150" i="11"/>
  <c r="D354" i="11"/>
  <c r="G301" i="11"/>
  <c r="G368" i="11"/>
  <c r="E312" i="11"/>
  <c r="G183" i="11"/>
  <c r="B121" i="11"/>
  <c r="D197" i="11"/>
  <c r="H273" i="11"/>
  <c r="G216" i="11"/>
  <c r="C88" i="11"/>
  <c r="B349" i="11"/>
  <c r="D275" i="11"/>
  <c r="C121" i="11"/>
  <c r="C105" i="11"/>
  <c r="G280" i="11"/>
  <c r="D40" i="11"/>
  <c r="G168" i="11"/>
  <c r="E359" i="11"/>
  <c r="H286" i="11"/>
  <c r="G309" i="11"/>
  <c r="G271" i="11"/>
  <c r="C317" i="11"/>
  <c r="G170" i="11"/>
  <c r="D308" i="11"/>
  <c r="F274" i="11"/>
  <c r="H46" i="11"/>
  <c r="B100" i="11"/>
  <c r="F69" i="11"/>
  <c r="H259" i="11"/>
  <c r="F89" i="11"/>
  <c r="H66" i="11"/>
  <c r="C167" i="11"/>
  <c r="C305" i="11"/>
  <c r="D321" i="11"/>
  <c r="B247" i="11"/>
  <c r="D330" i="11"/>
  <c r="C274" i="11"/>
  <c r="H242" i="11"/>
  <c r="G228" i="11"/>
  <c r="B267" i="11"/>
  <c r="D338" i="11"/>
  <c r="F255" i="11"/>
  <c r="D43" i="11"/>
  <c r="H181" i="11"/>
  <c r="H171" i="11"/>
  <c r="D207" i="11"/>
  <c r="H337" i="11"/>
  <c r="F186" i="11"/>
  <c r="B179" i="11"/>
  <c r="B320" i="11"/>
  <c r="E348" i="11"/>
  <c r="E16" i="11"/>
  <c r="B186" i="11"/>
  <c r="H292" i="11"/>
  <c r="E195" i="11"/>
  <c r="G85" i="11"/>
  <c r="C306" i="11"/>
  <c r="H356" i="11"/>
  <c r="C283" i="11"/>
  <c r="C30" i="11"/>
  <c r="C268" i="11"/>
  <c r="D192" i="11"/>
  <c r="G251" i="11"/>
  <c r="F243" i="11"/>
  <c r="G307" i="11"/>
  <c r="E306" i="11"/>
  <c r="H220" i="11"/>
  <c r="E165" i="11"/>
  <c r="C224" i="11"/>
  <c r="E173" i="11"/>
  <c r="E38" i="11"/>
  <c r="E179" i="11"/>
  <c r="C162" i="11"/>
  <c r="F336" i="11"/>
  <c r="C48" i="11"/>
  <c r="E237" i="11"/>
  <c r="G157" i="11"/>
  <c r="E223" i="11"/>
  <c r="F298" i="11"/>
  <c r="F299" i="11"/>
  <c r="E94" i="11"/>
  <c r="E246" i="11"/>
  <c r="H167" i="11"/>
  <c r="G360" i="11"/>
  <c r="B294" i="11"/>
  <c r="F247" i="11"/>
  <c r="C125" i="11"/>
  <c r="D148" i="11"/>
  <c r="F119" i="11"/>
  <c r="G52" i="11"/>
  <c r="F72" i="11"/>
  <c r="B50" i="11"/>
  <c r="H20" i="11"/>
  <c r="G351" i="11"/>
  <c r="B305" i="11"/>
  <c r="F344" i="11"/>
  <c r="D293" i="11"/>
  <c r="H247" i="11"/>
  <c r="C356" i="11"/>
  <c r="F91" i="11"/>
  <c r="B327" i="11"/>
  <c r="C334" i="11"/>
  <c r="D279" i="11"/>
  <c r="C322" i="11"/>
  <c r="F363" i="11"/>
  <c r="F52" i="11"/>
  <c r="E41" i="11"/>
  <c r="H19" i="11"/>
  <c r="B64" i="11"/>
  <c r="E33" i="11"/>
  <c r="B15" i="11"/>
  <c r="E72" i="11"/>
  <c r="B165" i="11"/>
  <c r="D113" i="11"/>
  <c r="B43" i="11"/>
  <c r="E199" i="11"/>
  <c r="D298" i="11"/>
  <c r="D361" i="11"/>
  <c r="H97" i="11"/>
  <c r="H251" i="11"/>
  <c r="G299" i="11"/>
  <c r="B343" i="11"/>
  <c r="D324" i="11"/>
  <c r="B62" i="11"/>
  <c r="G201" i="11"/>
  <c r="B192" i="11"/>
  <c r="G353" i="11"/>
  <c r="B18" i="11"/>
  <c r="D249" i="11"/>
  <c r="C280" i="11"/>
  <c r="C221" i="11"/>
  <c r="C207" i="11"/>
  <c r="B151" i="11"/>
  <c r="B65" i="11"/>
  <c r="E34" i="11"/>
  <c r="H347" i="11"/>
  <c r="E333" i="11"/>
  <c r="C261" i="11"/>
  <c r="E302" i="11"/>
  <c r="E245" i="11"/>
  <c r="F28" i="11"/>
  <c r="B30" i="11"/>
  <c r="F321" i="11"/>
  <c r="F356" i="11"/>
  <c r="F263" i="11"/>
  <c r="F331" i="11"/>
  <c r="H110" i="11"/>
  <c r="E85" i="11"/>
  <c r="F191" i="11"/>
  <c r="F55" i="11"/>
  <c r="C161" i="11"/>
  <c r="F188" i="11"/>
  <c r="C145" i="11"/>
  <c r="H322" i="11"/>
  <c r="H344" i="11"/>
  <c r="H27" i="11"/>
  <c r="H18" i="11"/>
  <c r="G191" i="11"/>
  <c r="C342" i="11"/>
  <c r="E198" i="11"/>
  <c r="E331" i="11"/>
  <c r="F147" i="11"/>
  <c r="D248" i="11"/>
  <c r="B98" i="11"/>
  <c r="C348" i="11"/>
  <c r="F250" i="11"/>
  <c r="C216" i="11"/>
  <c r="E100" i="11"/>
  <c r="H246" i="11"/>
  <c r="H331" i="11"/>
  <c r="B323" i="11"/>
  <c r="G22" i="11"/>
  <c r="B207" i="11"/>
  <c r="B23" i="11"/>
  <c r="B124" i="11"/>
  <c r="D333" i="11"/>
  <c r="B115" i="11"/>
  <c r="E190" i="11"/>
  <c r="B299" i="11"/>
  <c r="D367" i="11"/>
  <c r="E233" i="11"/>
  <c r="B139" i="11"/>
  <c r="G223" i="11"/>
  <c r="C94" i="11"/>
  <c r="H355" i="11"/>
  <c r="D230" i="11"/>
  <c r="D280" i="11"/>
  <c r="H25" i="11"/>
  <c r="F154" i="11"/>
  <c r="C35" i="11"/>
  <c r="B78" i="11"/>
  <c r="B285" i="11"/>
  <c r="F309" i="11"/>
  <c r="C116" i="11"/>
  <c r="B274" i="11"/>
  <c r="G122" i="11"/>
  <c r="F316" i="11"/>
  <c r="E367" i="11"/>
  <c r="F288" i="11"/>
  <c r="D35" i="11"/>
  <c r="C359" i="11"/>
  <c r="G326" i="11"/>
  <c r="H253" i="11"/>
  <c r="H104" i="11"/>
  <c r="D273" i="11"/>
  <c r="E244" i="11"/>
  <c r="G64" i="11"/>
  <c r="D318" i="11"/>
  <c r="B54" i="11"/>
  <c r="H197" i="11"/>
  <c r="H189" i="11"/>
  <c r="B324" i="11"/>
  <c r="D57" i="11"/>
  <c r="F280" i="11"/>
  <c r="F297" i="11"/>
  <c r="G356" i="11"/>
  <c r="H309" i="11"/>
  <c r="C217" i="11"/>
  <c r="C355" i="11"/>
  <c r="E168" i="11"/>
  <c r="D241" i="11"/>
  <c r="E141" i="11"/>
  <c r="H232" i="11"/>
  <c r="G284" i="11"/>
  <c r="E269" i="11"/>
  <c r="D186" i="11"/>
  <c r="F104" i="11"/>
  <c r="F149" i="11"/>
  <c r="D311" i="11"/>
  <c r="C75" i="11"/>
  <c r="D191" i="11"/>
  <c r="H50" i="11"/>
  <c r="B291" i="11"/>
  <c r="C265" i="11"/>
  <c r="D319" i="11"/>
  <c r="F78" i="11"/>
  <c r="B277" i="11"/>
  <c r="B332" i="11"/>
  <c r="E321" i="11"/>
  <c r="H296" i="11"/>
  <c r="G36" i="11"/>
  <c r="H68" i="11"/>
  <c r="H51" i="11"/>
  <c r="D68" i="11"/>
  <c r="B252" i="11"/>
  <c r="C69" i="11"/>
  <c r="D75" i="11"/>
  <c r="G26" i="11"/>
  <c r="H264" i="11"/>
  <c r="B231" i="11"/>
  <c r="E338" i="11"/>
  <c r="C52" i="11"/>
  <c r="G364" i="11"/>
  <c r="F18" i="11"/>
  <c r="C272" i="11"/>
  <c r="E319" i="11"/>
  <c r="E36" i="11"/>
  <c r="E29" i="11"/>
  <c r="D201" i="11"/>
  <c r="F270" i="11"/>
  <c r="F181" i="11"/>
  <c r="E116" i="11"/>
  <c r="G327" i="11"/>
  <c r="B71" i="11"/>
  <c r="C188" i="11"/>
  <c r="G256" i="11"/>
  <c r="C15" i="11"/>
  <c r="D48" i="11"/>
  <c r="C43" i="11"/>
  <c r="F352" i="11"/>
  <c r="H78" i="11"/>
  <c r="H52" i="11"/>
  <c r="C292" i="11"/>
  <c r="H57" i="11"/>
  <c r="B216" i="11"/>
  <c r="E239" i="11"/>
  <c r="E337" i="11"/>
  <c r="H44" i="11"/>
  <c r="H305" i="11"/>
  <c r="B56" i="11"/>
  <c r="E301" i="11"/>
  <c r="G269" i="11"/>
  <c r="E322" i="11"/>
  <c r="B35" i="11"/>
  <c r="E21" i="11"/>
  <c r="F175" i="11"/>
  <c r="D17" i="11"/>
  <c r="G61" i="11"/>
  <c r="F345" i="11"/>
  <c r="E298" i="11"/>
  <c r="D91" i="11"/>
  <c r="F156" i="11"/>
  <c r="F319" i="11"/>
  <c r="G295" i="11"/>
  <c r="G161" i="11"/>
  <c r="H317" i="11"/>
  <c r="E362" i="11"/>
  <c r="C11" i="11"/>
  <c r="D16" i="11"/>
  <c r="E120" i="11"/>
  <c r="G97" i="11"/>
  <c r="E70" i="11"/>
  <c r="G37" i="11"/>
  <c r="H89" i="11"/>
  <c r="C109" i="11"/>
  <c r="F48" i="11"/>
  <c r="F283" i="11"/>
  <c r="G361" i="11"/>
  <c r="F90" i="11"/>
  <c r="H252" i="11"/>
  <c r="D167" i="11"/>
  <c r="E275" i="11"/>
  <c r="H297" i="11"/>
  <c r="D329" i="11"/>
  <c r="F278" i="11"/>
  <c r="H213" i="11"/>
  <c r="F126" i="11"/>
  <c r="F158" i="11"/>
  <c r="G31" i="11"/>
  <c r="F95" i="11"/>
  <c r="B210" i="11"/>
  <c r="F228" i="11"/>
  <c r="H70" i="11"/>
  <c r="E57" i="11"/>
  <c r="G233" i="11"/>
  <c r="B281" i="11"/>
  <c r="C247" i="11"/>
  <c r="B296" i="11"/>
  <c r="B242" i="11"/>
  <c r="G44" i="11"/>
  <c r="C299" i="11"/>
  <c r="C76" i="11"/>
  <c r="D287" i="11"/>
  <c r="H93" i="11"/>
  <c r="H277" i="11"/>
  <c r="D30" i="11"/>
  <c r="E32" i="11"/>
  <c r="B223" i="11"/>
  <c r="H320" i="11"/>
  <c r="B307" i="11"/>
  <c r="H141" i="11"/>
  <c r="F245" i="11"/>
  <c r="B108" i="11"/>
  <c r="C96" i="11"/>
  <c r="H346" i="11"/>
  <c r="D233" i="11"/>
  <c r="G34" i="11"/>
  <c r="F24" i="11"/>
  <c r="H333" i="11"/>
  <c r="G68" i="11"/>
  <c r="B297" i="11"/>
  <c r="F74" i="11"/>
  <c r="B114" i="11"/>
  <c r="D222" i="11"/>
  <c r="F282" i="11"/>
  <c r="G333" i="11"/>
  <c r="G203" i="11"/>
  <c r="C341" i="11"/>
  <c r="E104" i="11"/>
  <c r="C311" i="11"/>
  <c r="E297" i="11"/>
  <c r="G282" i="11"/>
  <c r="H312" i="11"/>
  <c r="D124" i="11"/>
  <c r="E11" i="11"/>
  <c r="G352" i="11"/>
  <c r="H293" i="11"/>
  <c r="H55" i="11"/>
  <c r="B67" i="11"/>
  <c r="D141" i="11"/>
  <c r="F124" i="11"/>
  <c r="C249" i="11"/>
  <c r="D19" i="11"/>
  <c r="F281" i="11"/>
  <c r="G167" i="11"/>
  <c r="F209" i="11"/>
  <c r="F240" i="11"/>
  <c r="D270" i="11"/>
  <c r="D50" i="11"/>
  <c r="H88" i="11"/>
  <c r="E365" i="11"/>
  <c r="C345" i="11"/>
  <c r="F249" i="11"/>
  <c r="F61" i="11"/>
  <c r="E235" i="11"/>
  <c r="B229" i="11"/>
  <c r="B354" i="11"/>
  <c r="C132" i="11"/>
  <c r="G104" i="11"/>
  <c r="G38" i="11"/>
  <c r="E214" i="11"/>
  <c r="E12" i="11"/>
  <c r="H11" i="11"/>
  <c r="D54" i="11"/>
  <c r="G186" i="11"/>
  <c r="E308" i="11"/>
  <c r="B363" i="11"/>
  <c r="D177" i="11"/>
  <c r="D221" i="11"/>
  <c r="D83" i="11"/>
  <c r="C362" i="11"/>
  <c r="C38" i="11"/>
  <c r="H154" i="11"/>
  <c r="E91" i="11"/>
  <c r="F71" i="11"/>
  <c r="F36" i="11"/>
  <c r="D24" i="11"/>
  <c r="C199" i="11"/>
  <c r="D55" i="11"/>
  <c r="B145" i="11"/>
  <c r="E286" i="11"/>
  <c r="C275" i="11"/>
  <c r="D132" i="11"/>
  <c r="H192" i="11"/>
  <c r="D337" i="11"/>
  <c r="H147" i="11"/>
  <c r="H351" i="11"/>
  <c r="F337" i="11"/>
  <c r="E186" i="11"/>
  <c r="D278" i="11"/>
  <c r="E31" i="11"/>
  <c r="C333" i="11"/>
  <c r="C49" i="11"/>
  <c r="D61" i="11"/>
  <c r="G98" i="11"/>
  <c r="E61" i="11"/>
  <c r="D33" i="11"/>
  <c r="B21" i="11"/>
  <c r="H369" i="11"/>
  <c r="B136" i="11"/>
  <c r="H202" i="11"/>
  <c r="H260" i="11"/>
  <c r="G83" i="11"/>
  <c r="G81" i="11"/>
  <c r="B249" i="11"/>
  <c r="D211" i="11"/>
  <c r="H357" i="11"/>
  <c r="B326" i="11"/>
  <c r="B232" i="11"/>
  <c r="H223" i="11"/>
  <c r="G199" i="11"/>
  <c r="G79" i="11"/>
  <c r="E329" i="11"/>
  <c r="B352" i="11"/>
  <c r="E335" i="11"/>
  <c r="C87" i="11"/>
  <c r="B302" i="11"/>
  <c r="D348" i="11"/>
  <c r="B31" i="11"/>
  <c r="E188" i="11"/>
  <c r="F301" i="11"/>
  <c r="C337" i="11"/>
  <c r="F254" i="11"/>
  <c r="H263" i="11"/>
  <c r="B350" i="11"/>
  <c r="E273" i="11"/>
  <c r="D93" i="11"/>
  <c r="B314" i="11"/>
  <c r="E185" i="11"/>
  <c r="E281" i="11"/>
  <c r="G350" i="11"/>
  <c r="C344" i="11"/>
  <c r="G319" i="11"/>
  <c r="D349" i="11"/>
  <c r="F112" i="11"/>
  <c r="G329" i="11"/>
  <c r="B330" i="11"/>
  <c r="B61" i="11"/>
  <c r="C293" i="11"/>
  <c r="H79" i="11"/>
  <c r="E124" i="11"/>
  <c r="H36" i="11"/>
  <c r="G286" i="11"/>
  <c r="E22" i="11"/>
  <c r="H336" i="11"/>
  <c r="E304" i="11"/>
  <c r="G313" i="11"/>
  <c r="B246" i="11"/>
  <c r="H86" i="11"/>
  <c r="E226" i="11"/>
  <c r="G224" i="11"/>
  <c r="E334" i="11"/>
  <c r="G221" i="11"/>
  <c r="B205" i="11"/>
  <c r="D304" i="11"/>
  <c r="D335" i="11"/>
  <c r="F211" i="11"/>
  <c r="B37" i="11"/>
  <c r="F269" i="11"/>
  <c r="E23" i="11"/>
  <c r="G46" i="11"/>
  <c r="F310" i="11"/>
  <c r="G266" i="11"/>
  <c r="C101" i="11"/>
  <c r="B364" i="11"/>
  <c r="F312" i="11"/>
  <c r="D188" i="11"/>
  <c r="B189" i="11"/>
  <c r="F266" i="11"/>
  <c r="H12" i="11"/>
  <c r="E119" i="11"/>
  <c r="H80" i="11"/>
  <c r="D351" i="11"/>
  <c r="G335" i="11"/>
  <c r="C31" i="11"/>
  <c r="B316" i="11"/>
  <c r="F320" i="11"/>
  <c r="B137" i="11"/>
  <c r="C127" i="11"/>
  <c r="F88" i="11"/>
  <c r="G173" i="11"/>
  <c r="F84" i="11"/>
  <c r="E80" i="11"/>
  <c r="D29" i="11"/>
  <c r="F83" i="11"/>
  <c r="C222" i="11"/>
  <c r="G346" i="11"/>
  <c r="B32" i="11"/>
  <c r="H241" i="11"/>
  <c r="F342" i="11"/>
  <c r="D209" i="11"/>
  <c r="E207" i="11"/>
  <c r="G355" i="11"/>
  <c r="G202" i="11"/>
  <c r="C324" i="11"/>
  <c r="B301" i="11"/>
  <c r="D65" i="11"/>
  <c r="G206" i="11"/>
  <c r="G263" i="11"/>
  <c r="G188" i="11"/>
  <c r="D147" i="11"/>
  <c r="G245" i="11"/>
  <c r="D254" i="11"/>
  <c r="F184" i="11"/>
  <c r="G147" i="11"/>
  <c r="G320" i="11"/>
  <c r="H191" i="11"/>
  <c r="D179" i="11"/>
  <c r="E147" i="11"/>
  <c r="B215" i="11"/>
  <c r="C267" i="11"/>
  <c r="B167" i="11"/>
  <c r="D63" i="11"/>
  <c r="H314" i="11"/>
  <c r="F358" i="11"/>
  <c r="G103" i="11"/>
  <c r="E114" i="11"/>
  <c r="H30" i="11"/>
  <c r="B142" i="11"/>
  <c r="F167" i="11"/>
  <c r="D36" i="11"/>
  <c r="C73" i="11"/>
  <c r="G369" i="11"/>
  <c r="D59" i="11"/>
  <c r="F276" i="11"/>
  <c r="D34" i="11"/>
  <c r="D111" i="11"/>
  <c r="G71" i="11"/>
  <c r="C303" i="11"/>
  <c r="C17" i="11"/>
  <c r="G339" i="11"/>
  <c r="G249" i="11"/>
  <c r="E315" i="11"/>
  <c r="G290" i="11"/>
  <c r="F346" i="11"/>
  <c r="H250" i="11"/>
  <c r="E15" i="11"/>
  <c r="C295" i="11"/>
  <c r="B338" i="11"/>
  <c r="B127" i="11"/>
  <c r="G336" i="11"/>
  <c r="D32" i="11"/>
  <c r="D300" i="11"/>
  <c r="D353" i="11"/>
  <c r="C65" i="11"/>
  <c r="D284" i="11"/>
  <c r="H131" i="11"/>
  <c r="B86" i="11"/>
  <c r="F323" i="11"/>
  <c r="G358" i="11"/>
  <c r="C78" i="11"/>
  <c r="B368" i="11"/>
  <c r="C28" i="11"/>
  <c r="E293" i="11"/>
  <c r="D137" i="11"/>
  <c r="H240" i="11"/>
  <c r="E44" i="11"/>
  <c r="D342" i="11"/>
  <c r="C185" i="11"/>
  <c r="G141" i="11"/>
  <c r="C330" i="11"/>
  <c r="B244" i="11"/>
  <c r="E170" i="11"/>
  <c r="B79" i="11"/>
  <c r="H366" i="11"/>
  <c r="F122" i="11"/>
  <c r="D206" i="11"/>
  <c r="H274" i="11"/>
  <c r="H268" i="11"/>
  <c r="E121" i="11"/>
  <c r="G59" i="11"/>
  <c r="F304" i="11"/>
  <c r="F305" i="11"/>
  <c r="H283" i="11"/>
  <c r="D323" i="11"/>
  <c r="B311" i="11"/>
  <c r="H363" i="11"/>
  <c r="F10" i="11"/>
  <c r="C277" i="11"/>
  <c r="C349" i="11"/>
  <c r="C119" i="11"/>
  <c r="H209" i="11"/>
  <c r="B321" i="11"/>
  <c r="G53" i="11"/>
  <c r="B191" i="11"/>
  <c r="H222" i="11"/>
  <c r="C206" i="11"/>
  <c r="C36" i="11"/>
  <c r="F153" i="11"/>
  <c r="B40" i="11"/>
  <c r="F135" i="11"/>
  <c r="F329" i="11"/>
  <c r="C301" i="11"/>
  <c r="C368" i="11"/>
  <c r="B217" i="11"/>
  <c r="G211" i="11"/>
  <c r="C215" i="11"/>
  <c r="B63" i="11"/>
  <c r="C42" i="11"/>
  <c r="G131" i="11"/>
  <c r="D281" i="11"/>
  <c r="E206" i="11"/>
  <c r="G18" i="11"/>
  <c r="C316" i="11"/>
  <c r="C329" i="11"/>
  <c r="G297" i="11"/>
  <c r="B220" i="11"/>
  <c r="G300" i="11"/>
  <c r="H279" i="11"/>
  <c r="H301" i="11"/>
  <c r="H85" i="11"/>
  <c r="E280" i="11"/>
  <c r="B48" i="11"/>
  <c r="C47" i="11"/>
  <c r="E56" i="11"/>
  <c r="F98" i="11"/>
  <c r="H276" i="11"/>
  <c r="F238" i="11"/>
  <c r="F87" i="11"/>
  <c r="G42" i="11"/>
  <c r="G345" i="11"/>
  <c r="F264" i="11"/>
  <c r="F67" i="11"/>
  <c r="F239" i="11"/>
  <c r="B51" i="11"/>
  <c r="D161" i="11"/>
  <c r="F99" i="11"/>
  <c r="G366" i="11"/>
  <c r="D163" i="11"/>
  <c r="C169" i="11"/>
  <c r="C285" i="11"/>
  <c r="E55" i="11"/>
  <c r="H77" i="11"/>
  <c r="C350" i="11"/>
  <c r="C40" i="11"/>
  <c r="F46" i="11"/>
  <c r="F259" i="11"/>
  <c r="G13" i="11"/>
  <c r="F145" i="11"/>
  <c r="F193" i="11"/>
  <c r="G338" i="11"/>
  <c r="D368" i="11"/>
  <c r="B228" i="11"/>
  <c r="E299" i="11"/>
  <c r="H368" i="11"/>
  <c r="H134" i="11"/>
  <c r="B140" i="11"/>
  <c r="C309" i="11"/>
  <c r="F293" i="11"/>
  <c r="D286" i="11"/>
  <c r="F218" i="11"/>
  <c r="C318" i="11"/>
  <c r="G312" i="11"/>
  <c r="D116" i="11"/>
  <c r="D214" i="11"/>
  <c r="F128" i="11"/>
  <c r="H215" i="11"/>
  <c r="G14" i="11"/>
  <c r="E345" i="11"/>
  <c r="H120" i="11"/>
  <c r="B33" i="11"/>
  <c r="B222" i="11"/>
  <c r="H164" i="11"/>
  <c r="F341" i="11"/>
  <c r="G331" i="11"/>
  <c r="H128" i="11"/>
  <c r="E163" i="11"/>
  <c r="D182" i="11"/>
  <c r="G66" i="11"/>
  <c r="F237" i="11"/>
  <c r="H98" i="11"/>
  <c r="C296" i="11"/>
  <c r="H111" i="11"/>
  <c r="F129" i="11"/>
  <c r="C196" i="11"/>
  <c r="C226" i="11"/>
  <c r="H338" i="11"/>
  <c r="G82" i="11"/>
  <c r="H353" i="11"/>
  <c r="C281" i="11"/>
  <c r="B337" i="11"/>
  <c r="C297" i="11"/>
  <c r="D253" i="11"/>
  <c r="C255" i="11"/>
  <c r="E272" i="11"/>
  <c r="H360" i="11"/>
  <c r="D73" i="11"/>
  <c r="E167" i="11"/>
  <c r="B322" i="11"/>
  <c r="B367" i="11"/>
  <c r="F291" i="11"/>
  <c r="C13" i="11"/>
  <c r="C186" i="11"/>
  <c r="D356" i="11"/>
  <c r="C23" i="11"/>
  <c r="D274" i="11"/>
  <c r="B348" i="11"/>
  <c r="G314" i="11"/>
  <c r="H14" i="11"/>
  <c r="F57" i="11"/>
  <c r="H225" i="11"/>
  <c r="E191" i="11"/>
  <c r="E194" i="11"/>
  <c r="B92" i="11"/>
  <c r="D347" i="11"/>
  <c r="E369" i="11"/>
  <c r="D74" i="11"/>
  <c r="G176" i="11"/>
  <c r="D78" i="11"/>
  <c r="C321" i="11"/>
  <c r="H178" i="11"/>
  <c r="B230" i="11"/>
  <c r="D14" i="11"/>
  <c r="H16" i="11"/>
  <c r="E238" i="11"/>
  <c r="B345" i="11"/>
  <c r="D127" i="11"/>
  <c r="H10" i="11"/>
  <c r="B319" i="11"/>
  <c r="H362" i="11"/>
  <c r="F43" i="11"/>
  <c r="B369" i="11"/>
  <c r="H249" i="11"/>
  <c r="D334" i="11"/>
  <c r="C286" i="11"/>
  <c r="G41" i="11"/>
  <c r="H267" i="11"/>
  <c r="E270" i="11"/>
  <c r="E96" i="11"/>
  <c r="B303" i="11"/>
  <c r="B203" i="11"/>
  <c r="H168" i="11"/>
  <c r="G185" i="11"/>
  <c r="E352" i="11"/>
  <c r="B76" i="11"/>
  <c r="E137" i="11"/>
  <c r="F33" i="11"/>
  <c r="D307" i="11"/>
  <c r="F196" i="11"/>
  <c r="C95" i="11"/>
  <c r="C298" i="11"/>
  <c r="C354" i="11"/>
  <c r="C59" i="11"/>
  <c r="F182" i="11"/>
  <c r="D187" i="11"/>
  <c r="D193" i="11"/>
  <c r="C168" i="11"/>
  <c r="G324" i="11"/>
  <c r="E287" i="11"/>
  <c r="H300" i="11"/>
  <c r="G317" i="11"/>
  <c r="F360" i="11"/>
  <c r="B25" i="11"/>
  <c r="D181" i="11"/>
  <c r="C339" i="11"/>
  <c r="H29" i="11"/>
  <c r="H87" i="11"/>
  <c r="C129" i="11"/>
  <c r="B272" i="11"/>
  <c r="G240" i="11"/>
  <c r="H324" i="11"/>
  <c r="H185" i="11"/>
  <c r="F151" i="11"/>
  <c r="E46" i="11"/>
  <c r="H43" i="11"/>
  <c r="G11" i="11"/>
  <c r="D28" i="11"/>
  <c r="E65" i="11"/>
  <c r="B77" i="11"/>
  <c r="B344" i="11"/>
  <c r="C98" i="11"/>
  <c r="F334" i="11"/>
  <c r="H118" i="11"/>
  <c r="G67" i="11"/>
  <c r="G89" i="11"/>
  <c r="C346" i="11"/>
  <c r="C220" i="11"/>
  <c r="G32" i="11"/>
  <c r="E350" i="11"/>
  <c r="B353" i="11"/>
  <c r="H126" i="11"/>
  <c r="E267" i="11"/>
  <c r="H48" i="11"/>
  <c r="G99" i="11"/>
  <c r="D95" i="11"/>
  <c r="E58" i="11"/>
  <c r="D365" i="11"/>
  <c r="H217" i="11"/>
  <c r="B293" i="11"/>
  <c r="G332" i="11"/>
  <c r="D296" i="11"/>
  <c r="F369" i="11"/>
  <c r="B341" i="11"/>
  <c r="B102" i="11"/>
  <c r="F92" i="11"/>
  <c r="B26" i="11"/>
  <c r="B276" i="11"/>
  <c r="D340" i="11"/>
  <c r="H231" i="11"/>
  <c r="D41" i="11"/>
  <c r="C170" i="11"/>
  <c r="H262" i="11"/>
  <c r="D145" i="11"/>
  <c r="B80" i="11"/>
  <c r="D52" i="11"/>
  <c r="G291" i="11"/>
  <c r="C21" i="11"/>
  <c r="H234" i="11"/>
  <c r="H177" i="11"/>
  <c r="E71" i="11"/>
  <c r="H39" i="11"/>
  <c r="B273" i="11"/>
  <c r="D276" i="11"/>
  <c r="D67" i="11"/>
  <c r="E256" i="11"/>
  <c r="C264" i="11"/>
  <c r="F190" i="11"/>
  <c r="B148" i="11"/>
  <c r="B233" i="11"/>
  <c r="B38" i="11"/>
  <c r="B346" i="11"/>
  <c r="E283" i="11"/>
  <c r="D58" i="11"/>
  <c r="F347" i="11"/>
  <c r="H302" i="11"/>
  <c r="B295" i="11"/>
  <c r="F13" i="11"/>
  <c r="H306" i="11"/>
  <c r="D301" i="11"/>
  <c r="H144" i="11"/>
  <c r="H272" i="11"/>
  <c r="H313" i="11"/>
  <c r="E109" i="11"/>
  <c r="B47" i="11"/>
  <c r="C288" i="11"/>
  <c r="H367" i="11"/>
  <c r="H123" i="11"/>
  <c r="C366" i="11"/>
  <c r="F300" i="11"/>
  <c r="C284" i="11"/>
  <c r="D309" i="11"/>
  <c r="E78" i="11"/>
  <c r="D332" i="11"/>
  <c r="D264" i="11"/>
  <c r="F348" i="11"/>
  <c r="H284" i="11"/>
  <c r="B74" i="11"/>
  <c r="F31" i="11"/>
  <c r="G55" i="11"/>
  <c r="D247" i="11"/>
  <c r="G43" i="11"/>
  <c r="D341" i="11"/>
  <c r="G222" i="11"/>
  <c r="F27" i="11"/>
  <c r="H210" i="11"/>
  <c r="G207" i="11"/>
  <c r="C18" i="11"/>
  <c r="F202" i="11"/>
  <c r="H258" i="11"/>
  <c r="D345" i="11"/>
  <c r="C140" i="11"/>
  <c r="E355" i="11"/>
  <c r="C60" i="11"/>
  <c r="C151" i="11"/>
  <c r="E327" i="11"/>
  <c r="G265" i="11"/>
  <c r="F361" i="11"/>
  <c r="H254" i="11"/>
  <c r="C236" i="11"/>
  <c r="B282" i="11"/>
  <c r="C332" i="11"/>
  <c r="B310" i="11"/>
  <c r="H53" i="11"/>
  <c r="C307" i="11"/>
  <c r="C144" i="11"/>
  <c r="B69" i="11"/>
  <c r="C104" i="11"/>
  <c r="B84" i="11"/>
  <c r="F302" i="11"/>
  <c r="H365" i="11"/>
  <c r="B164" i="11"/>
  <c r="E90" i="11"/>
  <c r="G357" i="11"/>
  <c r="D357" i="11"/>
  <c r="C16" i="11"/>
  <c r="H239" i="11"/>
  <c r="G365" i="11"/>
  <c r="C252" i="11"/>
  <c r="F355" i="11"/>
  <c r="F350" i="11"/>
  <c r="H343" i="11"/>
  <c r="H216" i="11"/>
  <c r="E63" i="11"/>
  <c r="C338" i="11"/>
  <c r="G69" i="11"/>
  <c r="E219" i="11"/>
  <c r="G288" i="11"/>
  <c r="D223" i="11"/>
  <c r="B94" i="11"/>
  <c r="C191" i="11"/>
  <c r="C179" i="11"/>
  <c r="E74" i="11"/>
  <c r="G33" i="11"/>
  <c r="B286" i="11"/>
  <c r="H265" i="11"/>
  <c r="E140" i="11"/>
  <c r="F39" i="11"/>
  <c r="F75" i="11"/>
  <c r="C358" i="11"/>
  <c r="D343" i="11"/>
  <c r="C312" i="11"/>
  <c r="B351" i="11"/>
  <c r="G145" i="11"/>
  <c r="E252" i="11"/>
  <c r="H248" i="11"/>
  <c r="C208" i="11"/>
  <c r="E59" i="11"/>
  <c r="D89" i="11"/>
  <c r="F285" i="11"/>
  <c r="C276" i="11"/>
  <c r="E69" i="11"/>
  <c r="F14" i="11"/>
  <c r="C357" i="11"/>
  <c r="E332" i="11"/>
  <c r="F335" i="11"/>
  <c r="E222" i="11"/>
  <c r="B300" i="11"/>
  <c r="B339" i="11"/>
  <c r="F85" i="11"/>
  <c r="B150" i="11"/>
  <c r="G27" i="11"/>
  <c r="D355" i="11"/>
  <c r="C62" i="11"/>
  <c r="H294" i="11"/>
  <c r="D165" i="11"/>
  <c r="H145" i="11"/>
  <c r="F359" i="11"/>
  <c r="D162" i="11"/>
  <c r="H41" i="11"/>
  <c r="E314" i="11"/>
  <c r="D102" i="11"/>
  <c r="H113" i="11"/>
  <c r="G39" i="11"/>
  <c r="F59" i="11"/>
  <c r="F289" i="11"/>
  <c r="C19" i="11"/>
  <c r="C26" i="11"/>
  <c r="F275" i="11"/>
  <c r="F15" i="11"/>
  <c r="E48" i="11"/>
  <c r="D143" i="11"/>
  <c r="C57" i="11"/>
  <c r="E134" i="11"/>
  <c r="C77" i="11"/>
  <c r="B187" i="11"/>
  <c r="F362" i="11"/>
  <c r="D15" i="11"/>
  <c r="E35" i="11"/>
  <c r="G308" i="11"/>
  <c r="D72" i="11"/>
  <c r="H307" i="11"/>
  <c r="F68" i="11"/>
  <c r="E324" i="11"/>
  <c r="B292" i="11"/>
  <c r="D13" i="11"/>
  <c r="F343" i="11"/>
  <c r="B256" i="11"/>
  <c r="B193" i="11"/>
  <c r="D252" i="11"/>
  <c r="E106" i="11"/>
  <c r="H208" i="11"/>
  <c r="E347" i="11"/>
  <c r="F214" i="11"/>
  <c r="C360" i="11"/>
  <c r="G165" i="11"/>
  <c r="D11" i="11"/>
  <c r="B119" i="11"/>
  <c r="B284" i="11"/>
  <c r="B308" i="11"/>
  <c r="C10" i="11"/>
  <c r="D64" i="11"/>
  <c r="H193" i="11"/>
  <c r="G166" i="11"/>
  <c r="H348" i="11"/>
  <c r="G255" i="11"/>
  <c r="H188" i="11"/>
  <c r="D295" i="11"/>
  <c r="E99" i="11"/>
  <c r="B278" i="11"/>
  <c r="G184" i="11"/>
  <c r="D305" i="11"/>
  <c r="H354" i="11"/>
  <c r="D331" i="11"/>
  <c r="B184" i="11"/>
  <c r="F252" i="11"/>
  <c r="E86" i="11"/>
  <c r="D60" i="11"/>
  <c r="D227" i="11"/>
  <c r="B28" i="11"/>
  <c r="B306" i="11"/>
  <c r="G25" i="11"/>
  <c r="F308" i="11"/>
  <c r="C214" i="11"/>
  <c r="F54" i="11"/>
  <c r="E292" i="11"/>
  <c r="F125" i="11"/>
  <c r="H26" i="11"/>
  <c r="E336" i="11"/>
  <c r="E102" i="11"/>
  <c r="H269" i="11"/>
  <c r="G80" i="11"/>
  <c r="H315" i="11"/>
  <c r="G179" i="11"/>
  <c r="F34" i="11"/>
  <c r="F339" i="11"/>
  <c r="G124" i="11"/>
  <c r="D283" i="11"/>
  <c r="H349" i="11"/>
  <c r="F216" i="11"/>
  <c r="D213" i="11"/>
  <c r="E259" i="11"/>
  <c r="D285" i="11"/>
  <c r="D294" i="11"/>
  <c r="B356" i="11"/>
  <c r="B163" i="11"/>
  <c r="G304" i="11"/>
  <c r="F32" i="11"/>
  <c r="G158" i="11"/>
  <c r="E351" i="11"/>
  <c r="F256" i="11"/>
  <c r="B24" i="11"/>
  <c r="H161" i="11"/>
  <c r="E360" i="11"/>
  <c r="F368" i="11"/>
  <c r="F235" i="11"/>
  <c r="E353" i="11"/>
  <c r="B11" i="11"/>
  <c r="G344" i="11"/>
  <c r="D108" i="11"/>
  <c r="F97" i="11"/>
  <c r="E368" i="11"/>
  <c r="E282" i="11"/>
  <c r="G264" i="11"/>
  <c r="H238" i="11"/>
  <c r="H49" i="11"/>
  <c r="B146" i="11"/>
  <c r="F324" i="11"/>
  <c r="B224" i="11"/>
  <c r="D271" i="11"/>
  <c r="B14" i="11"/>
  <c r="C84" i="11"/>
  <c r="G106" i="11"/>
  <c r="C256" i="11"/>
  <c r="G292" i="11"/>
  <c r="E330" i="11"/>
  <c r="G130" i="11"/>
  <c r="F173" i="11"/>
  <c r="C314" i="11"/>
  <c r="D114" i="11"/>
  <c r="B176" i="11"/>
  <c r="E14" i="11"/>
  <c r="H101" i="11"/>
  <c r="C33" i="11"/>
  <c r="F161" i="11"/>
  <c r="D21" i="11"/>
  <c r="C335" i="11"/>
  <c r="E205" i="11"/>
  <c r="G182" i="11"/>
  <c r="E285" i="11"/>
  <c r="H106" i="11"/>
  <c r="G163" i="11"/>
  <c r="G305" i="11"/>
  <c r="D104" i="11"/>
  <c r="G87" i="11"/>
  <c r="F204" i="11"/>
  <c r="E305" i="11"/>
  <c r="F21" i="11"/>
  <c r="D82" i="11"/>
  <c r="C313" i="11"/>
  <c r="F365" i="11"/>
  <c r="E139" i="11"/>
  <c r="G277" i="11"/>
  <c r="F226" i="11"/>
  <c r="F303" i="11"/>
  <c r="D10" i="11"/>
  <c r="F16" i="11"/>
  <c r="C195" i="11"/>
  <c r="B289" i="11"/>
  <c r="D316" i="11"/>
  <c r="H207" i="11"/>
  <c r="C347" i="11"/>
  <c r="E271" i="11"/>
  <c r="G95" i="11"/>
  <c r="G230" i="11"/>
  <c r="B342" i="11"/>
  <c r="D87" i="11"/>
  <c r="D239" i="11"/>
  <c r="E87" i="11"/>
  <c r="F22" i="11"/>
  <c r="B357" i="11"/>
  <c r="D146" i="11"/>
  <c r="G367" i="11"/>
  <c r="B135" i="11"/>
  <c r="C51" i="11"/>
  <c r="E309" i="11"/>
  <c r="F271" i="11"/>
  <c r="E291" i="11"/>
  <c r="G243" i="11"/>
  <c r="F246" i="11"/>
  <c r="G116" i="11"/>
  <c r="E260" i="11"/>
  <c r="D23" i="11"/>
  <c r="B340" i="11"/>
  <c r="F333" i="11"/>
  <c r="F139" i="11"/>
  <c r="D326" i="11"/>
  <c r="B335" i="11"/>
  <c r="C235" i="11"/>
  <c r="E98" i="11"/>
  <c r="C111" i="11"/>
  <c r="F121" i="11"/>
  <c r="B17" i="11"/>
  <c r="H290" i="11"/>
  <c r="G252" i="11"/>
  <c r="F317" i="11"/>
  <c r="H150" i="11"/>
  <c r="H116" i="11"/>
  <c r="F45" i="11"/>
  <c r="B258" i="11"/>
  <c r="E274" i="11"/>
  <c r="G362" i="11"/>
  <c r="E342" i="11"/>
  <c r="H327" i="11"/>
  <c r="E39" i="11"/>
  <c r="B12" i="11"/>
  <c r="G316" i="11"/>
  <c r="F364" i="11"/>
  <c r="F279" i="11"/>
  <c r="F38" i="11"/>
  <c r="D362" i="11"/>
  <c r="H330" i="11"/>
  <c r="C367" i="11"/>
  <c r="F287" i="11"/>
  <c r="H332" i="11"/>
  <c r="F180" i="11"/>
  <c r="E89" i="11"/>
  <c r="D200" i="11"/>
  <c r="H103" i="11"/>
  <c r="E323" i="11"/>
  <c r="G21" i="11"/>
  <c r="E328" i="11"/>
  <c r="H99" i="11"/>
  <c r="F338" i="11"/>
  <c r="E290" i="11"/>
  <c r="F134" i="11"/>
  <c r="B169" i="11"/>
  <c r="F327" i="11"/>
  <c r="C165" i="11"/>
  <c r="D290" i="11"/>
  <c r="C172" i="11"/>
  <c r="G296" i="11"/>
  <c r="B103" i="11"/>
  <c r="C24" i="11"/>
  <c r="H285" i="11"/>
  <c r="G62" i="11"/>
  <c r="F314" i="11"/>
  <c r="G322" i="11"/>
  <c r="B257" i="11"/>
  <c r="C143" i="11"/>
  <c r="D289" i="11"/>
  <c r="E17" i="11"/>
  <c r="C319" i="11"/>
  <c r="D242" i="11"/>
  <c r="E210" i="11"/>
  <c r="G272" i="11"/>
  <c r="H186" i="11"/>
  <c r="H121" i="11"/>
  <c r="D26" i="11"/>
  <c r="D168" i="11"/>
  <c r="F144" i="11"/>
  <c r="G20" i="11"/>
  <c r="G126" i="11"/>
  <c r="D18" i="11"/>
  <c r="C50" i="11"/>
  <c r="C290" i="11"/>
  <c r="B366" i="11"/>
  <c r="H149" i="11"/>
  <c r="C175" i="11"/>
  <c r="E19" i="11"/>
  <c r="E115" i="11"/>
  <c r="E236" i="11"/>
  <c r="C262" i="11"/>
  <c r="F168" i="11"/>
  <c r="F326" i="11"/>
  <c r="E50" i="11"/>
  <c r="F315" i="11"/>
  <c r="H13" i="11"/>
  <c r="H325" i="11"/>
  <c r="H275" i="11"/>
  <c r="H352" i="11"/>
  <c r="E26" i="11"/>
  <c r="B177" i="11"/>
  <c r="B96" i="11"/>
  <c r="G258" i="11"/>
  <c r="F290" i="11"/>
  <c r="H218" i="11"/>
  <c r="H361" i="11"/>
  <c r="E218" i="11"/>
  <c r="F20" i="11"/>
  <c r="H291" i="11"/>
  <c r="E317" i="11"/>
  <c r="D317" i="11"/>
  <c r="C80" i="11"/>
  <c r="H42" i="11"/>
  <c r="H184" i="11"/>
  <c r="G310" i="11"/>
  <c r="G204" i="11"/>
  <c r="H15" i="11"/>
  <c r="D257" i="11"/>
  <c r="E92" i="11"/>
  <c r="E117" i="11"/>
  <c r="D144" i="11"/>
  <c r="G283" i="11"/>
  <c r="G101" i="11"/>
  <c r="C304" i="11"/>
  <c r="C278" i="11"/>
  <c r="H236" i="11"/>
  <c r="H298" i="11"/>
  <c r="D314" i="11"/>
  <c r="F63" i="11"/>
  <c r="B347" i="11"/>
  <c r="C320" i="11"/>
  <c r="F367" i="11"/>
  <c r="F113" i="11"/>
  <c r="C282" i="11"/>
  <c r="G340" i="11"/>
  <c r="D170" i="11"/>
  <c r="D336" i="11"/>
  <c r="C25" i="11"/>
  <c r="H321" i="11"/>
  <c r="G123" i="11"/>
  <c r="G267" i="11"/>
  <c r="B227" i="11"/>
  <c r="H339" i="11"/>
  <c r="G111" i="11"/>
  <c r="C294" i="11"/>
  <c r="B325" i="11"/>
  <c r="E326" i="11"/>
  <c r="C227" i="11"/>
  <c r="E364" i="11"/>
  <c r="B202" i="11"/>
  <c r="H65" i="11"/>
  <c r="G192" i="11"/>
  <c r="G363" i="11"/>
  <c r="C315" i="11"/>
  <c r="C174" i="11"/>
  <c r="G328" i="11"/>
  <c r="F241" i="11"/>
  <c r="F340" i="11"/>
  <c r="D166" i="11"/>
  <c r="F19" i="11"/>
  <c r="G127" i="11"/>
  <c r="E160" i="11"/>
  <c r="H67" i="11"/>
  <c r="E300" i="11"/>
  <c r="E354" i="11"/>
  <c r="E20" i="11"/>
  <c r="E228" i="11"/>
  <c r="H72" i="11"/>
  <c r="G237" i="11"/>
  <c r="C61" i="11"/>
  <c r="E284" i="11"/>
  <c r="C260" i="11"/>
  <c r="E144" i="11"/>
  <c r="B238" i="11"/>
  <c r="C223" i="11"/>
  <c r="B27" i="11"/>
  <c r="C218" i="11"/>
  <c r="F210" i="11"/>
  <c r="D105" i="11"/>
  <c r="G342" i="11"/>
  <c r="G187" i="11"/>
  <c r="G210" i="11"/>
  <c r="G23" i="11"/>
  <c r="F203" i="11"/>
  <c r="G96" i="11"/>
  <c r="F330" i="11"/>
  <c r="B128" i="11"/>
  <c r="F58" i="11"/>
  <c r="E320" i="11"/>
  <c r="G120" i="11"/>
  <c r="D202" i="11"/>
  <c r="E107" i="11"/>
  <c r="G175" i="11"/>
  <c r="B66" i="11"/>
  <c r="B82" i="11"/>
  <c r="D325" i="11"/>
  <c r="E64" i="11"/>
  <c r="G125" i="11"/>
  <c r="E103" i="11"/>
  <c r="G118" i="11"/>
  <c r="B170" i="11"/>
  <c r="G162" i="11"/>
  <c r="E227" i="11"/>
  <c r="D244" i="11"/>
  <c r="G294" i="11"/>
  <c r="H198" i="11"/>
  <c r="G135" i="11"/>
  <c r="C233" i="11"/>
  <c r="H105" i="11"/>
  <c r="D344" i="11"/>
  <c r="D140" i="11"/>
  <c r="F313" i="11"/>
  <c r="E128" i="11"/>
  <c r="F220" i="11"/>
  <c r="G90" i="11"/>
  <c r="E288" i="11"/>
  <c r="E277" i="11"/>
  <c r="H84" i="11"/>
  <c r="C204" i="11"/>
  <c r="D260" i="11"/>
  <c r="B182" i="11"/>
  <c r="G347" i="11"/>
  <c r="G88" i="11"/>
  <c r="E174" i="11"/>
  <c r="H59" i="11"/>
  <c r="B201" i="11"/>
  <c r="D339" i="11"/>
  <c r="E356" i="11"/>
  <c r="H308" i="11"/>
  <c r="C114" i="11"/>
  <c r="B87" i="11"/>
  <c r="G56" i="11"/>
  <c r="G155" i="11"/>
  <c r="C89" i="11"/>
  <c r="B59" i="11"/>
  <c r="F236" i="11"/>
  <c r="F178" i="11"/>
  <c r="E241" i="11"/>
  <c r="F159" i="11"/>
  <c r="H243" i="11"/>
  <c r="F366" i="11"/>
  <c r="F118" i="11"/>
  <c r="B283" i="11"/>
  <c r="B44" i="11"/>
  <c r="H115" i="11"/>
  <c r="H122" i="11"/>
  <c r="F177" i="11"/>
  <c r="B120" i="11"/>
  <c r="F292" i="11"/>
  <c r="C41" i="11"/>
  <c r="B42" i="11"/>
  <c r="B304" i="11"/>
  <c r="H37" i="11"/>
  <c r="B122" i="11"/>
  <c r="H75" i="11"/>
  <c r="B126" i="11"/>
  <c r="B212" i="11"/>
  <c r="F66" i="11"/>
  <c r="E157" i="11"/>
  <c r="G287" i="11"/>
  <c r="H82" i="11"/>
  <c r="C201" i="11"/>
  <c r="F53" i="11"/>
  <c r="B130" i="11"/>
  <c r="G19" i="11"/>
  <c r="D175" i="11"/>
  <c r="C102" i="11"/>
  <c r="E127" i="11"/>
  <c r="C27" i="11"/>
  <c r="H271" i="11"/>
  <c r="E143" i="11"/>
  <c r="B81" i="11"/>
  <c r="H100" i="11"/>
  <c r="D85" i="11"/>
  <c r="E180" i="11"/>
  <c r="H81" i="11"/>
  <c r="E66" i="11"/>
  <c r="F162" i="11"/>
  <c r="D136" i="11"/>
  <c r="B104" i="11"/>
  <c r="E192" i="11"/>
  <c r="B157" i="11"/>
  <c r="C72" i="11"/>
  <c r="H152" i="11"/>
  <c r="B198" i="11"/>
  <c r="H235" i="11"/>
  <c r="C54" i="11"/>
  <c r="D199" i="11"/>
  <c r="E221" i="11"/>
  <c r="G107" i="11"/>
  <c r="G195" i="11"/>
  <c r="F86" i="11"/>
  <c r="B251" i="11"/>
  <c r="E164" i="11"/>
  <c r="D245" i="11"/>
  <c r="F25" i="11"/>
  <c r="H62" i="11"/>
  <c r="H226" i="11"/>
  <c r="G152" i="11"/>
  <c r="B173" i="11"/>
  <c r="G92" i="11"/>
  <c r="C146" i="11"/>
  <c r="G149" i="11"/>
  <c r="B194" i="11"/>
  <c r="H190" i="11"/>
  <c r="G105" i="11"/>
  <c r="H155" i="11"/>
  <c r="H316" i="11"/>
  <c r="G129" i="11"/>
  <c r="H156" i="11"/>
  <c r="D160" i="11"/>
  <c r="D229" i="11"/>
  <c r="C68" i="11"/>
  <c r="E88" i="11"/>
  <c r="E251" i="11"/>
  <c r="H142" i="11"/>
  <c r="H204" i="11"/>
  <c r="F105" i="11"/>
  <c r="C369" i="11"/>
  <c r="C365" i="11"/>
  <c r="E108" i="11"/>
  <c r="G91" i="11"/>
  <c r="B83" i="11"/>
  <c r="F231" i="11"/>
  <c r="E77" i="11"/>
  <c r="B46" i="11"/>
  <c r="H364" i="11"/>
  <c r="C112" i="11"/>
  <c r="H176" i="11"/>
  <c r="F148" i="11"/>
  <c r="F294" i="11"/>
  <c r="G311" i="11"/>
  <c r="E37" i="11"/>
  <c r="B358" i="11"/>
  <c r="B288" i="11"/>
  <c r="E172" i="11"/>
  <c r="B149" i="11"/>
  <c r="D71" i="11"/>
  <c r="E18" i="11"/>
  <c r="H33" i="11"/>
  <c r="E229" i="11"/>
  <c r="G132" i="11"/>
  <c r="D90" i="11"/>
  <c r="G45" i="11"/>
  <c r="G73" i="11"/>
  <c r="H281" i="11"/>
  <c r="E257" i="11"/>
  <c r="F295" i="11"/>
  <c r="H31" i="11"/>
  <c r="C158" i="11"/>
  <c r="B219" i="11"/>
  <c r="D46" i="11"/>
  <c r="F262" i="11"/>
  <c r="G150" i="11"/>
  <c r="E361" i="11"/>
  <c r="E213" i="11"/>
  <c r="B144" i="11"/>
  <c r="B359" i="11"/>
  <c r="C159" i="11"/>
  <c r="E150" i="11"/>
  <c r="C126" i="11"/>
  <c r="C336" i="11"/>
  <c r="D164" i="11"/>
  <c r="C85" i="11"/>
  <c r="F207" i="11"/>
  <c r="H230" i="11"/>
  <c r="H54" i="11"/>
  <c r="B275" i="11"/>
  <c r="F230" i="11"/>
  <c r="G177" i="11"/>
  <c r="F354" i="11"/>
  <c r="G146" i="11"/>
  <c r="C361" i="11"/>
  <c r="F165" i="11"/>
  <c r="C90" i="11"/>
  <c r="E84" i="11"/>
  <c r="E250" i="11"/>
  <c r="B52" i="11"/>
  <c r="H335" i="11"/>
  <c r="E112" i="11"/>
  <c r="B10" i="11"/>
  <c r="G246" i="11"/>
  <c r="E155" i="11"/>
  <c r="E248" i="11"/>
  <c r="G226" i="11"/>
  <c r="H32" i="11"/>
  <c r="B209" i="11"/>
  <c r="F227" i="11"/>
  <c r="C300" i="11"/>
  <c r="E43" i="11"/>
  <c r="D196" i="11"/>
  <c r="D139" i="11"/>
  <c r="F189" i="11"/>
  <c r="E62" i="11"/>
  <c r="G28" i="11"/>
  <c r="F164" i="11"/>
  <c r="D118" i="11"/>
  <c r="H196" i="11"/>
  <c r="F130" i="11"/>
  <c r="H119" i="11"/>
  <c r="H94" i="11"/>
  <c r="B131" i="11"/>
  <c r="B143" i="11"/>
  <c r="G190" i="11"/>
  <c r="F107" i="11"/>
  <c r="F101" i="11"/>
  <c r="G196" i="11"/>
  <c r="F179" i="11"/>
  <c r="H340" i="11"/>
  <c r="C20" i="11"/>
  <c r="G60" i="11"/>
  <c r="C213" i="11"/>
  <c r="H38" i="11"/>
  <c r="H288" i="11"/>
  <c r="D215" i="11"/>
  <c r="C246" i="11"/>
  <c r="G110" i="11"/>
  <c r="E113" i="11"/>
  <c r="B58" i="11"/>
  <c r="D80" i="11"/>
  <c r="B199" i="11"/>
  <c r="B336" i="11"/>
  <c r="C148" i="11"/>
  <c r="B178" i="11"/>
  <c r="F106" i="11"/>
  <c r="G212" i="11"/>
  <c r="C323" i="11"/>
  <c r="E79" i="11"/>
  <c r="E216" i="11"/>
  <c r="C287" i="11"/>
  <c r="C219" i="11"/>
  <c r="E295" i="11"/>
  <c r="C113" i="11"/>
  <c r="E131" i="11"/>
  <c r="C238" i="11"/>
  <c r="G140" i="11"/>
  <c r="F213" i="11"/>
  <c r="H139" i="11"/>
  <c r="G169" i="11"/>
  <c r="D310" i="11"/>
  <c r="F199" i="11"/>
  <c r="E153" i="11"/>
  <c r="B159" i="11"/>
  <c r="C231" i="11"/>
  <c r="D292" i="11"/>
  <c r="C156" i="11"/>
  <c r="H358" i="11"/>
  <c r="H266" i="11"/>
  <c r="E307" i="11"/>
  <c r="D106" i="11"/>
  <c r="H74" i="11"/>
  <c r="H359" i="11"/>
  <c r="B312" i="11"/>
  <c r="G40" i="11"/>
  <c r="E10" i="11"/>
  <c r="C163" i="11"/>
  <c r="G159" i="11"/>
  <c r="E162" i="11"/>
  <c r="E261" i="11"/>
  <c r="G289" i="11"/>
  <c r="G142" i="11"/>
  <c r="E341" i="11"/>
  <c r="G154" i="11"/>
  <c r="D263" i="11"/>
  <c r="H124" i="11"/>
  <c r="H35" i="11"/>
  <c r="E268" i="11"/>
  <c r="G330" i="11"/>
  <c r="B196" i="11"/>
  <c r="D115" i="11"/>
  <c r="D154" i="11"/>
  <c r="B147" i="11"/>
  <c r="H127" i="11"/>
  <c r="C331" i="11"/>
  <c r="B271" i="11"/>
  <c r="C200" i="11"/>
  <c r="G257" i="11"/>
  <c r="B254" i="11"/>
  <c r="G137" i="11"/>
  <c r="C209" i="11"/>
  <c r="D262" i="11"/>
  <c r="F103" i="11"/>
  <c r="C273" i="11"/>
  <c r="B133" i="11"/>
  <c r="H287" i="11"/>
  <c r="B355" i="11"/>
  <c r="C271" i="11"/>
  <c r="H96" i="11"/>
  <c r="G30" i="11"/>
  <c r="E240" i="11"/>
  <c r="F357" i="11"/>
  <c r="D121" i="11"/>
  <c r="G225" i="11"/>
  <c r="G197" i="11"/>
  <c r="E175" i="11"/>
  <c r="F37" i="11"/>
  <c r="D27" i="11"/>
  <c r="E363" i="11"/>
  <c r="F42" i="11"/>
  <c r="D122" i="11"/>
  <c r="E212" i="11"/>
  <c r="E54" i="11"/>
  <c r="B328" i="11"/>
  <c r="B134" i="11"/>
  <c r="G323" i="11"/>
  <c r="F12" i="11"/>
  <c r="G325" i="11"/>
  <c r="B234" i="11"/>
  <c r="E262" i="11"/>
  <c r="B268" i="11"/>
  <c r="E318" i="11"/>
  <c r="B208" i="11"/>
  <c r="C53" i="11"/>
  <c r="E146" i="11"/>
  <c r="C254" i="11"/>
  <c r="C66" i="11"/>
  <c r="C184" i="11"/>
  <c r="D133" i="11"/>
  <c r="E325" i="11"/>
  <c r="D313" i="11"/>
  <c r="F174" i="11"/>
  <c r="H71" i="11"/>
  <c r="B155" i="11"/>
  <c r="F318" i="11"/>
  <c r="F198" i="11"/>
  <c r="G174" i="11"/>
  <c r="D346" i="11"/>
  <c r="G112" i="11"/>
  <c r="B113" i="11"/>
  <c r="C363" i="11"/>
  <c r="G178" i="11"/>
  <c r="F94" i="11"/>
  <c r="B171" i="11"/>
  <c r="E82" i="11"/>
  <c r="H179" i="11"/>
  <c r="F232" i="11"/>
  <c r="F47" i="11"/>
  <c r="G160" i="11"/>
  <c r="C241" i="11"/>
  <c r="G229" i="11"/>
  <c r="C67" i="11"/>
  <c r="C142" i="11"/>
  <c r="F132" i="11"/>
  <c r="C327" i="11"/>
  <c r="H92" i="11"/>
  <c r="H319" i="11"/>
  <c r="C64" i="11"/>
  <c r="C181" i="11"/>
  <c r="C194" i="11"/>
  <c r="F277" i="11"/>
  <c r="H102" i="11"/>
  <c r="E249" i="11"/>
  <c r="H17" i="11"/>
  <c r="F80" i="11"/>
  <c r="H125" i="11"/>
  <c r="H151" i="11"/>
  <c r="D176" i="11"/>
  <c r="F332" i="11"/>
  <c r="G259" i="11"/>
  <c r="D261" i="11"/>
  <c r="C198" i="11"/>
  <c r="E310" i="11"/>
  <c r="E161" i="11"/>
  <c r="G134" i="11"/>
  <c r="B235" i="11"/>
  <c r="F217" i="11"/>
  <c r="B206" i="11"/>
  <c r="D31" i="11"/>
  <c r="D123" i="11"/>
  <c r="D79" i="11"/>
  <c r="H148" i="11"/>
  <c r="D224" i="11"/>
  <c r="E158" i="11"/>
  <c r="D39" i="11"/>
  <c r="F96" i="11"/>
  <c r="D194" i="11"/>
  <c r="E111" i="11"/>
  <c r="H132" i="11"/>
  <c r="C138" i="11"/>
  <c r="D98" i="11"/>
  <c r="B116" i="11"/>
  <c r="F166" i="11"/>
  <c r="C157" i="11"/>
  <c r="C93" i="11"/>
  <c r="G117" i="11"/>
  <c r="D151" i="11"/>
  <c r="C180" i="11"/>
  <c r="B243" i="11"/>
  <c r="H203" i="11"/>
  <c r="B16" i="11"/>
  <c r="E177" i="11"/>
  <c r="H224" i="11"/>
  <c r="E215" i="11"/>
  <c r="E203" i="11"/>
  <c r="D250" i="11"/>
  <c r="H130" i="11"/>
  <c r="B90" i="11"/>
  <c r="H256" i="11"/>
  <c r="F251" i="11"/>
  <c r="E183" i="11"/>
  <c r="H146" i="11"/>
  <c r="G77" i="11"/>
  <c r="D255" i="11"/>
  <c r="B290" i="11"/>
  <c r="G151" i="11"/>
  <c r="B29" i="11"/>
  <c r="C136" i="11"/>
  <c r="D156" i="11"/>
  <c r="B264" i="11"/>
  <c r="D119" i="11"/>
  <c r="D126" i="11"/>
  <c r="D184" i="11"/>
  <c r="H143" i="11"/>
  <c r="B85" i="11"/>
  <c r="E209" i="11"/>
  <c r="E211" i="11"/>
  <c r="D240" i="11"/>
  <c r="C39" i="11"/>
  <c r="H228" i="11"/>
  <c r="C152" i="11"/>
  <c r="C248" i="11"/>
  <c r="C269" i="11"/>
  <c r="E171" i="11"/>
  <c r="C326" i="11"/>
  <c r="B174" i="11"/>
  <c r="B60" i="11"/>
  <c r="D288" i="11"/>
  <c r="D267" i="11"/>
  <c r="G253" i="11"/>
  <c r="E142" i="11"/>
  <c r="G63" i="11"/>
  <c r="E75" i="11"/>
  <c r="D328" i="11"/>
  <c r="G194" i="11"/>
  <c r="C108" i="11"/>
  <c r="H136" i="11"/>
  <c r="D315" i="11"/>
  <c r="D265" i="11"/>
  <c r="B138" i="11"/>
  <c r="F258" i="11"/>
  <c r="F127" i="11"/>
  <c r="D99" i="11"/>
  <c r="D159" i="11"/>
  <c r="H95" i="11"/>
  <c r="E220" i="11"/>
  <c r="H174" i="11"/>
  <c r="B132" i="11"/>
  <c r="D217" i="11"/>
  <c r="H345" i="11"/>
  <c r="F234" i="11"/>
  <c r="G232" i="11"/>
  <c r="G24" i="11"/>
  <c r="B190" i="11"/>
  <c r="D364" i="11"/>
  <c r="F23" i="11"/>
  <c r="E366" i="11"/>
  <c r="H304" i="11"/>
  <c r="B298" i="11"/>
  <c r="F229" i="11"/>
  <c r="C131" i="11"/>
  <c r="B245" i="11"/>
  <c r="F93" i="11"/>
  <c r="D327" i="11"/>
  <c r="B317" i="11"/>
  <c r="H153" i="11"/>
  <c r="G278" i="11"/>
  <c r="C263" i="11"/>
  <c r="E138" i="11"/>
  <c r="B183" i="11"/>
  <c r="E196" i="11"/>
  <c r="G274" i="11"/>
  <c r="D94" i="11"/>
  <c r="E202" i="11"/>
  <c r="F349" i="11"/>
  <c r="G100" i="11"/>
  <c r="F171" i="11"/>
  <c r="B309" i="11"/>
  <c r="G318" i="11"/>
  <c r="H255" i="11"/>
  <c r="F273" i="11"/>
  <c r="D129" i="11"/>
  <c r="H112" i="11"/>
  <c r="F187" i="11"/>
  <c r="H342" i="11"/>
  <c r="C302" i="11"/>
  <c r="E123" i="11"/>
  <c r="D171" i="11"/>
  <c r="D49" i="11"/>
  <c r="F219" i="11"/>
  <c r="E200" i="11"/>
  <c r="C310" i="11"/>
  <c r="G348" i="11"/>
  <c r="B117" i="11"/>
  <c r="F225" i="11"/>
  <c r="B160" i="11"/>
  <c r="B185" i="11"/>
  <c r="E30" i="11"/>
  <c r="B287" i="11"/>
  <c r="D110" i="11"/>
  <c r="F70" i="11"/>
  <c r="G121" i="11"/>
  <c r="E118" i="11"/>
  <c r="F155" i="11"/>
  <c r="C83" i="11"/>
  <c r="B262" i="11"/>
  <c r="F233" i="11"/>
  <c r="G219" i="11"/>
  <c r="C176" i="11"/>
  <c r="C150" i="11"/>
  <c r="E339" i="11"/>
  <c r="C135" i="11"/>
  <c r="C239" i="11"/>
  <c r="E296" i="11"/>
  <c r="G298" i="11"/>
  <c r="B105" i="11"/>
  <c r="G242" i="11"/>
  <c r="E51" i="11"/>
  <c r="C234" i="11"/>
  <c r="F248" i="11"/>
  <c r="B218" i="11"/>
  <c r="E156" i="11"/>
  <c r="D149" i="11"/>
  <c r="B161" i="11"/>
  <c r="E81" i="11"/>
  <c r="C14" i="11"/>
  <c r="D172" i="11"/>
  <c r="E151" i="11"/>
  <c r="E101" i="11"/>
  <c r="D38" i="11"/>
  <c r="C171" i="11"/>
  <c r="B204" i="11"/>
  <c r="B72" i="11"/>
  <c r="C134" i="11"/>
  <c r="D112" i="11"/>
  <c r="D251" i="11"/>
  <c r="E289" i="11"/>
  <c r="F242" i="11"/>
  <c r="D237" i="11"/>
  <c r="H58" i="11"/>
  <c r="D204" i="11"/>
  <c r="E83" i="11"/>
  <c r="G189" i="11"/>
  <c r="D268" i="11"/>
  <c r="H157" i="11"/>
  <c r="H229" i="11"/>
  <c r="D220" i="11"/>
  <c r="H278" i="11"/>
  <c r="H61" i="11"/>
  <c r="E42" i="11"/>
  <c r="F257" i="11"/>
  <c r="B152" i="11"/>
  <c r="D183" i="11"/>
  <c r="H47" i="11"/>
  <c r="C258" i="11"/>
  <c r="D130" i="11"/>
  <c r="D246" i="11"/>
  <c r="E95" i="11"/>
  <c r="B95" i="11"/>
  <c r="B156" i="11"/>
  <c r="G337" i="11"/>
  <c r="H201" i="11"/>
  <c r="G262" i="11"/>
  <c r="G254" i="11"/>
  <c r="G86" i="11"/>
  <c r="B172" i="11"/>
  <c r="G50" i="11"/>
  <c r="E110" i="11"/>
  <c r="B22" i="11"/>
  <c r="F260" i="11"/>
  <c r="F79" i="11"/>
  <c r="F176" i="11"/>
  <c r="B141" i="11"/>
  <c r="B89" i="11"/>
  <c r="E230" i="11"/>
  <c r="G250" i="11"/>
  <c r="D216" i="11"/>
  <c r="B261" i="11"/>
  <c r="F49" i="11"/>
  <c r="H211" i="11"/>
  <c r="F268" i="11"/>
  <c r="C55" i="11"/>
  <c r="G109" i="11"/>
  <c r="G93" i="11"/>
  <c r="C58" i="11"/>
  <c r="B195" i="11"/>
  <c r="D69" i="11"/>
  <c r="F223" i="11"/>
  <c r="D96" i="11"/>
  <c r="F120" i="11"/>
  <c r="C37" i="11"/>
  <c r="G241" i="11"/>
  <c r="E187" i="11"/>
  <c r="C70" i="11"/>
  <c r="F163" i="11"/>
  <c r="E60" i="11"/>
  <c r="G128" i="11"/>
  <c r="C212" i="11"/>
  <c r="G84" i="11"/>
  <c r="F116" i="11"/>
  <c r="F172" i="11"/>
  <c r="H45" i="11"/>
  <c r="C123" i="11"/>
  <c r="H135" i="11"/>
  <c r="F142" i="11"/>
  <c r="F35" i="11"/>
  <c r="B248" i="11"/>
  <c r="E278" i="11"/>
  <c r="F261" i="11"/>
  <c r="B123" i="11"/>
  <c r="H117" i="11"/>
  <c r="F109" i="11"/>
  <c r="C328" i="11"/>
  <c r="E145" i="11"/>
  <c r="C243" i="11"/>
  <c r="E279" i="11"/>
  <c r="E264" i="11"/>
  <c r="D180" i="11"/>
  <c r="G144" i="11"/>
  <c r="H129" i="11"/>
  <c r="G270" i="11"/>
  <c r="C240" i="11"/>
  <c r="B239" i="11"/>
  <c r="C203" i="11"/>
  <c r="G76" i="11"/>
  <c r="D157" i="11"/>
  <c r="G148" i="11"/>
  <c r="F222" i="11"/>
  <c r="D306" i="11"/>
  <c r="C205" i="11"/>
  <c r="C166" i="11"/>
  <c r="G349" i="11"/>
  <c r="E47" i="11"/>
  <c r="E133" i="11"/>
  <c r="C106" i="11"/>
  <c r="E258" i="11"/>
  <c r="C32" i="11"/>
  <c r="G181" i="11"/>
  <c r="B180" i="11"/>
  <c r="C190" i="11"/>
  <c r="D363" i="11"/>
  <c r="E52" i="11"/>
  <c r="F51" i="11"/>
  <c r="C153" i="11"/>
  <c r="F77" i="11"/>
  <c r="D235" i="11"/>
  <c r="E178" i="11"/>
  <c r="C210" i="11"/>
  <c r="H165" i="11"/>
  <c r="B200" i="11"/>
  <c r="C34" i="11"/>
  <c r="F29" i="11"/>
  <c r="B99" i="11"/>
  <c r="B55" i="11"/>
  <c r="E349" i="11"/>
  <c r="G15" i="11"/>
  <c r="H137" i="11"/>
  <c r="C117" i="11"/>
  <c r="B253" i="11"/>
  <c r="F169" i="11"/>
  <c r="D269" i="11"/>
  <c r="G205" i="11"/>
  <c r="G209" i="11"/>
  <c r="E217" i="11"/>
  <c r="B240" i="11"/>
  <c r="D56" i="11"/>
  <c r="G49" i="11"/>
  <c r="H90" i="11"/>
  <c r="F208" i="11"/>
  <c r="H109" i="11"/>
  <c r="B41" i="11"/>
  <c r="C103" i="11"/>
  <c r="H172" i="11"/>
  <c r="D42" i="11"/>
  <c r="E311" i="11"/>
  <c r="D203" i="11"/>
  <c r="B93" i="11"/>
  <c r="B175" i="11"/>
  <c r="F76" i="11"/>
  <c r="E122" i="11"/>
  <c r="F224" i="11"/>
  <c r="G198" i="11"/>
  <c r="B34" i="11"/>
  <c r="D142" i="11"/>
  <c r="E358" i="11"/>
  <c r="D322" i="11"/>
  <c r="H270" i="11"/>
  <c r="C107" i="11"/>
  <c r="D174" i="11"/>
  <c r="F192" i="11"/>
  <c r="B49" i="11"/>
  <c r="G248" i="11"/>
  <c r="H214" i="11"/>
  <c r="D51" i="11"/>
  <c r="C164" i="11"/>
  <c r="D45" i="11"/>
  <c r="G239" i="11"/>
  <c r="G217" i="11"/>
  <c r="C133" i="11"/>
  <c r="C71" i="11"/>
  <c r="C242" i="11"/>
  <c r="E136" i="11"/>
  <c r="F114" i="11"/>
  <c r="H133" i="11"/>
  <c r="C182" i="11"/>
  <c r="G341" i="11"/>
  <c r="F160" i="11"/>
  <c r="F353" i="11"/>
  <c r="D77" i="11"/>
  <c r="C137" i="11"/>
  <c r="E201" i="11"/>
  <c r="B153" i="11"/>
  <c r="B236" i="11"/>
  <c r="H23" i="11"/>
  <c r="F110" i="11"/>
  <c r="B255" i="11"/>
  <c r="F138" i="11"/>
  <c r="E225" i="11"/>
  <c r="B106" i="11"/>
  <c r="C110" i="11"/>
  <c r="G78" i="11"/>
  <c r="F212" i="11"/>
  <c r="H108" i="11"/>
  <c r="D92" i="11"/>
  <c r="B329" i="11"/>
  <c r="F265" i="11"/>
  <c r="D178" i="11"/>
  <c r="C257" i="11"/>
  <c r="H158" i="11"/>
  <c r="F206" i="11"/>
  <c r="G35" i="11"/>
  <c r="H170" i="11"/>
  <c r="D238" i="11"/>
  <c r="F197" i="11"/>
  <c r="D12" i="11"/>
  <c r="D81" i="11"/>
  <c r="C228" i="11"/>
  <c r="G74" i="11"/>
  <c r="H76" i="11"/>
  <c r="F60" i="11"/>
  <c r="G208" i="11"/>
  <c r="H261" i="11"/>
  <c r="D22" i="11"/>
  <c r="G285" i="11"/>
  <c r="C118" i="11"/>
  <c r="B125" i="11"/>
  <c r="C115" i="11"/>
  <c r="C147" i="11"/>
  <c r="E265" i="11"/>
  <c r="C230" i="11"/>
  <c r="C86" i="11"/>
  <c r="B110" i="11"/>
  <c r="C202" i="11"/>
  <c r="H69" i="11"/>
  <c r="D198" i="11"/>
  <c r="B188" i="11"/>
  <c r="F140" i="11"/>
  <c r="B101" i="11"/>
  <c r="H199" i="11"/>
  <c r="G220" i="11"/>
  <c r="D25" i="11"/>
  <c r="E169" i="11"/>
  <c r="E130" i="11"/>
  <c r="H212" i="11"/>
  <c r="D366" i="11"/>
  <c r="F205" i="11"/>
  <c r="G238" i="11"/>
  <c r="C270" i="11"/>
  <c r="G260" i="11"/>
  <c r="H138" i="11"/>
  <c r="D169" i="11"/>
  <c r="G47" i="11"/>
  <c r="E125" i="11"/>
  <c r="F215" i="11"/>
  <c r="E193" i="11"/>
  <c r="C266" i="11"/>
  <c r="E189" i="11"/>
  <c r="C81" i="11"/>
  <c r="G213" i="11"/>
  <c r="H140" i="11"/>
  <c r="E148" i="11"/>
  <c r="D128" i="11"/>
  <c r="H21" i="11"/>
  <c r="B13" i="11"/>
  <c r="C99" i="11"/>
  <c r="F146" i="11"/>
  <c r="F62" i="11"/>
  <c r="E126" i="11"/>
  <c r="C141" i="11"/>
  <c r="H237" i="11"/>
  <c r="D103" i="11"/>
  <c r="E166" i="11"/>
  <c r="E255" i="11"/>
  <c r="F150" i="11"/>
  <c r="G102" i="11"/>
  <c r="G75" i="11"/>
  <c r="D303" i="11"/>
  <c r="B181" i="11"/>
  <c r="H175" i="11"/>
  <c r="H183" i="11"/>
  <c r="F307" i="11"/>
  <c r="D76" i="11"/>
  <c r="H311" i="11"/>
  <c r="C245" i="11"/>
  <c r="C244" i="11"/>
  <c r="B361" i="11"/>
  <c r="F325" i="11"/>
  <c r="D20" i="11"/>
  <c r="B226" i="11"/>
  <c r="H219" i="11"/>
  <c r="D101" i="11"/>
  <c r="E27" i="11"/>
  <c r="B88" i="11"/>
  <c r="E135" i="11"/>
  <c r="D369" i="11"/>
  <c r="F115" i="11"/>
  <c r="D155" i="11"/>
  <c r="C124" i="11"/>
  <c r="C251" i="11"/>
  <c r="B107" i="11"/>
  <c r="G359" i="11"/>
  <c r="E25" i="11"/>
  <c r="D117" i="11"/>
  <c r="E24" i="11"/>
  <c r="B269" i="11"/>
  <c r="D62" i="11"/>
  <c r="F111" i="11"/>
  <c r="C351" i="11"/>
  <c r="D44" i="11"/>
  <c r="B265" i="11"/>
  <c r="G215" i="11"/>
  <c r="D37" i="11"/>
  <c r="H159" i="11"/>
  <c r="B39" i="11"/>
  <c r="F64" i="11"/>
  <c r="E313" i="11"/>
  <c r="D97" i="11"/>
  <c r="H60" i="11"/>
  <c r="H326" i="11"/>
  <c r="G164" i="11"/>
  <c r="C122" i="11"/>
  <c r="C229" i="11"/>
  <c r="F253" i="11"/>
  <c r="C178" i="11"/>
  <c r="H341" i="11"/>
  <c r="G306" i="11"/>
  <c r="F73" i="11"/>
  <c r="F40" i="11"/>
  <c r="E224" i="11"/>
  <c r="C253" i="11"/>
  <c r="D84" i="11"/>
  <c r="G273" i="11"/>
  <c r="B260" i="11"/>
  <c r="H63" i="11"/>
  <c r="H318" i="11"/>
  <c r="C173" i="11"/>
  <c r="D218" i="11"/>
  <c r="B334" i="11"/>
  <c r="E154" i="11"/>
  <c r="G247" i="11"/>
  <c r="E93" i="11"/>
  <c r="F201" i="11"/>
  <c r="C160" i="11"/>
  <c r="D232" i="11"/>
  <c r="D70" i="11"/>
  <c r="B166" i="11"/>
  <c r="G94" i="11"/>
  <c r="F133" i="11"/>
  <c r="C149" i="11"/>
  <c r="F296" i="11"/>
  <c r="B214" i="11"/>
  <c r="D152" i="11"/>
  <c r="C352" i="11"/>
  <c r="H310" i="11"/>
  <c r="H107" i="11"/>
  <c r="B45" i="11"/>
  <c r="D131" i="11"/>
  <c r="B112" i="11"/>
  <c r="G275" i="11"/>
  <c r="G200" i="11"/>
  <c r="G193" i="11"/>
  <c r="H299" i="11"/>
  <c r="C232" i="11"/>
  <c r="D208" i="11"/>
  <c r="D272" i="11"/>
  <c r="D358" i="11"/>
  <c r="E182" i="11"/>
  <c r="E73" i="11"/>
  <c r="H91" i="11"/>
  <c r="F170" i="11"/>
  <c r="F221" i="11"/>
  <c r="F351" i="11"/>
  <c r="E232" i="11"/>
  <c r="E340" i="11"/>
  <c r="H169" i="11"/>
  <c r="D138" i="11"/>
  <c r="D210" i="11"/>
  <c r="D256" i="11"/>
  <c r="H162" i="11"/>
  <c r="E149" i="11"/>
  <c r="B197" i="11"/>
  <c r="C211" i="11"/>
  <c r="E129" i="11"/>
  <c r="B211" i="11"/>
  <c r="B73" i="11"/>
  <c r="D195" i="11"/>
  <c r="G133" i="11"/>
  <c r="G234" i="11"/>
  <c r="E159" i="11"/>
  <c r="F26" i="11"/>
  <c r="D189" i="11"/>
  <c r="D66" i="11"/>
  <c r="E263" i="11"/>
  <c r="F328" i="11"/>
  <c r="D226" i="11"/>
  <c r="H205" i="11"/>
  <c r="E53" i="11"/>
  <c r="C91" i="11"/>
  <c r="B270" i="11"/>
  <c r="H227" i="11"/>
  <c r="E176" i="11"/>
  <c r="F194" i="11"/>
  <c r="D153" i="11"/>
  <c r="D158" i="11"/>
  <c r="H244" i="11"/>
  <c r="G51" i="11"/>
  <c r="G180" i="11"/>
  <c r="H195" i="11"/>
  <c r="F200" i="11"/>
  <c r="C130" i="11"/>
  <c r="B213" i="11"/>
  <c r="B241" i="11"/>
  <c r="D212" i="11"/>
  <c r="F152" i="11"/>
  <c r="G244" i="11"/>
  <c r="E197" i="11"/>
  <c r="C44" i="11"/>
  <c r="E242" i="11"/>
  <c r="D231" i="11"/>
  <c r="B237" i="11"/>
  <c r="B109" i="11"/>
  <c r="G235" i="11"/>
  <c r="D53" i="11"/>
  <c r="D125" i="11"/>
  <c r="H289" i="11"/>
  <c r="B68" i="11"/>
  <c r="D86" i="11"/>
  <c r="C79" i="11"/>
  <c r="F30" i="11"/>
  <c r="E208" i="11"/>
  <c r="B36" i="11"/>
  <c r="G65" i="11"/>
  <c r="E76" i="11"/>
  <c r="E49" i="11"/>
  <c r="G119" i="11"/>
  <c r="B225" i="11"/>
  <c r="H56" i="11"/>
  <c r="F100" i="11"/>
  <c r="D109" i="11"/>
  <c r="D236" i="11"/>
  <c r="F123" i="11"/>
  <c r="H114" i="11"/>
  <c r="B154" i="11"/>
  <c r="B118" i="11"/>
  <c r="G276" i="11"/>
  <c r="C291" i="11"/>
  <c r="G214" i="11"/>
  <c r="D234" i="11"/>
  <c r="H187" i="11"/>
  <c r="G57" i="11"/>
  <c r="E181" i="11"/>
  <c r="D173" i="11"/>
  <c r="B158" i="11"/>
  <c r="E152" i="11"/>
  <c r="E68" i="11"/>
  <c r="C46" i="11"/>
  <c r="C187" i="11"/>
  <c r="B19" i="11"/>
  <c r="F185" i="11"/>
  <c r="C353" i="11"/>
  <c r="C189" i="11"/>
  <c r="G115" i="11"/>
  <c r="G171" i="11"/>
  <c r="B129" i="11"/>
  <c r="B70" i="11"/>
  <c r="E97" i="11"/>
  <c r="H245" i="11"/>
  <c r="F284" i="11"/>
  <c r="H200" i="11"/>
  <c r="C183" i="11"/>
  <c r="C177" i="11"/>
  <c r="C128" i="11"/>
  <c r="C97" i="11"/>
  <c r="C325" i="11"/>
  <c r="C29" i="11"/>
  <c r="G58" i="11"/>
  <c r="C279" i="11"/>
  <c r="C155" i="11"/>
  <c r="F65" i="11"/>
  <c r="H28" i="11"/>
  <c r="E105" i="11"/>
  <c r="G236" i="11"/>
  <c r="C154" i="11"/>
  <c r="C120" i="11"/>
  <c r="E184" i="11"/>
  <c r="D320" i="11"/>
  <c r="H323" i="11"/>
  <c r="H182" i="11"/>
  <c r="E67" i="11"/>
  <c r="D299" i="11"/>
  <c r="F136" i="11"/>
  <c r="B75" i="11"/>
  <c r="H280" i="11"/>
  <c r="D259" i="11"/>
  <c r="G138" i="11"/>
  <c r="D243" i="11"/>
  <c r="G143" i="11"/>
  <c r="G16" i="11"/>
  <c r="G227" i="11"/>
  <c r="H40" i="11"/>
  <c r="B57" i="11"/>
  <c r="G114" i="11"/>
  <c r="C100" i="11"/>
  <c r="D135" i="11"/>
  <c r="F157" i="11"/>
  <c r="D88" i="1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<sst xmlns="http://schemas.openxmlformats.org/spreadsheetml/2006/main" count="805" uniqueCount="378">
  <si>
    <t>発行日：</t>
    <phoneticPr fontId="2"/>
  </si>
  <si>
    <t>見積番号：</t>
    <rPh sb="2" eb="4">
      <t>バンゴウ</t>
    </rPh>
    <phoneticPr fontId="2"/>
  </si>
  <si>
    <t>（税込）</t>
    <rPh sb="1" eb="3">
      <t>ゼイコ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</si>
  <si>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</si>
  <si>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</si>
  <si>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</si>
  <si>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式</t>
    <rPh sb="0" eb="1">
      <t>シキ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</si>
  <si>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</si>
  <si>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</si>
  <si>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</si>
  <si>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下記の通り御見積申し上げます。</t>
    <rPh sb="0" eb="2">
      <t>カキ</t>
    </rPh>
    <rPh sb="3" eb="4">
      <t>トオ</t>
    </rPh>
    <rPh sb="5" eb="6">
      <t xml:space="preserve">オ </t>
    </rPh>
    <rPh sb="8" eb="9">
      <t>モウ</t>
    </rPh>
    <rPh sb="10" eb="11">
      <t>ア</t>
    </rPh>
    <phoneticPr fontId="2"/>
  </si>
  <si>
    <t>御　見　積　書</t>
    <rPh sb="0" eb="1">
      <t xml:space="preserve">オ </t>
    </rPh>
    <phoneticPr fontId="2"/>
  </si>
  <si>
    <t>工事場所：</t>
    <phoneticPr fontId="2"/>
  </si>
  <si>
    <t>単位</t>
    <rPh sb="0" eb="2">
      <t>タンイ</t>
    </rPh>
    <phoneticPr fontId="2"/>
  </si>
  <si>
    <t>名称</t>
    <rPh sb="0" eb="2">
      <t>メイセィオ</t>
    </rPh>
    <phoneticPr fontId="2"/>
  </si>
  <si>
    <t>仕様</t>
    <rPh sb="0" eb="2">
      <t xml:space="preserve">シヨウ </t>
    </rPh>
    <phoneticPr fontId="2"/>
  </si>
  <si>
    <t>パワーコンディショナ</t>
    <phoneticPr fontId="2"/>
  </si>
  <si>
    <t>枚</t>
    <rPh sb="0" eb="1">
      <t xml:space="preserve">マイ </t>
    </rPh>
    <phoneticPr fontId="2"/>
  </si>
  <si>
    <t>台</t>
    <rPh sb="0" eb="1">
      <t xml:space="preserve">ダイ </t>
    </rPh>
    <phoneticPr fontId="2"/>
  </si>
  <si>
    <t>備考</t>
    <rPh sb="0" eb="2">
      <t>ビコウ</t>
    </rPh>
    <phoneticPr fontId="2"/>
  </si>
  <si>
    <t>式</t>
    <phoneticPr fontId="2"/>
  </si>
  <si>
    <t>型式</t>
    <rPh sb="0" eb="2">
      <t xml:space="preserve">カタシキ </t>
    </rPh>
    <phoneticPr fontId="2"/>
  </si>
  <si>
    <t>値段</t>
    <rPh sb="0" eb="2">
      <t>ネダn</t>
    </rPh>
    <phoneticPr fontId="2"/>
  </si>
  <si>
    <t>太陽光電池モジュール</t>
    <phoneticPr fontId="2"/>
  </si>
  <si>
    <t>種別</t>
    <rPh sb="0" eb="2">
      <t>シュベテゥ</t>
    </rPh>
    <phoneticPr fontId="2"/>
  </si>
  <si>
    <t>返済後残高</t>
  </si>
  <si>
    <t>利息</t>
  </si>
  <si>
    <t>元金</t>
  </si>
  <si>
    <t>返済額</t>
  </si>
  <si>
    <t>返済前残高</t>
  </si>
  <si>
    <t>返済日</t>
  </si>
  <si>
    <t>回</t>
  </si>
  <si>
    <t>ローン総額</t>
  </si>
  <si>
    <t>借入日</t>
  </si>
  <si>
    <t>総利息</t>
  </si>
  <si>
    <t>返済年数</t>
  </si>
  <si>
    <t>支払回数</t>
  </si>
  <si>
    <t>年間利子率</t>
  </si>
  <si>
    <t>毎月の返済額</t>
  </si>
  <si>
    <t>借入金額</t>
  </si>
  <si>
    <t>ローンの概要</t>
  </si>
  <si>
    <t>ローンシミュレート</t>
    <phoneticPr fontId="2"/>
  </si>
  <si>
    <t>支払回数</t>
    <rPh sb="0" eb="2">
      <t>シハライ</t>
    </rPh>
    <phoneticPr fontId="2"/>
  </si>
  <si>
    <t>回</t>
    <phoneticPr fontId="2"/>
  </si>
  <si>
    <t>月々</t>
    <rPh sb="0" eb="1">
      <t>ツキヅキ</t>
    </rPh>
    <phoneticPr fontId="2"/>
  </si>
  <si>
    <t>円</t>
    <phoneticPr fontId="2"/>
  </si>
  <si>
    <t>月々のお支払い</t>
    <rPh sb="0" eb="1">
      <t>ツキヅキ</t>
    </rPh>
    <phoneticPr fontId="2"/>
  </si>
  <si>
    <t>kW</t>
    <phoneticPr fontId="2"/>
  </si>
  <si>
    <t>※変動金利2.2％での利率計算になっております。</t>
  </si>
  <si>
    <t>端数処理の都合上、若干の誤差を生じることがあります。</t>
  </si>
  <si>
    <t xml:space="preserve"> </t>
    <phoneticPr fontId="2"/>
  </si>
  <si>
    <t>MOD-CS3LB-250MSB</t>
    <phoneticPr fontId="2"/>
  </si>
  <si>
    <t>MOD-CS3LA-300MSB</t>
    <phoneticPr fontId="2"/>
  </si>
  <si>
    <t>MOD-CS3L-375MSB</t>
    <phoneticPr fontId="2"/>
  </si>
  <si>
    <t>????</t>
    <phoneticPr fontId="2"/>
  </si>
  <si>
    <t xml:space="preserve">SUN2000-4.95KTL-JPL1 </t>
    <phoneticPr fontId="2"/>
  </si>
  <si>
    <t>PWC-CSR-56G4F</t>
    <phoneticPr fontId="2"/>
  </si>
  <si>
    <t>PWC-CSR-55N1D</t>
    <phoneticPr fontId="2"/>
  </si>
  <si>
    <t>PWC-CSR-48G4F</t>
    <phoneticPr fontId="2"/>
  </si>
  <si>
    <t>PWC-CSR-40N1D</t>
    <phoneticPr fontId="2"/>
  </si>
  <si>
    <t>株式会社Aoie</t>
    <rPh sb="0" eb="4">
      <t>カブシキガイシャ</t>
    </rPh>
    <phoneticPr fontId="2"/>
  </si>
  <si>
    <t>〒102-0074</t>
    <phoneticPr fontId="2"/>
  </si>
  <si>
    <t>東京都千代田区九段南1-5-6</t>
    <rPh sb="0" eb="10">
      <t>１０２－００７４</t>
    </rPh>
    <phoneticPr fontId="2"/>
  </si>
  <si>
    <t>りそな九段ビル5F</t>
    <rPh sb="3" eb="5">
      <t>クダン</t>
    </rPh>
    <phoneticPr fontId="2"/>
  </si>
  <si>
    <t>0120-726-748</t>
    <phoneticPr fontId="2"/>
  </si>
  <si>
    <t>株式会社はじめHOME</t>
    <rPh sb="0" eb="4">
      <t>カブシキガイシャ</t>
    </rPh>
    <phoneticPr fontId="2"/>
  </si>
  <si>
    <t>〒185-0011</t>
    <phoneticPr fontId="2"/>
  </si>
  <si>
    <t>東京都国分寺市本多5-5-1</t>
    <rPh sb="0" eb="9">
      <t>１８５－００１１</t>
    </rPh>
    <phoneticPr fontId="2"/>
  </si>
  <si>
    <t>第5千代鶴ビル102</t>
    <rPh sb="0" eb="1">
      <t>ダイ</t>
    </rPh>
    <rPh sb="2" eb="4">
      <t>チヨ</t>
    </rPh>
    <rPh sb="4" eb="5">
      <t>ヅル</t>
    </rPh>
    <phoneticPr fontId="2"/>
  </si>
  <si>
    <t>0120-549-547</t>
    <phoneticPr fontId="2"/>
  </si>
  <si>
    <t>型式</t>
    <rPh sb="0" eb="2">
      <t>カタシキ</t>
    </rPh>
    <phoneticPr fontId="2"/>
  </si>
  <si>
    <t>工事費</t>
    <rPh sb="0" eb="3">
      <t>コウジヒ</t>
    </rPh>
    <phoneticPr fontId="2"/>
  </si>
  <si>
    <t>助成金</t>
    <rPh sb="0" eb="3">
      <t>ジョセイキン</t>
    </rPh>
    <phoneticPr fontId="2"/>
  </si>
  <si>
    <t>家庭用蓄電池システム</t>
    <phoneticPr fontId="2"/>
  </si>
  <si>
    <t>担当：花澤</t>
    <phoneticPr fontId="2"/>
  </si>
  <si>
    <t>様邸</t>
    <rPh sb="0" eb="1">
      <t>サマ</t>
    </rPh>
    <rPh sb="1" eb="2">
      <t>テイ</t>
    </rPh>
    <phoneticPr fontId="2"/>
  </si>
  <si>
    <t>【特定負荷】CB-P65M05A
（長州産業SPVマルチ：6.5kWh）</t>
    <rPh sb="1" eb="5">
      <t xml:space="preserve">トクテイフカ </t>
    </rPh>
    <rPh sb="17" eb="21">
      <t xml:space="preserve">チョウシュウサンギョウ </t>
    </rPh>
    <phoneticPr fontId="2"/>
  </si>
  <si>
    <t>【全負荷】CB-P65M05A
（長州産業SPVマルチ：6.5kWh）</t>
    <phoneticPr fontId="2"/>
  </si>
  <si>
    <t>【特定負荷】CB-P98M05A
（長州産業SPVマルチ：9.8kWh）</t>
    <rPh sb="1" eb="5">
      <t xml:space="preserve">トクテイフカ </t>
    </rPh>
    <phoneticPr fontId="2"/>
  </si>
  <si>
    <t>【全負荷】CB-P98M05A
（長州産業SPVマルチ：9.8kWh）</t>
    <rPh sb="1" eb="2">
      <t xml:space="preserve">ゼン </t>
    </rPh>
    <rPh sb="2" eb="4">
      <t xml:space="preserve">トクテイフカ </t>
    </rPh>
    <phoneticPr fontId="2"/>
  </si>
  <si>
    <t>商品仕入れ差額（万円）</t>
    <rPh sb="0" eb="7">
      <t xml:space="preserve">ショウヒンサガク </t>
    </rPh>
    <rPh sb="8" eb="10">
      <t xml:space="preserve">マンエン </t>
    </rPh>
    <phoneticPr fontId="2"/>
  </si>
  <si>
    <t>【特定負荷・単機能】EGS-LM0500
（京セラEnerezza：5ｋWh）</t>
    <rPh sb="6" eb="9">
      <t xml:space="preserve">タンキノウ </t>
    </rPh>
    <phoneticPr fontId="2"/>
  </si>
  <si>
    <t>【特定負荷・単機能】EGS-LM1000
（京セラEnerezza：10ｋWh）</t>
    <rPh sb="6" eb="9">
      <t xml:space="preserve">タンキノウ </t>
    </rPh>
    <phoneticPr fontId="2"/>
  </si>
  <si>
    <t>【特定負荷・単機能】EGS-LM1500
（京セラEnerezza：15ｋWh）</t>
    <rPh sb="6" eb="9">
      <t xml:space="preserve">タンキノウ </t>
    </rPh>
    <phoneticPr fontId="2"/>
  </si>
  <si>
    <t>★23</t>
    <phoneticPr fontId="2"/>
  </si>
  <si>
    <t>★31</t>
    <phoneticPr fontId="2"/>
  </si>
  <si>
    <t>★43</t>
    <phoneticPr fontId="2"/>
  </si>
  <si>
    <t>★50</t>
    <phoneticPr fontId="2"/>
  </si>
  <si>
    <t>【特定負荷】CB-P164M05A
（長州産業SPVマルチ：16.4kWh）</t>
    <rPh sb="1" eb="5">
      <t xml:space="preserve">トクテイフカ </t>
    </rPh>
    <phoneticPr fontId="2"/>
  </si>
  <si>
    <t>★64</t>
    <phoneticPr fontId="2"/>
  </si>
  <si>
    <t>【全負荷】CB-P164M05A
（長州産業SPVマルチ：16.4kWh）</t>
    <rPh sb="1" eb="2">
      <t xml:space="preserve">ゼン </t>
    </rPh>
    <rPh sb="2" eb="4">
      <t xml:space="preserve">トクテイフカ </t>
    </rPh>
    <phoneticPr fontId="2"/>
  </si>
  <si>
    <t>★69</t>
    <phoneticPr fontId="2"/>
  </si>
  <si>
    <t>【特定負荷・単機能】ESS-U2M1
（ニチコン日除け無し：11.1kWh）</t>
    <rPh sb="1" eb="5">
      <t xml:space="preserve">トクテイフカ </t>
    </rPh>
    <rPh sb="6" eb="9">
      <t xml:space="preserve">タンキノウ </t>
    </rPh>
    <rPh sb="24" eb="26">
      <t xml:space="preserve">ヒヨケナシ </t>
    </rPh>
    <phoneticPr fontId="2"/>
  </si>
  <si>
    <t>【全負荷・単機能】ESS-U4M1
（ニチコン日除け無し：11.1kWh）</t>
    <rPh sb="5" eb="8">
      <t xml:space="preserve">タンキノウ </t>
    </rPh>
    <rPh sb="23" eb="25">
      <t xml:space="preserve">ヒヨケナシ </t>
    </rPh>
    <phoneticPr fontId="2"/>
  </si>
  <si>
    <t>【特定負荷・単機能】ESS-U2M1
（ニチコン日除け有り：11.1kWh）</t>
    <rPh sb="1" eb="5">
      <t xml:space="preserve">トクテイフカ </t>
    </rPh>
    <rPh sb="6" eb="9">
      <t xml:space="preserve">タンキノウ </t>
    </rPh>
    <rPh sb="24" eb="26">
      <t xml:space="preserve">ヒヨケナシ </t>
    </rPh>
    <rPh sb="27" eb="28">
      <t xml:space="preserve">アリ </t>
    </rPh>
    <phoneticPr fontId="2"/>
  </si>
  <si>
    <t>【全負荷・単機能】ESS-U4M1
（ニチコン日除け有り：11.1kWh）</t>
    <rPh sb="5" eb="8">
      <t xml:space="preserve">タンキノウ </t>
    </rPh>
    <rPh sb="23" eb="25">
      <t xml:space="preserve">ヒヨケナシ </t>
    </rPh>
    <rPh sb="26" eb="27">
      <t xml:space="preserve">アリ </t>
    </rPh>
    <phoneticPr fontId="2"/>
  </si>
  <si>
    <t>★65</t>
    <phoneticPr fontId="2"/>
  </si>
  <si>
    <t>【全負荷・単機能】ESS-U4X1
（ニチコン日除け無し：16.6kWh）</t>
    <rPh sb="1" eb="4">
      <t xml:space="preserve">ゼンフカ </t>
    </rPh>
    <rPh sb="5" eb="8">
      <t xml:space="preserve">タンキノウ </t>
    </rPh>
    <rPh sb="23" eb="25">
      <t xml:space="preserve">ヒヨケナシ </t>
    </rPh>
    <phoneticPr fontId="2"/>
  </si>
  <si>
    <t>★66</t>
    <phoneticPr fontId="2"/>
  </si>
  <si>
    <t>【全負荷・単機能】ESS-U4X1
（ニチコン日除け有り：16.6kWh）</t>
    <rPh sb="5" eb="8">
      <t xml:space="preserve">タンキノウ </t>
    </rPh>
    <rPh sb="23" eb="25">
      <t xml:space="preserve">ヒヨケナシ </t>
    </rPh>
    <rPh sb="26" eb="27">
      <t xml:space="preserve">アリ </t>
    </rPh>
    <phoneticPr fontId="2"/>
  </si>
  <si>
    <t>★68</t>
    <phoneticPr fontId="2"/>
  </si>
  <si>
    <t>実質返済額</t>
    <rPh sb="0" eb="2">
      <t>ジッシツ</t>
    </rPh>
    <phoneticPr fontId="2"/>
  </si>
  <si>
    <t>DER補助金</t>
    <rPh sb="3" eb="6">
      <t xml:space="preserve">ホジョキン </t>
    </rPh>
    <phoneticPr fontId="2"/>
  </si>
  <si>
    <t>ちくでんエコめがね</t>
    <phoneticPr fontId="2"/>
  </si>
  <si>
    <t>蓄電地の助成金金額（東京都）</t>
    <rPh sb="10" eb="13">
      <t xml:space="preserve">トウキョウト </t>
    </rPh>
    <phoneticPr fontId="2"/>
  </si>
  <si>
    <t>　　　　　　　</t>
    <phoneticPr fontId="2"/>
  </si>
  <si>
    <t>画像</t>
    <rPh sb="0" eb="2">
      <t>ガゾウ</t>
    </rPh>
    <phoneticPr fontId="2"/>
  </si>
  <si>
    <t>社名</t>
    <rPh sb="0" eb="2">
      <t>シャメ</t>
    </rPh>
    <phoneticPr fontId="2"/>
  </si>
  <si>
    <t>株式会社はじめHOME</t>
    <rPh sb="0" eb="4">
      <t>カブシキ</t>
    </rPh>
    <phoneticPr fontId="2"/>
  </si>
  <si>
    <t>株式会社Aoie</t>
    <rPh sb="0" eb="1">
      <t>カブシキ</t>
    </rPh>
    <phoneticPr fontId="2"/>
  </si>
  <si>
    <t>ローン年数</t>
    <phoneticPr fontId="2"/>
  </si>
  <si>
    <t>年</t>
    <rPh sb="0" eb="1">
      <t>ネn</t>
    </rPh>
    <phoneticPr fontId="2"/>
  </si>
  <si>
    <t>太陽光架台</t>
    <rPh sb="0" eb="3">
      <t>タイヨウ</t>
    </rPh>
    <phoneticPr fontId="2"/>
  </si>
  <si>
    <t>蓄電容量</t>
    <rPh sb="0" eb="4">
      <t xml:space="preserve">チクデンヨウリョウ </t>
    </rPh>
    <phoneticPr fontId="2"/>
  </si>
  <si>
    <t>東京都助成金</t>
    <rPh sb="0" eb="3">
      <t xml:space="preserve">トウキョウト </t>
    </rPh>
    <rPh sb="3" eb="6">
      <t>ジョセイキン</t>
    </rPh>
    <phoneticPr fontId="2"/>
  </si>
  <si>
    <t>SSITL55E1CS</t>
    <phoneticPr fontId="2"/>
  </si>
  <si>
    <t>SSITL44B4CS</t>
    <phoneticPr fontId="2"/>
  </si>
  <si>
    <t>SSITL40E1CS</t>
    <phoneticPr fontId="2"/>
  </si>
  <si>
    <t>SSITL30E1CS</t>
    <phoneticPr fontId="2"/>
  </si>
  <si>
    <t>【カナディアン】</t>
    <phoneticPr fontId="2"/>
  </si>
  <si>
    <t>SUN2000-4.95KTL-JPL1</t>
    <phoneticPr fontId="2"/>
  </si>
  <si>
    <t>PCS-56RZ2</t>
    <phoneticPr fontId="2"/>
  </si>
  <si>
    <t>PCS-55Z4</t>
    <phoneticPr fontId="2"/>
  </si>
  <si>
    <t>PCS-48RZ2</t>
    <phoneticPr fontId="2"/>
  </si>
  <si>
    <t>【長州】</t>
    <rPh sb="1" eb="3">
      <t>チョウシュウ</t>
    </rPh>
    <phoneticPr fontId="2"/>
  </si>
  <si>
    <t>VBPC255C2</t>
    <phoneticPr fontId="2"/>
  </si>
  <si>
    <t>HQJP-RA55-3</t>
    <phoneticPr fontId="2"/>
  </si>
  <si>
    <t>HQJP-MA55-3</t>
    <phoneticPr fontId="2"/>
  </si>
  <si>
    <t>HQJP-RA44-3</t>
    <phoneticPr fontId="2"/>
  </si>
  <si>
    <t>HQJP-KA40-3</t>
    <phoneticPr fontId="2"/>
  </si>
  <si>
    <t>【Qセルズ】</t>
    <phoneticPr fontId="2"/>
  </si>
  <si>
    <t>最小値</t>
    <rPh sb="0" eb="3">
      <t xml:space="preserve">サイショウチ </t>
    </rPh>
    <phoneticPr fontId="2"/>
  </si>
  <si>
    <t>蓄電池</t>
    <rPh sb="0" eb="3">
      <t xml:space="preserve">チクデンチ </t>
    </rPh>
    <phoneticPr fontId="2"/>
  </si>
  <si>
    <t>太陽光</t>
    <rPh sb="0" eb="3">
      <t xml:space="preserve">タイヨウコウ </t>
    </rPh>
    <phoneticPr fontId="2"/>
  </si>
  <si>
    <t>台</t>
    <rPh sb="0" eb="1">
      <t>ダイ</t>
    </rPh>
    <phoneticPr fontId="2"/>
  </si>
  <si>
    <t>※長州</t>
    <rPh sb="1" eb="3">
      <t>チョウシュウ</t>
    </rPh>
    <phoneticPr fontId="2"/>
  </si>
  <si>
    <t>長州</t>
    <rPh sb="0" eb="2">
      <t>チョウシュウ</t>
    </rPh>
    <phoneticPr fontId="2"/>
  </si>
  <si>
    <t>容量</t>
    <rPh sb="0" eb="2">
      <t xml:space="preserve">ヨウリョウ </t>
    </rPh>
    <phoneticPr fontId="2"/>
  </si>
  <si>
    <t>太陽光補助金</t>
    <rPh sb="0" eb="3">
      <t xml:space="preserve">タイヨウコウ </t>
    </rPh>
    <rPh sb="3" eb="6">
      <t xml:space="preserve">ホジョキン </t>
    </rPh>
    <phoneticPr fontId="2"/>
  </si>
  <si>
    <t>助成金額（4kW未満）</t>
    <rPh sb="0" eb="4">
      <t xml:space="preserve">ジョセイキンガク </t>
    </rPh>
    <rPh sb="8" eb="10">
      <t xml:space="preserve">ミマン </t>
    </rPh>
    <phoneticPr fontId="2"/>
  </si>
  <si>
    <t>助成金額（4kW以上）</t>
    <rPh sb="0" eb="4">
      <t xml:space="preserve">ジョセイキンガク </t>
    </rPh>
    <rPh sb="8" eb="10">
      <t xml:space="preserve">イジョウ </t>
    </rPh>
    <phoneticPr fontId="2"/>
  </si>
  <si>
    <t>蓄電池補助金</t>
    <rPh sb="0" eb="1">
      <t xml:space="preserve">チクデンチホジョキン </t>
    </rPh>
    <phoneticPr fontId="2"/>
  </si>
  <si>
    <t>kw単価</t>
    <rPh sb="2" eb="4">
      <t xml:space="preserve">タンカ </t>
    </rPh>
    <phoneticPr fontId="2"/>
  </si>
  <si>
    <t>システム容量：</t>
    <rPh sb="4" eb="6">
      <t>ヨウリョウ</t>
    </rPh>
    <phoneticPr fontId="2"/>
  </si>
  <si>
    <t>kW</t>
  </si>
  <si>
    <t>(</t>
    <phoneticPr fontId="2"/>
  </si>
  <si>
    <t>枚)</t>
    <phoneticPr fontId="2"/>
  </si>
  <si>
    <t>太陽光発電の助成金（東京都）</t>
    <phoneticPr fontId="2"/>
  </si>
  <si>
    <t xml:space="preserve">太陽光電池モジュール				</t>
    <phoneticPr fontId="2"/>
  </si>
  <si>
    <t>P1</t>
    <phoneticPr fontId="2"/>
  </si>
  <si>
    <t>P2</t>
    <phoneticPr fontId="2"/>
  </si>
  <si>
    <t>P3</t>
    <phoneticPr fontId="2"/>
  </si>
  <si>
    <t>P4</t>
    <phoneticPr fontId="2"/>
  </si>
  <si>
    <t>P5</t>
    <phoneticPr fontId="2"/>
  </si>
  <si>
    <t>P6</t>
    <phoneticPr fontId="2"/>
  </si>
  <si>
    <t>あ</t>
    <phoneticPr fontId="2"/>
  </si>
  <si>
    <t>か</t>
    <phoneticPr fontId="2"/>
  </si>
  <si>
    <t>値引きDD</t>
    <rPh sb="0" eb="2">
      <t>ネビキ</t>
    </rPh>
    <phoneticPr fontId="2"/>
  </si>
  <si>
    <t>出精値引き</t>
    <rPh sb="0" eb="4">
      <t>シュッセイ</t>
    </rPh>
    <phoneticPr fontId="2"/>
  </si>
  <si>
    <t>特別値引き</t>
    <rPh sb="0" eb="4">
      <t>トクベテゥ</t>
    </rPh>
    <phoneticPr fontId="2"/>
  </si>
  <si>
    <t>キャンペーン割引</t>
    <rPh sb="6" eb="8">
      <t>ワリ</t>
    </rPh>
    <phoneticPr fontId="2"/>
  </si>
  <si>
    <t>市区町村名</t>
    <rPh sb="0" eb="5">
      <t>シクチョウ</t>
    </rPh>
    <phoneticPr fontId="2"/>
  </si>
  <si>
    <t>昭島市</t>
    <rPh sb="0" eb="3">
      <t>アキシマ</t>
    </rPh>
    <phoneticPr fontId="2"/>
  </si>
  <si>
    <t>足立区</t>
    <rPh sb="0" eb="3">
      <t>アダティ</t>
    </rPh>
    <phoneticPr fontId="2"/>
  </si>
  <si>
    <t>荒川区</t>
    <rPh sb="0" eb="3">
      <t>アラカワ</t>
    </rPh>
    <phoneticPr fontId="2"/>
  </si>
  <si>
    <t>葛飾区</t>
    <rPh sb="0" eb="3">
      <t>カツシカ</t>
    </rPh>
    <phoneticPr fontId="2"/>
  </si>
  <si>
    <t>北区</t>
    <rPh sb="0" eb="2">
      <t>キタク</t>
    </rPh>
    <phoneticPr fontId="2"/>
  </si>
  <si>
    <t>清瀬市</t>
    <rPh sb="0" eb="3">
      <t>キヨセ</t>
    </rPh>
    <phoneticPr fontId="2"/>
  </si>
  <si>
    <t>国立市</t>
    <rPh sb="0" eb="3">
      <t>クニタティ</t>
    </rPh>
    <phoneticPr fontId="2"/>
  </si>
  <si>
    <t>江東区</t>
    <rPh sb="0" eb="1">
      <t>コウトウク</t>
    </rPh>
    <phoneticPr fontId="2"/>
  </si>
  <si>
    <t>小金井市</t>
    <rPh sb="0" eb="1">
      <t>コガネイ</t>
    </rPh>
    <phoneticPr fontId="2"/>
  </si>
  <si>
    <t>国分寺市</t>
    <rPh sb="0" eb="1">
      <t>コクブ</t>
    </rPh>
    <phoneticPr fontId="2"/>
  </si>
  <si>
    <t>小平市</t>
    <rPh sb="0" eb="1">
      <t>コダイ</t>
    </rPh>
    <phoneticPr fontId="2"/>
  </si>
  <si>
    <t>狛江市</t>
    <rPh sb="0" eb="3">
      <t>コマエ</t>
    </rPh>
    <phoneticPr fontId="2"/>
  </si>
  <si>
    <t>さ</t>
    <phoneticPr fontId="2"/>
  </si>
  <si>
    <t>品川区</t>
    <rPh sb="0" eb="3">
      <t>シナガワ</t>
    </rPh>
    <phoneticPr fontId="2"/>
  </si>
  <si>
    <t>新宿区</t>
    <rPh sb="0" eb="3">
      <t>シンジュク</t>
    </rPh>
    <phoneticPr fontId="2"/>
  </si>
  <si>
    <t>杉並区</t>
    <rPh sb="0" eb="3">
      <t>スギナミ</t>
    </rPh>
    <phoneticPr fontId="2"/>
  </si>
  <si>
    <t>墨田区</t>
    <rPh sb="0" eb="3">
      <t>スミダク</t>
    </rPh>
    <phoneticPr fontId="2"/>
  </si>
  <si>
    <t>た</t>
    <phoneticPr fontId="2"/>
  </si>
  <si>
    <t>台東区</t>
    <rPh sb="0" eb="3">
      <t>タイトウ</t>
    </rPh>
    <phoneticPr fontId="2"/>
  </si>
  <si>
    <t>多摩市</t>
    <rPh sb="0" eb="3">
      <t xml:space="preserve">タマシ </t>
    </rPh>
    <phoneticPr fontId="2"/>
  </si>
  <si>
    <t>中央区</t>
    <rPh sb="0" eb="3">
      <t>チュウ</t>
    </rPh>
    <phoneticPr fontId="2"/>
  </si>
  <si>
    <t>調布市</t>
    <rPh sb="0" eb="3">
      <t>チョウフス</t>
    </rPh>
    <phoneticPr fontId="2"/>
  </si>
  <si>
    <t>千代田区</t>
    <rPh sb="0" eb="4">
      <t>チヨダ</t>
    </rPh>
    <phoneticPr fontId="2"/>
  </si>
  <si>
    <t>豊島区</t>
    <rPh sb="0" eb="3">
      <t>トシマ</t>
    </rPh>
    <phoneticPr fontId="2"/>
  </si>
  <si>
    <t>な</t>
    <phoneticPr fontId="2"/>
  </si>
  <si>
    <t>中野区</t>
    <rPh sb="0" eb="1">
      <t>ナカ</t>
    </rPh>
    <phoneticPr fontId="2"/>
  </si>
  <si>
    <t>練馬区</t>
    <rPh sb="0" eb="3">
      <t>ネリマ</t>
    </rPh>
    <phoneticPr fontId="2"/>
  </si>
  <si>
    <t>は</t>
    <phoneticPr fontId="2"/>
  </si>
  <si>
    <t>羽村市</t>
    <rPh sb="0" eb="3">
      <t>ハムラ</t>
    </rPh>
    <phoneticPr fontId="2"/>
  </si>
  <si>
    <t>府中市</t>
    <rPh sb="0" eb="3">
      <t>フチュウ</t>
    </rPh>
    <phoneticPr fontId="2"/>
  </si>
  <si>
    <t>文京区</t>
    <rPh sb="0" eb="3">
      <t>ブンキョウ</t>
    </rPh>
    <phoneticPr fontId="2"/>
  </si>
  <si>
    <t>ま</t>
    <phoneticPr fontId="2"/>
  </si>
  <si>
    <t>三鷹市</t>
    <rPh sb="0" eb="3">
      <t>ミタ</t>
    </rPh>
    <phoneticPr fontId="2"/>
  </si>
  <si>
    <t>港区</t>
    <rPh sb="0" eb="2">
      <t>ミナ</t>
    </rPh>
    <phoneticPr fontId="2"/>
  </si>
  <si>
    <t>武蔵野市</t>
    <phoneticPr fontId="2"/>
  </si>
  <si>
    <t>目黒区</t>
    <phoneticPr fontId="2"/>
  </si>
  <si>
    <t>(ま)</t>
    <phoneticPr fontId="2"/>
  </si>
  <si>
    <t>(は)</t>
    <phoneticPr fontId="2"/>
  </si>
  <si>
    <t>(な)</t>
    <phoneticPr fontId="2"/>
  </si>
  <si>
    <t>(た)</t>
    <phoneticPr fontId="2"/>
  </si>
  <si>
    <t>(さ)</t>
    <phoneticPr fontId="2"/>
  </si>
  <si>
    <t>(か)</t>
    <phoneticPr fontId="2"/>
  </si>
  <si>
    <t>(あ)</t>
    <phoneticPr fontId="2"/>
  </si>
  <si>
    <t>有無</t>
    <rPh sb="0" eb="2">
      <t xml:space="preserve">ウム </t>
    </rPh>
    <phoneticPr fontId="2"/>
  </si>
  <si>
    <t>URL</t>
    <phoneticPr fontId="2"/>
  </si>
  <si>
    <t>https://www.city.akishima.lg.jp/s068/020/010/010/040/020/20170331085540.html</t>
    <phoneticPr fontId="2"/>
  </si>
  <si>
    <t>有り</t>
    <rPh sb="0" eb="1">
      <t xml:space="preserve">アリ </t>
    </rPh>
    <phoneticPr fontId="2"/>
  </si>
  <si>
    <t>太陽光</t>
    <rPh sb="0" eb="3">
      <t>タイヨウ</t>
    </rPh>
    <phoneticPr fontId="2"/>
  </si>
  <si>
    <t>蓄電池</t>
    <rPh sb="0" eb="3">
      <t>チクデn</t>
    </rPh>
    <phoneticPr fontId="2"/>
  </si>
  <si>
    <t>kW単価/太陽光</t>
    <rPh sb="2" eb="4">
      <t>タンカ</t>
    </rPh>
    <rPh sb="5" eb="8">
      <t>タイヨウ</t>
    </rPh>
    <phoneticPr fontId="2"/>
  </si>
  <si>
    <t>kW単価/蓄電池</t>
    <rPh sb="2" eb="4">
      <t>タンカ</t>
    </rPh>
    <rPh sb="5" eb="8">
      <t>チクデn</t>
    </rPh>
    <phoneticPr fontId="2"/>
  </si>
  <si>
    <t>https://www.city.adachi.tokyo.jp/kankyo/kurashi/kankyo/ondanka-j-h24-taiyo.html</t>
    <phoneticPr fontId="2"/>
  </si>
  <si>
    <t>有り</t>
    <rPh sb="0" eb="1">
      <t xml:space="preserve">アリガトウ </t>
    </rPh>
    <phoneticPr fontId="2"/>
  </si>
  <si>
    <t>太陽光：5万円/kW(最大25万円)　蓄電池：1万円/kW(最大10万円)</t>
    <phoneticPr fontId="2"/>
  </si>
  <si>
    <t>https://www.city.arakawa.tokyo.jp/a024/kankyou/shoene_ondantaisaku/4eco_jyosei.html</t>
    <phoneticPr fontId="2"/>
  </si>
  <si>
    <t>太陽光：8万円/kW(最大40万円)　蓄電池：設置価格の1/4(最大20万円)　※太陽光と蓄電池併設の場合5万円加算</t>
    <rPh sb="0" eb="3">
      <t>タイヨウ</t>
    </rPh>
    <rPh sb="5" eb="7">
      <t>マンエn</t>
    </rPh>
    <rPh sb="11" eb="13">
      <t>サイダイ</t>
    </rPh>
    <rPh sb="15" eb="17">
      <t>マンエn</t>
    </rPh>
    <rPh sb="19" eb="22">
      <t>チクデn</t>
    </rPh>
    <rPh sb="23" eb="27">
      <t>セッティ</t>
    </rPh>
    <rPh sb="32" eb="34">
      <t>サイダイ</t>
    </rPh>
    <rPh sb="36" eb="37">
      <t xml:space="preserve">マン </t>
    </rPh>
    <rPh sb="37" eb="38">
      <t>エn</t>
    </rPh>
    <rPh sb="41" eb="44">
      <t>タイヨウ</t>
    </rPh>
    <rPh sb="48" eb="50">
      <t>ヘイセテゥ</t>
    </rPh>
    <rPh sb="56" eb="58">
      <t xml:space="preserve">カサン </t>
    </rPh>
    <phoneticPr fontId="2"/>
  </si>
  <si>
    <t>https://www.city.katsushika.lg.jp/kurashi/1000062/1023018/1023057.html</t>
    <phoneticPr fontId="2"/>
  </si>
  <si>
    <t>太陽光：8万円/kW(最大20万円)　蓄電池：1万円/kW(最大6万円)　</t>
    <phoneticPr fontId="2"/>
  </si>
  <si>
    <t>太陽光：6万円/kW(最大24万円)　</t>
    <rPh sb="0" eb="3">
      <t>タイヨウ</t>
    </rPh>
    <rPh sb="5" eb="7">
      <t>マンエn</t>
    </rPh>
    <rPh sb="11" eb="13">
      <t>サイダ</t>
    </rPh>
    <rPh sb="15" eb="17">
      <t>マンエn</t>
    </rPh>
    <phoneticPr fontId="2"/>
  </si>
  <si>
    <t>https://www.city.kita.tokyo.jp/kankyo/jutaku/kankyo/hojo/energy/jose-info.html</t>
    <phoneticPr fontId="2"/>
  </si>
  <si>
    <t>太陽光：3万円/kW(最大10万円)　蓄電池：一律5万円</t>
    <phoneticPr fontId="2"/>
  </si>
  <si>
    <t>https://www.city.kiyose.lg.jp/kurashi/gomi/kankyouhozen/1003845/1003846.html</t>
    <phoneticPr fontId="2"/>
  </si>
  <si>
    <t>https://www.city.kunitachi.tokyo.jp/machi/town12/town13/ondankataisaku/1465447569706.html</t>
    <phoneticPr fontId="2"/>
  </si>
  <si>
    <t>太陽光：一律4万円(HEMS必須)　蓄電池：一律4万円</t>
    <rPh sb="4" eb="6">
      <t>イチリテゥ</t>
    </rPh>
    <rPh sb="7" eb="9">
      <t>マンエn</t>
    </rPh>
    <rPh sb="14" eb="16">
      <t>ヒッス</t>
    </rPh>
    <phoneticPr fontId="2"/>
  </si>
  <si>
    <t>太陽光：5万円/kW(最大20万円)　蓄電池：設置費の5%(最大10万円)</t>
    <phoneticPr fontId="2"/>
  </si>
  <si>
    <t>https://www.city.koto.lg.jp/380201/machizukuri/kankyo/sedo/30jyosei.html</t>
    <phoneticPr fontId="2"/>
  </si>
  <si>
    <t>太陽光：3万円/kW(最大10万円)　蓄電池：一律5万円</t>
    <rPh sb="23" eb="25">
      <t>イティ</t>
    </rPh>
    <rPh sb="26" eb="28">
      <t>マンエn</t>
    </rPh>
    <phoneticPr fontId="2"/>
  </si>
  <si>
    <t>https://www.city.koganei.lg.jp/kurashi/473/hozyokin/jyuutakuyousinnene.html</t>
    <phoneticPr fontId="2"/>
  </si>
  <si>
    <t>太陽光：2万円/kW(最大8万円)</t>
    <phoneticPr fontId="2"/>
  </si>
  <si>
    <t>https://www.city.kokubunji.tokyo.jp/kurashi/1011090/1011425/1002416.html</t>
    <phoneticPr fontId="2"/>
  </si>
  <si>
    <t>http://www.city.kodaira.tokyo.jp/kurashi/097/097023.html</t>
    <phoneticPr fontId="2"/>
  </si>
  <si>
    <t>太陽光：3万円/kW(最大10万円)　蓄電池：一律6万円</t>
    <phoneticPr fontId="2"/>
  </si>
  <si>
    <t>太陽光：2万円/kW(最大8万円)　蓄電池：一律5万円</t>
    <phoneticPr fontId="2"/>
  </si>
  <si>
    <t>http://www.city.komae.tokyo.jp/index.cfm/41,120796,313,2006,html</t>
    <phoneticPr fontId="2"/>
  </si>
  <si>
    <t>太陽光：3万円/kW(最大9万円)　蓄電池：1万円/kW(最大5万円)</t>
    <phoneticPr fontId="2"/>
  </si>
  <si>
    <t>https://www.city.shinagawa.tokyo.jp/PC/kankyo/kankyo-kankyo/kankyo-kankyo-zyosei/hpg000032926.html</t>
    <phoneticPr fontId="2"/>
  </si>
  <si>
    <t>太陽光：10万円/kW(最大30万円)　蓄電池：1万円/kW(最大10万円)</t>
    <phoneticPr fontId="2"/>
  </si>
  <si>
    <t>http://www.city.shinjuku.lg.jp/seikatsu/kojinshoenergy.html</t>
    <phoneticPr fontId="2"/>
  </si>
  <si>
    <t>https://www.city.suginami.tokyo.jp/guide/gomi/syouene/1004921.html</t>
    <phoneticPr fontId="2"/>
  </si>
  <si>
    <t>太陽光：4万円/kW(最大12万円)　蓄電池：1万円/kW(最大8万円)　※蓄電池併設の場合2万円加算</t>
    <phoneticPr fontId="2"/>
  </si>
  <si>
    <t>https://www.city.sumida.lg.jp/kurashi/kankyou_hozen/ecojyoseiseido.html</t>
    <phoneticPr fontId="2"/>
  </si>
  <si>
    <t>蓄電池：設置費の10%(最大5万円)</t>
    <phoneticPr fontId="2"/>
  </si>
  <si>
    <t>太陽光：5万円/kW(最大20万円)　蓄電池：1万円/kW(最大10万円)</t>
    <phoneticPr fontId="2"/>
  </si>
  <si>
    <t>https://www.city.taito.lg.jp/kenchiku/kankyo/jyoseiseido/saiene.html</t>
    <phoneticPr fontId="2"/>
  </si>
  <si>
    <t>立川市×</t>
    <rPh sb="0" eb="3">
      <t>タチカワ</t>
    </rPh>
    <phoneticPr fontId="2"/>
  </si>
  <si>
    <t>渋谷区×</t>
    <rPh sb="0" eb="3">
      <t>シブヤ</t>
    </rPh>
    <phoneticPr fontId="2"/>
  </si>
  <si>
    <t>小笠原村×</t>
    <rPh sb="0" eb="4">
      <t>オガサ</t>
    </rPh>
    <phoneticPr fontId="2"/>
  </si>
  <si>
    <t>大田区×</t>
    <rPh sb="0" eb="1">
      <t>オオタ</t>
    </rPh>
    <phoneticPr fontId="2"/>
  </si>
  <si>
    <t>大島町×</t>
    <rPh sb="0" eb="2">
      <t>オオシマ</t>
    </rPh>
    <rPh sb="2" eb="3">
      <t>チョウ</t>
    </rPh>
    <phoneticPr fontId="2"/>
  </si>
  <si>
    <t>青梅市×</t>
    <phoneticPr fontId="2"/>
  </si>
  <si>
    <t>江戸川区×</t>
    <rPh sb="0" eb="4">
      <t>エド</t>
    </rPh>
    <phoneticPr fontId="2"/>
  </si>
  <si>
    <t>稲城市×</t>
    <rPh sb="0" eb="3">
      <t>イナギ</t>
    </rPh>
    <phoneticPr fontId="2"/>
  </si>
  <si>
    <t>板橋区×</t>
    <rPh sb="0" eb="3">
      <t>イタバセィ</t>
    </rPh>
    <phoneticPr fontId="2"/>
  </si>
  <si>
    <t>あきる野市×</t>
    <phoneticPr fontId="2"/>
  </si>
  <si>
    <t>神津島村×</t>
    <rPh sb="0" eb="3">
      <t>カミテゥ</t>
    </rPh>
    <rPh sb="3" eb="4">
      <t>ムラ</t>
    </rPh>
    <phoneticPr fontId="2"/>
  </si>
  <si>
    <t>太陽光：2万円/kW(最大10万円)　蓄電池：設置費の1/4(最大4万円)</t>
    <rPh sb="23" eb="26">
      <t>セッティ</t>
    </rPh>
    <rPh sb="31" eb="33">
      <t>サイダイ</t>
    </rPh>
    <phoneticPr fontId="2"/>
  </si>
  <si>
    <t>https://www.city.tama.lg.jp/0000015211.html</t>
    <phoneticPr fontId="2"/>
  </si>
  <si>
    <t>太陽光：10万円/kW(最大35万円)　蓄電池：1万円/kW(最大10万円)</t>
    <phoneticPr fontId="2"/>
  </si>
  <si>
    <t>https://www.city.chuo.lg.jp/kankyo/seisaku/taisaku/kikijosei/ecojosei_jutaku.html</t>
    <phoneticPr fontId="2"/>
  </si>
  <si>
    <t>https://www.city.chofu.tokyo.jp/www/contents/1645771444693/index.html</t>
    <phoneticPr fontId="2"/>
  </si>
  <si>
    <t>太陽光：2.5万円/kW(最大10万円)</t>
    <phoneticPr fontId="2"/>
  </si>
  <si>
    <t>https://www.city.chiyoda.lg.jp/koho/machizukuri/kankyo/hojo/sho-ene.html</t>
    <phoneticPr fontId="2"/>
  </si>
  <si>
    <t>太陽光：設置価格の20%　蓄電池：設置価格の20%　(合計最大75万円)</t>
    <rPh sb="4" eb="8">
      <t>セッティ</t>
    </rPh>
    <rPh sb="17" eb="21">
      <t>セッティ</t>
    </rPh>
    <rPh sb="27" eb="29">
      <t>ゴウケイ</t>
    </rPh>
    <phoneticPr fontId="2"/>
  </si>
  <si>
    <t>https://www.city.toshima.lg.jp/149/machizukuri/shizen/ecojutaku/003402.html</t>
    <phoneticPr fontId="2"/>
  </si>
  <si>
    <t>蓄電池：一律10万円</t>
    <phoneticPr fontId="2"/>
  </si>
  <si>
    <t>https://www.city.tokyo-nakano.lg.jp/dept/472000/d030288.html</t>
    <phoneticPr fontId="2"/>
  </si>
  <si>
    <t>利島村×</t>
    <rPh sb="0" eb="1">
      <t xml:space="preserve">リ </t>
    </rPh>
    <rPh sb="1" eb="2">
      <t xml:space="preserve">シマシタ </t>
    </rPh>
    <rPh sb="2" eb="3">
      <t xml:space="preserve">ムラ </t>
    </rPh>
    <phoneticPr fontId="2"/>
  </si>
  <si>
    <t>新島村×</t>
    <rPh sb="0" eb="1">
      <t>ニイジマ</t>
    </rPh>
    <phoneticPr fontId="2"/>
  </si>
  <si>
    <t>西多摩郡奥多摩町×</t>
    <rPh sb="0" eb="8">
      <t>ニシタマ</t>
    </rPh>
    <phoneticPr fontId="2"/>
  </si>
  <si>
    <t>西多摩郡日の出町×</t>
    <rPh sb="0" eb="1">
      <t>ニシタマ</t>
    </rPh>
    <phoneticPr fontId="2"/>
  </si>
  <si>
    <t>西多摩郡檜原村×</t>
    <rPh sb="0" eb="4">
      <t>ニシタマ</t>
    </rPh>
    <rPh sb="4" eb="6">
      <t>ヒヤマ</t>
    </rPh>
    <phoneticPr fontId="2"/>
  </si>
  <si>
    <t>西多摩郡瑞穂町×</t>
    <rPh sb="0" eb="4">
      <t>ニシタマ</t>
    </rPh>
    <rPh sb="4" eb="7">
      <t>ミズホチョウ</t>
    </rPh>
    <phoneticPr fontId="2"/>
  </si>
  <si>
    <t>西東京市×</t>
    <rPh sb="0" eb="4">
      <t>ニシト</t>
    </rPh>
    <phoneticPr fontId="2"/>
  </si>
  <si>
    <t>https://www.city.nerima.tokyo.jp/kurashi/shigoto/kankyo/hojo/Subsidy_Oview_top.html</t>
    <phoneticPr fontId="2"/>
  </si>
  <si>
    <t>太陽光：一律5万円　蓄電池：一律6万円</t>
    <phoneticPr fontId="2"/>
  </si>
  <si>
    <t>八丈島八丈町×</t>
    <rPh sb="0" eb="1">
      <t>ハチジョウジマ</t>
    </rPh>
    <rPh sb="3" eb="6">
      <t>ハチジョウ</t>
    </rPh>
    <phoneticPr fontId="2"/>
  </si>
  <si>
    <t>https://www.city.hamura.tokyo.jp/0000004638.html</t>
    <phoneticPr fontId="2"/>
  </si>
  <si>
    <t>太陽光：0.8万円/kW(最大8万円)　蓄電池：1万円/kW(最大3.5万円)</t>
    <rPh sb="7" eb="8">
      <t xml:space="preserve">マン </t>
    </rPh>
    <phoneticPr fontId="2"/>
  </si>
  <si>
    <t>東久留米市×</t>
    <rPh sb="0" eb="5">
      <t>ヒガセィ</t>
    </rPh>
    <phoneticPr fontId="2"/>
  </si>
  <si>
    <t>東村山市×</t>
    <rPh sb="0" eb="1">
      <t>ヒガセィ</t>
    </rPh>
    <rPh sb="3" eb="4">
      <t xml:space="preserve">シ </t>
    </rPh>
    <phoneticPr fontId="2"/>
  </si>
  <si>
    <t>東大和市×</t>
    <rPh sb="0" eb="4">
      <t>ヒガセィ</t>
    </rPh>
    <phoneticPr fontId="2"/>
  </si>
  <si>
    <t>日野市×</t>
    <rPh sb="0" eb="3">
      <t>ヒノ</t>
    </rPh>
    <phoneticPr fontId="2"/>
  </si>
  <si>
    <t>https://www.city.fuchu.tokyo.jp/kurashi/sekatu/datsutanso_ondanka/ekohausu.html</t>
    <phoneticPr fontId="2"/>
  </si>
  <si>
    <t>太陽光：2万円/kW(最大10万円)　蓄電池：2万円/kW(最大10万円)</t>
    <phoneticPr fontId="2"/>
  </si>
  <si>
    <t>福生市×</t>
    <rPh sb="0" eb="3">
      <t>フッサ</t>
    </rPh>
    <phoneticPr fontId="2"/>
  </si>
  <si>
    <t>https://www.city.bunkyo.lg.jp/bosai/kankyo/hozen/energy.html</t>
    <phoneticPr fontId="2"/>
  </si>
  <si>
    <t>町田市×</t>
    <rPh sb="0" eb="3">
      <t>マチダ</t>
    </rPh>
    <phoneticPr fontId="2"/>
  </si>
  <si>
    <t>御蔵島村×</t>
    <phoneticPr fontId="2"/>
  </si>
  <si>
    <t>https://www.city.mitaka.lg.jp/c_service/095/095663.html</t>
    <phoneticPr fontId="2"/>
  </si>
  <si>
    <t>太陽光：2万円/kW(最大10万円)　蓄電池：一律5万円</t>
    <phoneticPr fontId="2"/>
  </si>
  <si>
    <t>https://www.city.minato.tokyo.jp/chikyukankyou/kankyo-machi/kankyo/hojo/j-taiyoko.html</t>
    <phoneticPr fontId="2"/>
  </si>
  <si>
    <t>太陽光：10万円/kW(最大40万円)　蓄電池：4万円/kW(最大20万円)</t>
    <phoneticPr fontId="2"/>
  </si>
  <si>
    <t>三宅島三宅村×</t>
    <phoneticPr fontId="2"/>
  </si>
  <si>
    <t>http://www.city.musashino.lg.jp/kurashi_guide/shouene_eco/josei_assen/1005095.html</t>
    <phoneticPr fontId="2"/>
  </si>
  <si>
    <t>太陽光：3万円/kW(最大15万円)</t>
    <phoneticPr fontId="2"/>
  </si>
  <si>
    <t>武蔵村山市×</t>
    <phoneticPr fontId="2"/>
  </si>
  <si>
    <t>https://www.city.meguro.tokyo.jp/kurashi/shizen/ondanka_taisaku/taiyoukou.html</t>
    <phoneticPr fontId="2"/>
  </si>
  <si>
    <t>太陽光：本体価格の1/3(最大10万円)　蓄電池：本体価格の1/3(最大5万円)</t>
    <rPh sb="4" eb="6">
      <t>ホンタイ</t>
    </rPh>
    <rPh sb="13" eb="15">
      <t>サイダイ</t>
    </rPh>
    <rPh sb="25" eb="27">
      <t>マン</t>
    </rPh>
    <phoneticPr fontId="2"/>
  </si>
  <si>
    <t>太陽光：15,000円/kW(最大60,000円) 蓄電池：機器費の1/3(最大50,000円) ※夏頃発表予定</t>
    <rPh sb="0" eb="3">
      <t>タイヨウ</t>
    </rPh>
    <rPh sb="10" eb="11">
      <t>エn</t>
    </rPh>
    <rPh sb="15" eb="17">
      <t>サイダイ</t>
    </rPh>
    <rPh sb="23" eb="24">
      <t>エn</t>
    </rPh>
    <rPh sb="26" eb="28">
      <t>チクデn</t>
    </rPh>
    <rPh sb="29" eb="32">
      <t>キキヒ</t>
    </rPh>
    <rPh sb="37" eb="39">
      <t>サイダイ</t>
    </rPh>
    <rPh sb="45" eb="46">
      <t>エn</t>
    </rPh>
    <rPh sb="49" eb="51">
      <t>ナテゥ</t>
    </rPh>
    <rPh sb="51" eb="53">
      <t>ハッピョウ</t>
    </rPh>
    <rPh sb="53" eb="55">
      <t>ヨテイ</t>
    </rPh>
    <phoneticPr fontId="2"/>
  </si>
  <si>
    <t>青ヶ島村×</t>
    <rPh sb="0" eb="1">
      <t>アオ</t>
    </rPh>
    <phoneticPr fontId="2"/>
  </si>
  <si>
    <t>今年度対応する助成金はありません</t>
    <rPh sb="0" eb="3">
      <t>コンネn</t>
    </rPh>
    <rPh sb="3" eb="5">
      <t>タイオウ</t>
    </rPh>
    <phoneticPr fontId="2"/>
  </si>
  <si>
    <t>QR</t>
    <phoneticPr fontId="2"/>
  </si>
  <si>
    <t>蓄電地の助成金（東京都）</t>
    <rPh sb="8" eb="11">
      <t xml:space="preserve">トウキョウト </t>
    </rPh>
    <phoneticPr fontId="2"/>
  </si>
  <si>
    <t>SSITL55B4CS</t>
    <phoneticPr fontId="2"/>
  </si>
  <si>
    <t>SSITL44B4CS</t>
  </si>
  <si>
    <t>3.75kWを
超える</t>
    <phoneticPr fontId="2"/>
  </si>
  <si>
    <t>3.75kW以下</t>
    <rPh sb="6" eb="8">
      <t xml:space="preserve">イカ </t>
    </rPh>
    <phoneticPr fontId="2"/>
  </si>
  <si>
    <t>助成金DB</t>
    <rPh sb="0" eb="3">
      <t xml:space="preserve">ジョセイキン </t>
    </rPh>
    <phoneticPr fontId="2"/>
  </si>
  <si>
    <t>V2Hの助成金（EV・PHV車の導入必須）</t>
    <rPh sb="4" eb="7">
      <t xml:space="preserve">ジョセイキン </t>
    </rPh>
    <rPh sb="14" eb="15">
      <t xml:space="preserve">シャノ </t>
    </rPh>
    <rPh sb="16" eb="20">
      <t xml:space="preserve">ドウニュウヒッス </t>
    </rPh>
    <phoneticPr fontId="2"/>
  </si>
  <si>
    <t>世田谷区×</t>
    <rPh sb="0" eb="4">
      <t>セタガヤ</t>
    </rPh>
    <phoneticPr fontId="2"/>
  </si>
  <si>
    <t>八王子市×</t>
    <rPh sb="0" eb="4">
      <t>ハチオウ</t>
    </rPh>
    <phoneticPr fontId="2"/>
  </si>
  <si>
    <t>【ネクストエナジー】</t>
    <phoneticPr fontId="2"/>
  </si>
  <si>
    <t>SPSS-55E-NX</t>
    <phoneticPr fontId="2"/>
  </si>
  <si>
    <t>【全負荷・ハイブリッド】ESS-T3S1
（ニチコントライブリッド屋外：4.9kWh）</t>
    <rPh sb="1" eb="4">
      <t xml:space="preserve">ゼンフカ </t>
    </rPh>
    <rPh sb="33" eb="35">
      <t xml:space="preserve">オクガイ </t>
    </rPh>
    <phoneticPr fontId="2"/>
  </si>
  <si>
    <t>【全負荷・ハイブリッド】ESS-T3L1
（ニチコントライブリッド屋外：9.9kWh）</t>
    <rPh sb="1" eb="4">
      <t xml:space="preserve">ゼンフカ </t>
    </rPh>
    <rPh sb="33" eb="35">
      <t xml:space="preserve">オクガイ </t>
    </rPh>
    <phoneticPr fontId="2"/>
  </si>
  <si>
    <t>【全負荷・ハイブリッド】ESS-T3M1
（ニチコントライブリッド屋外：7.4kWh）</t>
    <rPh sb="1" eb="4">
      <t xml:space="preserve">ゼンフカ </t>
    </rPh>
    <rPh sb="33" eb="35">
      <t xml:space="preserve">オクガイ </t>
    </rPh>
    <phoneticPr fontId="2"/>
  </si>
  <si>
    <t>【全負荷・ハイブリッド】ESS-T3X1
（ニチコントライブリッド屋外：14.9kWh）</t>
    <rPh sb="1" eb="4">
      <t xml:space="preserve">ゼンフカ </t>
    </rPh>
    <rPh sb="33" eb="35">
      <t xml:space="preserve">オクガイ </t>
    </rPh>
    <phoneticPr fontId="2"/>
  </si>
  <si>
    <t>SPSM-444B-NX</t>
    <phoneticPr fontId="2"/>
  </si>
  <si>
    <t>【EVパワーステーション】VCGｰ666CN7
(プレミアムモデル)</t>
    <phoneticPr fontId="2"/>
  </si>
  <si>
    <t>【EVパワーステーション】VCGｰ666CN7K
(プレミアムplusモデル)</t>
    <phoneticPr fontId="2"/>
  </si>
  <si>
    <t>太陽光システム・蓄電システム</t>
    <rPh sb="0" eb="3">
      <t>タイヨウコウ</t>
    </rPh>
    <rPh sb="8" eb="10">
      <t>チクデン</t>
    </rPh>
    <phoneticPr fontId="2"/>
  </si>
  <si>
    <t>太陽光システム・蓄電システム・V2Hシステム</t>
    <rPh sb="0" eb="3">
      <t>タイヨウコウ</t>
    </rPh>
    <rPh sb="8" eb="10">
      <t>チクデン</t>
    </rPh>
    <phoneticPr fontId="2"/>
  </si>
  <si>
    <t>太陽光システム・V2Hシステム</t>
    <rPh sb="0" eb="3">
      <t>タイヨウコウ</t>
    </rPh>
    <phoneticPr fontId="2"/>
  </si>
  <si>
    <t>太陽光システム</t>
    <rPh sb="0" eb="3">
      <t>タイヨウコウ</t>
    </rPh>
    <phoneticPr fontId="2"/>
  </si>
  <si>
    <t>太陽光システム・蓄電システム・エコキュート</t>
    <rPh sb="0" eb="3">
      <t>タイヨウコウ</t>
    </rPh>
    <rPh sb="8" eb="10">
      <t>チクデン</t>
    </rPh>
    <phoneticPr fontId="2"/>
  </si>
  <si>
    <t>太陽光システム・エコキュート</t>
    <rPh sb="0" eb="3">
      <t>タイヨウコウ</t>
    </rPh>
    <phoneticPr fontId="2"/>
  </si>
  <si>
    <t>太陽光パネル</t>
    <rPh sb="0" eb="3">
      <t>タイヨウコウ</t>
    </rPh>
    <phoneticPr fontId="2"/>
  </si>
  <si>
    <t>【トライブリット】ES-T3V1（一体型）</t>
    <rPh sb="17" eb="20">
      <t xml:space="preserve">イッタイガタ </t>
    </rPh>
    <phoneticPr fontId="2"/>
  </si>
  <si>
    <t>【トライブリット】ES-T3P1（セパレート）ケーブル長3.5ｍ</t>
    <phoneticPr fontId="2"/>
  </si>
  <si>
    <t>【トライブリット】ES-T3PL1（セパレート）ケーブル長7.5ｍ</t>
    <phoneticPr fontId="2"/>
  </si>
  <si>
    <t>ケーブル/ブレーカー</t>
    <phoneticPr fontId="2"/>
  </si>
  <si>
    <t>V2H(EVパワーステーション)の助成金（EV・PHV車の導入必須）</t>
    <phoneticPr fontId="2"/>
  </si>
  <si>
    <t>工事保険</t>
    <rPh sb="0" eb="1">
      <t xml:space="preserve">コウジホケン </t>
    </rPh>
    <phoneticPr fontId="2"/>
  </si>
  <si>
    <t>式</t>
    <rPh sb="0" eb="1">
      <t xml:space="preserve">シキ </t>
    </rPh>
    <phoneticPr fontId="2"/>
  </si>
  <si>
    <t>施工保証・無償メンテナンス</t>
    <rPh sb="0" eb="4">
      <t xml:space="preserve">セコウホショウ </t>
    </rPh>
    <rPh sb="5" eb="7">
      <t xml:space="preserve">ムショウ </t>
    </rPh>
    <phoneticPr fontId="2"/>
  </si>
  <si>
    <t>月々の自己負担金額</t>
    <rPh sb="0" eb="1">
      <t>ツキヅキ</t>
    </rPh>
    <rPh sb="3" eb="9">
      <t xml:space="preserve">ジコフタンキンガク </t>
    </rPh>
    <phoneticPr fontId="2"/>
  </si>
  <si>
    <t>金利</t>
    <rPh sb="0" eb="2">
      <t xml:space="preserve">キンリ </t>
    </rPh>
    <phoneticPr fontId="2"/>
  </si>
  <si>
    <t>お支払回数</t>
    <rPh sb="1" eb="3">
      <t>シハライ</t>
    </rPh>
    <phoneticPr fontId="2"/>
  </si>
  <si>
    <t>合計金額</t>
    <rPh sb="0" eb="2">
      <t>ゴウケイ</t>
    </rPh>
    <rPh sb="2" eb="4">
      <t xml:space="preserve">キンガク </t>
    </rPh>
    <phoneticPr fontId="2"/>
  </si>
  <si>
    <t>自己負担金額</t>
    <rPh sb="0" eb="6">
      <t xml:space="preserve">ジコフタンキンガク </t>
    </rPh>
    <phoneticPr fontId="2"/>
  </si>
  <si>
    <t>◆合計金額…現金一括でお支払いいただく場合の金額となります。</t>
    <phoneticPr fontId="2"/>
  </si>
  <si>
    <t>頭金なしの場合</t>
    <phoneticPr fontId="2"/>
  </si>
  <si>
    <t>頭金50万円の場合</t>
    <rPh sb="4" eb="6">
      <t xml:space="preserve">マンエン </t>
    </rPh>
    <phoneticPr fontId="2"/>
  </si>
  <si>
    <t>頭金30万円の場合</t>
    <rPh sb="4" eb="6">
      <t xml:space="preserve">マンエン </t>
    </rPh>
    <phoneticPr fontId="2"/>
  </si>
  <si>
    <t>頭金100万円の場合</t>
    <rPh sb="5" eb="7">
      <t xml:space="preserve">マンエン </t>
    </rPh>
    <phoneticPr fontId="2"/>
  </si>
  <si>
    <t>【長州産業】CS-223B81</t>
    <rPh sb="1" eb="3">
      <t>チョウシュウ</t>
    </rPh>
    <rPh sb="3" eb="5">
      <t xml:space="preserve">サンギョウ </t>
    </rPh>
    <phoneticPr fontId="2"/>
  </si>
  <si>
    <t>【長州産業】CS-340B81</t>
    <rPh sb="3" eb="5">
      <t xml:space="preserve">サンギョウ </t>
    </rPh>
    <phoneticPr fontId="2"/>
  </si>
  <si>
    <t>【長州産業】CS-223B81S</t>
    <rPh sb="3" eb="5">
      <t xml:space="preserve">サンギョウ </t>
    </rPh>
    <phoneticPr fontId="2"/>
  </si>
  <si>
    <t>【長州産業】CS-109B81S</t>
    <rPh sb="3" eb="5">
      <t xml:space="preserve">サンギョウ </t>
    </rPh>
    <phoneticPr fontId="2"/>
  </si>
  <si>
    <t>【長州産業】CS-109B81R</t>
    <rPh sb="3" eb="5">
      <t xml:space="preserve">サンギョウ </t>
    </rPh>
    <phoneticPr fontId="2"/>
  </si>
  <si>
    <t>【長州産業】CS-109B81L</t>
    <rPh sb="3" eb="5">
      <t xml:space="preserve">サンギョウ </t>
    </rPh>
    <phoneticPr fontId="2"/>
  </si>
  <si>
    <t>【長州産業】CS-335K41H</t>
    <rPh sb="3" eb="5">
      <t xml:space="preserve">サンギョウ </t>
    </rPh>
    <phoneticPr fontId="2"/>
  </si>
  <si>
    <t>【特定負荷・ハイブリッド】CB-P65M05A
（長州産業スマートPVマルチ：6.5kWh）</t>
    <rPh sb="1" eb="5">
      <t xml:space="preserve">トクテイフカ </t>
    </rPh>
    <rPh sb="24" eb="28">
      <t xml:space="preserve">チョウシュウサンギョウ </t>
    </rPh>
    <phoneticPr fontId="2"/>
  </si>
  <si>
    <t>【全負荷・ハイブリッド】CB-P65M05A
（長州産業スマートPVマルチ：6.5kWh）</t>
  </si>
  <si>
    <t>【特定負荷・ハイブリッド】CB-P98M05A
（長州産業スマートPVマルチ：9.8kWh）</t>
    <rPh sb="1" eb="5">
      <t xml:space="preserve">トクテイフカ </t>
    </rPh>
    <phoneticPr fontId="2"/>
  </si>
  <si>
    <t>【全負荷・ハイブリッド】CB-P98M05A
（長州産業スマートPVマルチ：9.8kWh）</t>
    <rPh sb="1" eb="2">
      <t xml:space="preserve">ゼン </t>
    </rPh>
    <rPh sb="2" eb="4">
      <t xml:space="preserve">トクテイフカ </t>
    </rPh>
    <phoneticPr fontId="2"/>
  </si>
  <si>
    <t>【特定負荷・ハイブリッド】CB-P164M05A
（長州産業スマートPVマルチ：16.4kWh）</t>
    <rPh sb="1" eb="5">
      <t xml:space="preserve">トクテイフカ </t>
    </rPh>
    <phoneticPr fontId="2"/>
  </si>
  <si>
    <t>【全負荷・ハイブリッド】CB-P164M05A
（長州産業スマートPVマルチ：16.4kWh）</t>
    <rPh sb="1" eb="2">
      <t xml:space="preserve">ゼン </t>
    </rPh>
    <rPh sb="2" eb="4">
      <t xml:space="preserve">トクテイフカ </t>
    </rPh>
    <phoneticPr fontId="2"/>
  </si>
  <si>
    <t>【全負荷・ハイブリッド】CB-H55T07A1
（長州産業スマートPVプラス：7.04kWh）5.5PC</t>
  </si>
  <si>
    <t>【全負荷・ハイブリッド】CB-H99T07A1
（長州産業スマートPVプラス：7.04kWh）9.9PC</t>
  </si>
  <si>
    <t>【全負荷・ハイブリッド】CB-H55T14A1
（長州産業スマートPVプラス：14.08kWh）5.5PC</t>
  </si>
  <si>
    <t>【全負荷・ハイブリッド】CB-H99T14A1
（長州産業スマートPVプラス：14.08kWh）9.9PC</t>
  </si>
  <si>
    <t>太陽光システム・蓄電システム・IH・EQ</t>
    <rPh sb="0" eb="3">
      <t>タイヨウコウ</t>
    </rPh>
    <rPh sb="8" eb="10">
      <t>チクデン</t>
    </rPh>
    <phoneticPr fontId="2"/>
  </si>
  <si>
    <t>過積載</t>
    <rPh sb="0" eb="3">
      <t>カセキサイ</t>
    </rPh>
    <phoneticPr fontId="2"/>
  </si>
  <si>
    <t>アークネス株式会社</t>
  </si>
  <si>
    <t>〒337-0051</t>
    <phoneticPr fontId="2"/>
  </si>
  <si>
    <t>埼玉県さいたま市見沼区東大宮4-46-14</t>
    <rPh sb="0" eb="3">
      <t>サイタマ</t>
    </rPh>
    <rPh sb="8" eb="11">
      <t>ミヌマ</t>
    </rPh>
    <rPh sb="11" eb="14">
      <t>ヒガセィ</t>
    </rPh>
    <phoneticPr fontId="2"/>
  </si>
  <si>
    <t>担当：今野</t>
    <rPh sb="3" eb="5">
      <t>コンノ</t>
    </rPh>
    <phoneticPr fontId="2"/>
  </si>
  <si>
    <t>るーぱんビル２F</t>
    <phoneticPr fontId="2"/>
  </si>
  <si>
    <t>048-776-9875</t>
    <phoneticPr fontId="2"/>
  </si>
  <si>
    <t>工事費(足場代金等含む）</t>
    <rPh sb="0" eb="1">
      <t>コウジ</t>
    </rPh>
    <rPh sb="4" eb="8">
      <t>アシバ</t>
    </rPh>
    <rPh sb="8" eb="10">
      <t>トウ</t>
    </rPh>
    <phoneticPr fontId="2"/>
  </si>
  <si>
    <t>工事費(足場代金等含む）</t>
    <phoneticPr fontId="2"/>
  </si>
  <si>
    <t>菅原</t>
    <rPh sb="0" eb="2">
      <t xml:space="preserve">スガワラ </t>
    </rPh>
    <phoneticPr fontId="2"/>
  </si>
  <si>
    <t>工事完了後から　10　年間</t>
    <rPh sb="0" eb="2">
      <t xml:space="preserve">コウジ </t>
    </rPh>
    <rPh sb="2" eb="5">
      <t xml:space="preserve">カンリョウゴ </t>
    </rPh>
    <rPh sb="11" eb="13">
      <t xml:space="preserve">ネンカン </t>
    </rPh>
    <phoneticPr fontId="2"/>
  </si>
  <si>
    <t>建物損害・製品補償</t>
    <rPh sb="0" eb="4">
      <t xml:space="preserve">タテモノソンガイ </t>
    </rPh>
    <rPh sb="5" eb="9">
      <t xml:space="preserve">セイヒンホショウ </t>
    </rPh>
    <phoneticPr fontId="2"/>
  </si>
  <si>
    <t>東京都中野区鷺ノ宮6-23-11</t>
    <rPh sb="3" eb="6">
      <t>ナカ</t>
    </rPh>
    <rPh sb="6" eb="7">
      <t>サギノ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</si>
</sst>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176" formatCode="yyyy&quot;年&quot;m&quot;月&quot;d&quot;日&quot;;@"/>
    <numFmt numFmtId="177" formatCode="#,##0_);[Red]\(#,##0\)"/>
    <numFmt numFmtId="180" formatCode="@\ &quot;様&quot;\ &quot;邸&quot;"/>
    <numFmt numFmtId="181" formatCode="0.0_ "/>
    <numFmt numFmtId="182" formatCode="0.000"/>
    <numFmt numFmtId="183" formatCode="#"/>
    <numFmt numFmtId="186" formatCode="#,##0&quot;回&quot;"/>
    <numFmt numFmtId="187" formatCode="&quot;¥&quot;#,##0_);\(&quot;¥&quot;#,##0\)"/>
  </numFmts>
  <fonts count="43" x14ac:knownFonts="1"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6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36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color theme="1" tint="0.24994659260841701"/>
      <name val="Meiryo UI"/>
      <family val="2"/>
    </font>
    <font>
      <sz val="11"/>
      <color theme="1" tint="0.24994659260841701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2"/>
    </font>
    <font>
      <sz val="9"/>
      <name val="Meiryo UI"/>
      <family val="3"/>
      <charset val="128"/>
    </font>
    <font>
      <sz val="10"/>
      <color theme="1" tint="0.24994659260841701"/>
      <name val="Meiryo UI"/>
      <family val="3"/>
      <charset val="128"/>
    </font>
    <font>
      <i/>
      <sz val="11"/>
      <color theme="1" tint="0.34998626667073579"/>
      <name val="Meiryo UI"/>
      <family val="2"/>
    </font>
    <font>
      <b/>
      <sz val="11"/>
      <color theme="1" tint="0.24994659260841701"/>
      <name val="Meiryo UI"/>
      <family val="2"/>
    </font>
    <font>
      <b/>
      <sz val="11"/>
      <color theme="0"/>
      <name val="Meiryo UI"/>
      <family val="3"/>
      <charset val="128"/>
    </font>
    <font>
      <b/>
      <sz val="16"/>
      <color theme="1" tint="0.24994659260841701"/>
      <name val="Meiryo UI"/>
      <family val="2"/>
    </font>
    <font>
      <b/>
      <sz val="16"/>
      <color theme="5" tint="-0.499984740745262"/>
      <name val="Meiryo UI"/>
      <family val="3"/>
      <charset val="128"/>
    </font>
    <font>
      <sz val="26"/>
      <color theme="5" tint="-0.499984740745262"/>
      <name val="Meiryo UI"/>
      <family val="3"/>
      <charset val="128"/>
    </font>
    <font>
      <sz val="26"/>
      <color theme="5" tint="-0.499984740745262"/>
      <name val="Meiryo UI"/>
      <family val="2"/>
      <charset val="128"/>
    </font>
    <font>
      <b/>
      <sz val="16"/>
      <color theme="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5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36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sz val="13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BED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theme="0" tint="-0.14996795556505021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5">
    <xf numFmtId="0" fontId="0" fillId="0" borderId="0">
      <alignment vertical="center"/>
    </xf>
    <xf numFmtId="0" fontId="12" fillId="0" borderId="0">
      <alignment vertical="center"/>
    </xf>
    <xf numFmtId="7" fontId="15" fillId="0" borderId="0" applyFont="0" applyFill="0" applyBorder="0" applyProtection="0">
      <alignment horizontal="right"/>
    </xf>
    <xf numFmtId="14" fontId="12" fillId="0" borderId="0" applyFont="0" applyFill="0" applyBorder="0" applyAlignment="0">
      <alignment vertical="center"/>
    </xf>
    <xf numFmtId="3" fontId="12" fillId="0" borderId="0" applyFont="0" applyFill="0" applyBorder="0" applyAlignment="0" applyProtection="0"/>
    <xf numFmtId="0" fontId="18" fillId="0" borderId="16" applyNumberFormat="0" applyProtection="0">
      <alignment vertical="center"/>
    </xf>
    <xf numFmtId="10" fontId="12" fillId="0" borderId="0" applyFont="0" applyFill="0" applyBorder="0" applyAlignment="0" applyProtection="0"/>
    <xf numFmtId="0" fontId="19" fillId="0" borderId="19" applyNumberFormat="0" applyFill="0" applyProtection="0"/>
    <xf numFmtId="0" fontId="21" fillId="0" borderId="21" applyNumberFormat="0" applyFill="0" applyProtection="0">
      <alignment vertical="center"/>
    </xf>
    <xf numFmtId="0" fontId="27" fillId="0" borderId="0"/>
    <xf numFmtId="38" fontId="27" fillId="0" borderId="0" applyFont="0" applyFill="0" applyBorder="0" applyAlignment="0" applyProtection="0"/>
    <xf numFmtId="6" fontId="3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>
      <alignment vertical="center"/>
    </xf>
    <xf numFmtId="5" fontId="9" fillId="2" borderId="0" xfId="0" applyNumberFormat="1" applyFont="1" applyFill="1" applyAlignment="1">
      <alignment horizontal="right" vertical="center"/>
    </xf>
    <xf numFmtId="0" fontId="1" fillId="2" borderId="3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5" borderId="15" xfId="0" applyFill="1" applyBorder="1">
      <alignment vertical="center"/>
    </xf>
    <xf numFmtId="0" fontId="0" fillId="0" borderId="15" xfId="0" applyBorder="1">
      <alignment vertical="center"/>
    </xf>
    <xf numFmtId="0" fontId="0" fillId="6" borderId="15" xfId="0" applyFill="1" applyBorder="1">
      <alignment vertical="center"/>
    </xf>
    <xf numFmtId="0" fontId="13" fillId="0" borderId="0" xfId="1" applyFont="1">
      <alignment vertical="center"/>
    </xf>
    <xf numFmtId="0" fontId="14" fillId="0" borderId="0" xfId="1" applyFont="1" applyAlignment="1">
      <alignment horizontal="center"/>
    </xf>
    <xf numFmtId="7" fontId="16" fillId="0" borderId="0" xfId="2" applyFont="1" applyAlignment="1">
      <alignment horizontal="right" vertical="center"/>
    </xf>
    <xf numFmtId="14" fontId="16" fillId="0" borderId="0" xfId="3" applyFont="1" applyAlignment="1">
      <alignment horizontal="left" vertical="center"/>
    </xf>
    <xf numFmtId="3" fontId="16" fillId="0" borderId="0" xfId="4" applyFont="1" applyAlignment="1">
      <alignment horizontal="left" vertical="center"/>
    </xf>
    <xf numFmtId="7" fontId="14" fillId="7" borderId="0" xfId="2" applyFont="1" applyFill="1" applyAlignment="1">
      <alignment horizontal="left" vertical="center" indent="1"/>
    </xf>
    <xf numFmtId="14" fontId="14" fillId="7" borderId="0" xfId="3" applyFont="1" applyFill="1" applyAlignment="1">
      <alignment horizontal="left" vertical="center" indent="1"/>
    </xf>
    <xf numFmtId="3" fontId="14" fillId="7" borderId="0" xfId="4" applyFont="1" applyFill="1" applyAlignment="1">
      <alignment horizontal="left" vertical="center" indent="1"/>
    </xf>
    <xf numFmtId="10" fontId="14" fillId="7" borderId="0" xfId="6" applyFont="1" applyFill="1" applyAlignment="1">
      <alignment horizontal="left" vertical="center" indent="1"/>
    </xf>
    <xf numFmtId="7" fontId="14" fillId="7" borderId="17" xfId="2" applyFont="1" applyFill="1" applyBorder="1" applyAlignment="1">
      <alignment horizontal="left" vertical="center" indent="1"/>
    </xf>
    <xf numFmtId="7" fontId="14" fillId="7" borderId="18" xfId="2" applyFont="1" applyFill="1" applyBorder="1" applyAlignment="1">
      <alignment horizontal="left" vertical="center" indent="1"/>
    </xf>
    <xf numFmtId="0" fontId="22" fillId="0" borderId="0" xfId="8" applyFont="1" applyBorder="1">
      <alignment vertical="center"/>
    </xf>
    <xf numFmtId="0" fontId="17" fillId="10" borderId="0" xfId="1" applyFont="1" applyFill="1" applyAlignment="1">
      <alignment horizontal="left" vertical="center" wrapText="1"/>
    </xf>
    <xf numFmtId="0" fontId="17" fillId="10" borderId="0" xfId="1" applyFont="1" applyFill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25" fillId="3" borderId="1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22" xfId="0" applyFont="1" applyFill="1" applyBorder="1">
      <alignment vertical="center"/>
    </xf>
    <xf numFmtId="0" fontId="26" fillId="2" borderId="11" xfId="0" applyFont="1" applyFill="1" applyBorder="1" applyAlignment="1">
      <alignment horizontal="right" vertical="center"/>
    </xf>
    <xf numFmtId="0" fontId="26" fillId="2" borderId="11" xfId="0" applyFont="1" applyFill="1" applyBorder="1">
      <alignment vertical="center"/>
    </xf>
    <xf numFmtId="0" fontId="8" fillId="2" borderId="23" xfId="0" applyFont="1" applyFill="1" applyBorder="1">
      <alignment vertical="center"/>
    </xf>
    <xf numFmtId="9" fontId="26" fillId="2" borderId="11" xfId="0" applyNumberFormat="1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4" borderId="13" xfId="0" applyFont="1" applyFill="1" applyBorder="1" applyAlignment="1">
      <alignment horizontal="right" vertical="center"/>
    </xf>
    <xf numFmtId="0" fontId="8" fillId="4" borderId="12" xfId="0" applyFont="1" applyFill="1" applyBorder="1">
      <alignment vertical="center"/>
    </xf>
    <xf numFmtId="0" fontId="8" fillId="6" borderId="13" xfId="0" applyFont="1" applyFill="1" applyBorder="1">
      <alignment vertical="center"/>
    </xf>
    <xf numFmtId="0" fontId="8" fillId="6" borderId="14" xfId="0" applyFont="1" applyFill="1" applyBorder="1">
      <alignment vertical="center"/>
    </xf>
    <xf numFmtId="0" fontId="8" fillId="6" borderId="12" xfId="0" applyFont="1" applyFill="1" applyBorder="1">
      <alignment vertical="center"/>
    </xf>
    <xf numFmtId="0" fontId="0" fillId="5" borderId="15" xfId="0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9" fillId="0" borderId="0" xfId="0" applyFont="1">
      <alignment vertical="center"/>
    </xf>
    <xf numFmtId="0" fontId="0" fillId="12" borderId="15" xfId="0" applyFill="1" applyBorder="1">
      <alignment vertical="center"/>
    </xf>
    <xf numFmtId="0" fontId="0" fillId="0" borderId="15" xfId="0" applyBorder="1" applyAlignment="1">
      <alignment vertical="center" wrapText="1"/>
    </xf>
    <xf numFmtId="0" fontId="31" fillId="2" borderId="0" xfId="0" applyFont="1" applyFill="1" applyAlignment="1">
      <alignment horizontal="left" vertical="center"/>
    </xf>
    <xf numFmtId="0" fontId="31" fillId="2" borderId="0" xfId="0" applyFont="1" applyFill="1">
      <alignment vertical="center"/>
    </xf>
    <xf numFmtId="3" fontId="0" fillId="0" borderId="15" xfId="0" applyNumberFormat="1" applyBorder="1">
      <alignment vertical="center"/>
    </xf>
    <xf numFmtId="0" fontId="0" fillId="0" borderId="24" xfId="0" applyBorder="1" applyAlignment="1">
      <alignment vertical="center" wrapText="1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3" fontId="0" fillId="0" borderId="0" xfId="0" applyNumberFormat="1">
      <alignment vertical="center"/>
    </xf>
    <xf numFmtId="0" fontId="5" fillId="2" borderId="0" xfId="0" applyFont="1" applyFill="1">
      <alignment vertical="center"/>
    </xf>
    <xf numFmtId="0" fontId="8" fillId="2" borderId="1" xfId="0" applyFont="1" applyFill="1" applyBorder="1" applyAlignment="1">
      <alignment horizontal="left" vertical="center"/>
    </xf>
    <xf numFmtId="3" fontId="0" fillId="0" borderId="25" xfId="0" applyNumberFormat="1" applyBorder="1">
      <alignment vertical="center"/>
    </xf>
    <xf numFmtId="0" fontId="5" fillId="4" borderId="11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15" xfId="11" applyNumberFormat="1" applyFont="1" applyBorder="1">
      <alignment vertical="center"/>
    </xf>
    <xf numFmtId="0" fontId="0" fillId="0" borderId="28" xfId="0" applyBorder="1" applyAlignment="1">
      <alignment horizontal="center" vertical="center"/>
    </xf>
    <xf numFmtId="0" fontId="34" fillId="0" borderId="15" xfId="0" applyFont="1" applyBorder="1">
      <alignment vertical="center"/>
    </xf>
    <xf numFmtId="181" fontId="0" fillId="0" borderId="0" xfId="0" applyNumberFormat="1">
      <alignment vertical="center"/>
    </xf>
    <xf numFmtId="0" fontId="0" fillId="13" borderId="2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5" fillId="2" borderId="29" xfId="0" applyFont="1" applyFill="1" applyBorder="1">
      <alignment vertical="center"/>
    </xf>
    <xf numFmtId="182" fontId="5" fillId="2" borderId="29" xfId="0" applyNumberFormat="1" applyFont="1" applyFill="1" applyBorder="1">
      <alignment vertical="center"/>
    </xf>
    <xf numFmtId="0" fontId="5" fillId="2" borderId="29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0" fillId="6" borderId="24" xfId="0" applyFill="1" applyBorder="1">
      <alignment vertical="center"/>
    </xf>
    <xf numFmtId="0" fontId="0" fillId="0" borderId="24" xfId="0" applyBorder="1">
      <alignment vertical="center"/>
    </xf>
    <xf numFmtId="0" fontId="0" fillId="0" borderId="0" xfId="0" applyAlignment="1">
      <alignment horizontal="right" vertical="center"/>
    </xf>
    <xf numFmtId="0" fontId="0" fillId="14" borderId="15" xfId="0" applyFill="1" applyBorder="1">
      <alignment vertical="center"/>
    </xf>
    <xf numFmtId="183" fontId="5" fillId="4" borderId="11" xfId="0" applyNumberFormat="1" applyFont="1" applyFill="1" applyBorder="1" applyAlignment="1">
      <alignment horizontal="right" vertical="center"/>
    </xf>
    <xf numFmtId="183" fontId="5" fillId="2" borderId="11" xfId="0" applyNumberFormat="1" applyFont="1" applyFill="1" applyBorder="1" applyAlignment="1">
      <alignment horizontal="right" vertical="center"/>
    </xf>
    <xf numFmtId="3" fontId="0" fillId="15" borderId="15" xfId="0" applyNumberFormat="1" applyFill="1" applyBorder="1">
      <alignment vertical="center"/>
    </xf>
    <xf numFmtId="0" fontId="0" fillId="15" borderId="15" xfId="0" applyFill="1" applyBorder="1">
      <alignment vertical="center"/>
    </xf>
    <xf numFmtId="0" fontId="0" fillId="16" borderId="0" xfId="0" applyFill="1">
      <alignment vertical="center"/>
    </xf>
    <xf numFmtId="0" fontId="35" fillId="0" borderId="0" xfId="12">
      <alignment vertical="center"/>
    </xf>
    <xf numFmtId="0" fontId="8" fillId="2" borderId="3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3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0" fillId="0" borderId="0" xfId="0" applyAlignment="1">
      <alignment vertical="center" wrapText="1"/>
    </xf>
    <xf numFmtId="0" fontId="8" fillId="2" borderId="30" xfId="0" applyFont="1" applyFill="1" applyBorder="1" applyAlignment="1">
      <alignment vertical="top"/>
    </xf>
    <xf numFmtId="0" fontId="8" fillId="2" borderId="31" xfId="0" applyFont="1" applyFill="1" applyBorder="1" applyAlignment="1">
      <alignment vertical="top"/>
    </xf>
    <xf numFmtId="0" fontId="1" fillId="2" borderId="32" xfId="0" applyFont="1" applyFill="1" applyBorder="1">
      <alignment vertical="center"/>
    </xf>
    <xf numFmtId="183" fontId="8" fillId="2" borderId="0" xfId="0" applyNumberFormat="1" applyFont="1" applyFill="1" applyAlignment="1">
      <alignment vertical="top"/>
    </xf>
    <xf numFmtId="0" fontId="8" fillId="2" borderId="33" xfId="0" applyFont="1" applyFill="1" applyBorder="1" applyAlignment="1">
      <alignment vertical="top" wrapText="1"/>
    </xf>
    <xf numFmtId="183" fontId="8" fillId="2" borderId="35" xfId="0" applyNumberFormat="1" applyFont="1" applyFill="1" applyBorder="1" applyAlignment="1">
      <alignment vertical="top"/>
    </xf>
    <xf numFmtId="0" fontId="0" fillId="0" borderId="28" xfId="0" applyBorder="1" applyAlignment="1">
      <alignment horizontal="center" vertical="center" wrapText="1"/>
    </xf>
    <xf numFmtId="183" fontId="5" fillId="0" borderId="11" xfId="0" applyNumberFormat="1" applyFont="1" applyBorder="1" applyAlignment="1">
      <alignment horizontal="right" vertical="center"/>
    </xf>
    <xf numFmtId="0" fontId="8" fillId="2" borderId="35" xfId="0" applyFont="1" applyFill="1" applyBorder="1" applyAlignment="1">
      <alignment vertical="top" wrapText="1"/>
    </xf>
    <xf numFmtId="0" fontId="8" fillId="2" borderId="32" xfId="0" applyFont="1" applyFill="1" applyBorder="1" applyAlignment="1">
      <alignment vertical="top" wrapText="1"/>
    </xf>
    <xf numFmtId="0" fontId="8" fillId="2" borderId="30" xfId="0" applyFont="1" applyFill="1" applyBorder="1" applyAlignment="1">
      <alignment vertical="top" wrapText="1"/>
    </xf>
    <xf numFmtId="0" fontId="8" fillId="2" borderId="42" xfId="0" applyFont="1" applyFill="1" applyBorder="1" applyAlignment="1">
      <alignment vertical="top" wrapText="1"/>
    </xf>
    <xf numFmtId="0" fontId="41" fillId="2" borderId="11" xfId="0" applyFont="1" applyFill="1" applyBorder="1" applyAlignment="1">
      <alignment horizontal="right" vertical="center"/>
    </xf>
    <xf numFmtId="183" fontId="41" fillId="2" borderId="11" xfId="0" applyNumberFormat="1" applyFont="1" applyFill="1" applyBorder="1" applyAlignment="1">
      <alignment horizontal="right" vertical="center"/>
    </xf>
    <xf numFmtId="0" fontId="42" fillId="0" borderId="15" xfId="0" applyFont="1" applyBorder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6" fontId="8" fillId="2" borderId="0" xfId="0" applyNumberFormat="1" applyFont="1" applyFill="1" applyAlignment="1">
      <alignment horizontal="center" vertical="top" wrapText="1"/>
    </xf>
    <xf numFmtId="5" fontId="8" fillId="2" borderId="0" xfId="0" applyNumberFormat="1" applyFont="1" applyFill="1" applyAlignment="1">
      <alignment horizontal="center" vertical="top" wrapText="1"/>
    </xf>
    <xf numFmtId="183" fontId="8" fillId="2" borderId="3" xfId="0" applyNumberFormat="1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center" vertical="top" wrapText="1"/>
    </xf>
    <xf numFmtId="6" fontId="8" fillId="2" borderId="30" xfId="0" applyNumberFormat="1" applyFont="1" applyFill="1" applyBorder="1" applyAlignment="1">
      <alignment horizontal="center" vertical="top" wrapText="1"/>
    </xf>
    <xf numFmtId="0" fontId="40" fillId="0" borderId="35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183" fontId="8" fillId="2" borderId="30" xfId="0" applyNumberFormat="1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/>
    </xf>
    <xf numFmtId="5" fontId="5" fillId="4" borderId="11" xfId="11" applyNumberFormat="1" applyFont="1" applyFill="1" applyBorder="1" applyAlignment="1">
      <alignment horizontal="right" vertical="center"/>
    </xf>
    <xf numFmtId="5" fontId="5" fillId="4" borderId="13" xfId="0" applyNumberFormat="1" applyFont="1" applyFill="1" applyBorder="1" applyAlignment="1">
      <alignment horizontal="right" vertical="center"/>
    </xf>
    <xf numFmtId="5" fontId="5" fillId="4" borderId="12" xfId="0" applyNumberFormat="1" applyFont="1" applyFill="1" applyBorder="1" applyAlignment="1">
      <alignment horizontal="right" vertical="center"/>
    </xf>
    <xf numFmtId="183" fontId="5" fillId="4" borderId="11" xfId="0" applyNumberFormat="1" applyFont="1" applyFill="1" applyBorder="1" applyAlignment="1">
      <alignment vertical="center" wrapText="1"/>
    </xf>
    <xf numFmtId="183" fontId="5" fillId="4" borderId="11" xfId="0" applyNumberFormat="1" applyFont="1" applyFill="1" applyBorder="1">
      <alignment vertical="center"/>
    </xf>
    <xf numFmtId="183" fontId="5" fillId="2" borderId="13" xfId="0" applyNumberFormat="1" applyFont="1" applyFill="1" applyBorder="1">
      <alignment vertical="center"/>
    </xf>
    <xf numFmtId="183" fontId="5" fillId="2" borderId="14" xfId="0" applyNumberFormat="1" applyFont="1" applyFill="1" applyBorder="1">
      <alignment vertical="center"/>
    </xf>
    <xf numFmtId="183" fontId="5" fillId="2" borderId="12" xfId="0" applyNumberFormat="1" applyFont="1" applyFill="1" applyBorder="1">
      <alignment vertical="center"/>
    </xf>
    <xf numFmtId="5" fontId="5" fillId="2" borderId="13" xfId="0" applyNumberFormat="1" applyFont="1" applyFill="1" applyBorder="1" applyAlignment="1">
      <alignment horizontal="right" vertical="center"/>
    </xf>
    <xf numFmtId="5" fontId="5" fillId="2" borderId="12" xfId="0" applyNumberFormat="1" applyFont="1" applyFill="1" applyBorder="1" applyAlignment="1">
      <alignment horizontal="right" vertical="center"/>
    </xf>
    <xf numFmtId="5" fontId="5" fillId="0" borderId="13" xfId="0" applyNumberFormat="1" applyFont="1" applyBorder="1" applyAlignment="1">
      <alignment horizontal="right" vertical="center"/>
    </xf>
    <xf numFmtId="5" fontId="5" fillId="0" borderId="12" xfId="0" applyNumberFormat="1" applyFont="1" applyBorder="1" applyAlignment="1">
      <alignment horizontal="right" vertical="center"/>
    </xf>
    <xf numFmtId="183" fontId="6" fillId="2" borderId="13" xfId="0" applyNumberFormat="1" applyFont="1" applyFill="1" applyBorder="1">
      <alignment vertical="center"/>
    </xf>
    <xf numFmtId="183" fontId="6" fillId="2" borderId="14" xfId="0" applyNumberFormat="1" applyFont="1" applyFill="1" applyBorder="1">
      <alignment vertical="center"/>
    </xf>
    <xf numFmtId="183" fontId="6" fillId="2" borderId="12" xfId="0" applyNumberFormat="1" applyFont="1" applyFill="1" applyBorder="1">
      <alignment vertical="center"/>
    </xf>
    <xf numFmtId="5" fontId="5" fillId="4" borderId="11" xfId="0" applyNumberFormat="1" applyFont="1" applyFill="1" applyBorder="1" applyAlignment="1">
      <alignment horizontal="right"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183" fontId="41" fillId="2" borderId="13" xfId="0" applyNumberFormat="1" applyFont="1" applyFill="1" applyBorder="1">
      <alignment vertical="center"/>
    </xf>
    <xf numFmtId="183" fontId="41" fillId="2" borderId="14" xfId="0" applyNumberFormat="1" applyFont="1" applyFill="1" applyBorder="1">
      <alignment vertical="center"/>
    </xf>
    <xf numFmtId="183" fontId="41" fillId="2" borderId="12" xfId="0" applyNumberFormat="1" applyFont="1" applyFill="1" applyBorder="1">
      <alignment vertical="center"/>
    </xf>
    <xf numFmtId="5" fontId="41" fillId="2" borderId="13" xfId="0" applyNumberFormat="1" applyFont="1" applyFill="1" applyBorder="1" applyAlignment="1">
      <alignment horizontal="right" vertical="center"/>
    </xf>
    <xf numFmtId="5" fontId="41" fillId="2" borderId="12" xfId="0" applyNumberFormat="1" applyFont="1" applyFill="1" applyBorder="1" applyAlignment="1">
      <alignment horizontal="right" vertical="center"/>
    </xf>
    <xf numFmtId="183" fontId="5" fillId="2" borderId="13" xfId="0" applyNumberFormat="1" applyFont="1" applyFill="1" applyBorder="1" applyAlignment="1">
      <alignment horizontal="left" vertical="center"/>
    </xf>
    <xf numFmtId="183" fontId="5" fillId="2" borderId="14" xfId="0" applyNumberFormat="1" applyFont="1" applyFill="1" applyBorder="1" applyAlignment="1">
      <alignment horizontal="left" vertical="center"/>
    </xf>
    <xf numFmtId="183" fontId="5" fillId="2" borderId="12" xfId="0" applyNumberFormat="1" applyFont="1" applyFill="1" applyBorder="1" applyAlignment="1">
      <alignment horizontal="left" vertical="center"/>
    </xf>
    <xf numFmtId="183" fontId="6" fillId="2" borderId="13" xfId="0" applyNumberFormat="1" applyFont="1" applyFill="1" applyBorder="1" applyAlignment="1">
      <alignment horizontal="left" vertical="center"/>
    </xf>
    <xf numFmtId="183" fontId="6" fillId="2" borderId="14" xfId="0" applyNumberFormat="1" applyFont="1" applyFill="1" applyBorder="1" applyAlignment="1">
      <alignment horizontal="left" vertical="center"/>
    </xf>
    <xf numFmtId="183" fontId="6" fillId="2" borderId="12" xfId="0" applyNumberFormat="1" applyFont="1" applyFill="1" applyBorder="1" applyAlignment="1">
      <alignment horizontal="left" vertical="center"/>
    </xf>
    <xf numFmtId="5" fontId="26" fillId="2" borderId="11" xfId="0" applyNumberFormat="1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right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>
      <alignment vertical="center"/>
    </xf>
    <xf numFmtId="5" fontId="5" fillId="0" borderId="11" xfId="11" applyNumberFormat="1" applyFont="1" applyFill="1" applyBorder="1" applyAlignment="1">
      <alignment horizontal="right" vertical="center"/>
    </xf>
    <xf numFmtId="5" fontId="5" fillId="2" borderId="11" xfId="0" applyNumberFormat="1" applyFont="1" applyFill="1" applyBorder="1" applyAlignment="1">
      <alignment horizontal="right" vertical="center"/>
    </xf>
    <xf numFmtId="183" fontId="5" fillId="4" borderId="13" xfId="0" applyNumberFormat="1" applyFont="1" applyFill="1" applyBorder="1">
      <alignment vertical="center"/>
    </xf>
    <xf numFmtId="183" fontId="5" fillId="4" borderId="14" xfId="0" applyNumberFormat="1" applyFont="1" applyFill="1" applyBorder="1">
      <alignment vertical="center"/>
    </xf>
    <xf numFmtId="183" fontId="5" fillId="4" borderId="12" xfId="0" applyNumberFormat="1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2" xfId="0" applyFont="1" applyFill="1" applyBorder="1">
      <alignment vertical="center"/>
    </xf>
    <xf numFmtId="183" fontId="5" fillId="2" borderId="11" xfId="0" applyNumberFormat="1" applyFont="1" applyFill="1" applyBorder="1" applyAlignment="1">
      <alignment vertical="center" wrapText="1"/>
    </xf>
    <xf numFmtId="183" fontId="5" fillId="2" borderId="11" xfId="0" applyNumberFormat="1" applyFont="1" applyFill="1" applyBorder="1">
      <alignment vertical="center"/>
    </xf>
    <xf numFmtId="5" fontId="5" fillId="0" borderId="11" xfId="11" applyNumberFormat="1" applyFont="1" applyBorder="1" applyAlignment="1">
      <alignment horizontal="right" vertical="center"/>
    </xf>
    <xf numFmtId="0" fontId="33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left" vertical="center"/>
    </xf>
    <xf numFmtId="1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80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5" fontId="3" fillId="2" borderId="0" xfId="0" applyNumberFormat="1" applyFont="1" applyFill="1" applyAlignment="1">
      <alignment horizontal="right" vertical="center"/>
    </xf>
    <xf numFmtId="5" fontId="3" fillId="2" borderId="1" xfId="0" applyNumberFormat="1" applyFont="1" applyFill="1" applyBorder="1" applyAlignment="1">
      <alignment horizontal="right" vertical="center"/>
    </xf>
    <xf numFmtId="0" fontId="36" fillId="4" borderId="13" xfId="0" applyFont="1" applyFill="1" applyBorder="1" applyAlignment="1">
      <alignment vertical="center" wrapText="1"/>
    </xf>
    <xf numFmtId="0" fontId="36" fillId="4" borderId="14" xfId="0" applyFont="1" applyFill="1" applyBorder="1" applyAlignment="1">
      <alignment vertical="center" wrapText="1"/>
    </xf>
    <xf numFmtId="0" fontId="36" fillId="4" borderId="12" xfId="0" applyFont="1" applyFill="1" applyBorder="1" applyAlignment="1">
      <alignment vertical="center" wrapText="1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183" fontId="36" fillId="4" borderId="13" xfId="0" applyNumberFormat="1" applyFont="1" applyFill="1" applyBorder="1" applyAlignment="1">
      <alignment vertical="center" wrapText="1"/>
    </xf>
    <xf numFmtId="183" fontId="36" fillId="4" borderId="14" xfId="0" applyNumberFormat="1" applyFont="1" applyFill="1" applyBorder="1" applyAlignment="1">
      <alignment vertical="center" wrapText="1"/>
    </xf>
    <xf numFmtId="183" fontId="36" fillId="4" borderId="12" xfId="0" applyNumberFormat="1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/>
    </xf>
    <xf numFmtId="10" fontId="26" fillId="4" borderId="13" xfId="0" applyNumberFormat="1" applyFont="1" applyFill="1" applyBorder="1" applyAlignment="1">
      <alignment horizontal="center" vertical="center"/>
    </xf>
    <xf numFmtId="10" fontId="26" fillId="4" borderId="14" xfId="0" applyNumberFormat="1" applyFont="1" applyFill="1" applyBorder="1" applyAlignment="1">
      <alignment horizontal="center" vertical="center"/>
    </xf>
    <xf numFmtId="10" fontId="26" fillId="4" borderId="12" xfId="0" applyNumberFormat="1" applyFont="1" applyFill="1" applyBorder="1" applyAlignment="1">
      <alignment horizontal="center" vertical="center"/>
    </xf>
    <xf numFmtId="186" fontId="8" fillId="6" borderId="26" xfId="0" applyNumberFormat="1" applyFont="1" applyFill="1" applyBorder="1" applyAlignment="1">
      <alignment horizontal="center" vertical="center"/>
    </xf>
    <xf numFmtId="186" fontId="8" fillId="6" borderId="22" xfId="0" applyNumberFormat="1" applyFont="1" applyFill="1" applyBorder="1" applyAlignment="1">
      <alignment horizontal="center" vertical="center"/>
    </xf>
    <xf numFmtId="186" fontId="8" fillId="6" borderId="27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41" fillId="2" borderId="13" xfId="0" applyFont="1" applyFill="1" applyBorder="1" applyAlignment="1">
      <alignment horizontal="left" vertical="center"/>
    </xf>
    <xf numFmtId="0" fontId="41" fillId="2" borderId="14" xfId="0" applyFont="1" applyFill="1" applyBorder="1" applyAlignment="1">
      <alignment horizontal="left" vertical="center"/>
    </xf>
    <xf numFmtId="0" fontId="41" fillId="2" borderId="12" xfId="0" applyFont="1" applyFill="1" applyBorder="1" applyAlignment="1">
      <alignment horizontal="left" vertical="center"/>
    </xf>
    <xf numFmtId="180" fontId="10" fillId="2" borderId="1" xfId="0" applyNumberFormat="1" applyFont="1" applyFill="1" applyBorder="1" applyAlignment="1">
      <alignment horizontal="left" vertical="center"/>
    </xf>
    <xf numFmtId="0" fontId="36" fillId="4" borderId="13" xfId="0" applyFont="1" applyFill="1" applyBorder="1" applyAlignment="1">
      <alignment horizontal="left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36" fillId="4" borderId="12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187" fontId="40" fillId="0" borderId="40" xfId="0" applyNumberFormat="1" applyFont="1" applyBorder="1" applyAlignment="1">
      <alignment horizontal="left" vertical="center"/>
    </xf>
    <xf numFmtId="187" fontId="40" fillId="0" borderId="34" xfId="0" applyNumberFormat="1" applyFont="1" applyBorder="1" applyAlignment="1">
      <alignment horizontal="left" vertical="center"/>
    </xf>
    <xf numFmtId="187" fontId="40" fillId="0" borderId="41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14" fillId="8" borderId="0" xfId="5" applyFont="1" applyFill="1" applyBorder="1" applyAlignment="1">
      <alignment horizontal="right" vertical="center" indent="1"/>
    </xf>
    <xf numFmtId="0" fontId="24" fillId="10" borderId="0" xfId="8" applyFont="1" applyFill="1" applyBorder="1" applyAlignment="1">
      <alignment horizontal="center" vertical="center"/>
    </xf>
    <xf numFmtId="0" fontId="23" fillId="10" borderId="0" xfId="8" applyFont="1" applyFill="1" applyBorder="1" applyAlignment="1">
      <alignment horizontal="center" vertical="center"/>
    </xf>
    <xf numFmtId="0" fontId="20" fillId="9" borderId="20" xfId="7" applyFont="1" applyFill="1" applyBorder="1" applyAlignment="1">
      <alignment horizontal="center" vertical="center"/>
    </xf>
    <xf numFmtId="0" fontId="14" fillId="8" borderId="18" xfId="5" applyFont="1" applyFill="1" applyBorder="1" applyAlignment="1">
      <alignment horizontal="right" vertical="center" indent="1"/>
    </xf>
    <xf numFmtId="0" fontId="7" fillId="2" borderId="1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5" fontId="8" fillId="4" borderId="13" xfId="0" applyNumberFormat="1" applyFont="1" applyFill="1" applyBorder="1" applyAlignment="1">
      <alignment horizontal="right" vertical="center"/>
    </xf>
    <xf numFmtId="5" fontId="8" fillId="4" borderId="12" xfId="0" applyNumberFormat="1" applyFont="1" applyFill="1" applyBorder="1" applyAlignment="1">
      <alignment horizontal="right" vertical="center"/>
    </xf>
    <xf numFmtId="5" fontId="8" fillId="4" borderId="11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5" fontId="8" fillId="2" borderId="11" xfId="0" applyNumberFormat="1" applyFont="1" applyFill="1" applyBorder="1" applyAlignment="1">
      <alignment horizontal="right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5" fontId="8" fillId="2" borderId="13" xfId="0" applyNumberFormat="1" applyFont="1" applyFill="1" applyBorder="1" applyAlignment="1">
      <alignment horizontal="right" vertical="center"/>
    </xf>
    <xf numFmtId="5" fontId="8" fillId="2" borderId="12" xfId="0" applyNumberFormat="1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26" fillId="4" borderId="14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5">
    <cellStyle name="アクセント 5 2" xfId="13" xr:uid="{2C11AAC3-6BDB-41A8-A2B6-9ADD2352C886}"/>
    <cellStyle name="タイトル 2" xfId="8" xr:uid="{9566AD9E-BC21-5044-A14A-2CFF9569CD4E}"/>
    <cellStyle name="パーセント 2" xfId="6" xr:uid="{D9A2E378-D0DF-1943-A494-6CF454D031BF}"/>
    <cellStyle name="ハイパーリンク" xfId="12" builtinId="8"/>
    <cellStyle name="ハイパーリンク 2" xfId="14" xr:uid="{E9CB0C0B-B0D7-40ED-B2D1-B80C9134DAC4}"/>
    <cellStyle name="桁区切り [0.00] 2" xfId="4" xr:uid="{5E0CBFBE-E0F3-334C-AAC9-8934B35CA8EA}"/>
    <cellStyle name="桁区切り 2" xfId="10" xr:uid="{F2DCC27A-12C2-E24B-84E6-48D4E6BA7B9B}"/>
    <cellStyle name="見出し 1 2" xfId="7" xr:uid="{77BC9ED0-76F7-704B-AA94-B1F3AE4AC9CE}"/>
    <cellStyle name="説明文 2" xfId="5" xr:uid="{E2BBF473-C5E8-4042-96F6-DC0E1EBBB496}"/>
    <cellStyle name="通貨" xfId="11" builtinId="7"/>
    <cellStyle name="通貨 [0.00] 2" xfId="2" xr:uid="{8EFC2AFE-B108-6147-A313-5AEF0A1F7593}"/>
    <cellStyle name="日付" xfId="3" xr:uid="{370156D8-D76C-344C-B27E-670FF5412EA6}"/>
    <cellStyle name="標準" xfId="0" builtinId="0"/>
    <cellStyle name="標準 2" xfId="1" xr:uid="{973D6B0C-0D9C-3D4B-AC31-75125B718DE3}"/>
    <cellStyle name="標準 3" xfId="9" xr:uid="{C6A4CA0E-C7ED-4B49-A4A5-9C74A0843481}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numFmt numFmtId="11" formatCode="&quot;¥&quot;#,##0.00;&quot;¥&quot;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Meiryo UI"/>
        <family val="3"/>
        <charset val="128"/>
        <scheme val="none"/>
      </font>
      <fill>
        <patternFill patternType="solid">
          <fgColor indexed="64"/>
          <bgColor theme="9" tint="0.39997558519241921"/>
        </patternFill>
      </fill>
      <alignment horizontal="left" vertical="center" textRotation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5117038483843"/>
          <bgColor rgb="FFDDDDDD"/>
        </patternFill>
      </fill>
    </dxf>
    <dxf>
      <font>
        <b/>
        <i val="0"/>
        <color theme="1" tint="0.24994659260841701"/>
      </font>
    </dxf>
    <dxf>
      <font>
        <b/>
        <i val="0"/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bottom style="thick">
          <color theme="0"/>
        </bottom>
      </border>
    </dxf>
    <dxf>
      <font>
        <color theme="1" tint="0.24994659260841701"/>
      </font>
      <border diagonalUp="0" diagonalDown="0">
        <left/>
        <right/>
        <top/>
        <bottom style="thick">
          <color theme="4"/>
        </bottom>
        <vertical/>
        <horizontal/>
      </border>
    </dxf>
  </dxfs>
  <tableStyles count="1" defaultTableStyle="TableStyleMedium2" defaultPivotStyle="PivotStyleLight16">
    <tableStyle name="ローン計算シート" pivot="0" count="7" xr9:uid="{686AC970-B59F-7E47-BE1C-4A26B5D45775}">
      <tableStyleElement type="wholeTable" dxfId="118"/>
      <tableStyleElement type="headerRow" dxfId="117"/>
      <tableStyleElement type="totalRow" dxfId="116"/>
      <tableStyleElement type="firstColumn" dxfId="115"/>
      <tableStyleElement type="lastColumn" dxfId="114"/>
      <tableStyleElement type="firstRowStripe" dxfId="113"/>
      <tableStyleElement type="firstColumnStripe" dxfId="112"/>
    </tableStyle>
  </tableStyles>
  <colors>
    <mruColors>
      <color rgb="FFD9D9D9"/>
      <color rgb="FFFFBED6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474133</xdr:colOff>
      <xdr:row>5</xdr:row>
      <xdr:rowOff>91806</xdr:rowOff>
    </xdr:from>
    <xdr:to>
      <xdr:col>11</xdr:col>
      <xdr:colOff>203200</xdr:colOff>
      <xdr:row>8</xdr:row>
      <xdr:rowOff>137711</xdr:rowOff>
    </xdr:to>
    <xdr:sp macro="" textlink="">
      <xdr:nvSpPr>
        <xdr:cNvPr id="4" name="Rectangle 25">
          <a:extLst>
            <a:ext uri="{FF2B5EF4-FFF2-40B4-BE49-F238E27FC236}">
              <a16:creationId xmlns:a16="http://schemas.microsoft.com/office/drawing/2014/main" id="{866AA2E0-D41F-0E49-A3BC-A24587D38A8E}"/>
            </a:ext>
          </a:extLst>
        </xdr:cNvPr>
        <xdr:cNvSpPr>
          <a:spLocks noChangeArrowheads="1"/>
        </xdr:cNvSpPr>
      </xdr:nvSpPr>
      <xdr:spPr bwMode="auto">
        <a:xfrm>
          <a:off x="474133" y="1530119"/>
          <a:ext cx="7670392" cy="826267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12</xdr:col>
      <xdr:colOff>510268</xdr:colOff>
      <xdr:row>8</xdr:row>
      <xdr:rowOff>493259</xdr:rowOff>
    </xdr:from>
    <xdr:to>
      <xdr:col>17</xdr:col>
      <xdr:colOff>10723</xdr:colOff>
      <xdr:row>11</xdr:row>
      <xdr:rowOff>63776</xdr:rowOff>
    </xdr:to>
    <xdr:sp macro="" textlink="">
      <xdr:nvSpPr>
        <xdr:cNvPr id="19" name="Rectangle 25">
          <a:extLst>
            <a:ext uri="{FF2B5EF4-FFF2-40B4-BE49-F238E27FC236}">
              <a16:creationId xmlns:a16="http://schemas.microsoft.com/office/drawing/2014/main" id="{A5913C5C-8AC1-4FE0-B2DD-6207CD082BD5}"/>
            </a:ext>
          </a:extLst>
        </xdr:cNvPr>
        <xdr:cNvSpPr>
          <a:spLocks noChangeArrowheads="1"/>
        </xdr:cNvSpPr>
      </xdr:nvSpPr>
      <xdr:spPr bwMode="auto">
        <a:xfrm>
          <a:off x="8793616" y="2755447"/>
          <a:ext cx="3582598" cy="846186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12</xdr:col>
      <xdr:colOff>510268</xdr:colOff>
      <xdr:row>8</xdr:row>
      <xdr:rowOff>493259</xdr:rowOff>
    </xdr:from>
    <xdr:to>
      <xdr:col>17</xdr:col>
      <xdr:colOff>8818</xdr:colOff>
      <xdr:row>11</xdr:row>
      <xdr:rowOff>56156</xdr:rowOff>
    </xdr:to>
    <xdr:sp macro="" textlink="">
      <xdr:nvSpPr>
        <xdr:cNvPr id="20" name="Rectangle 25">
          <a:extLst>
            <a:ext uri="{FF2B5EF4-FFF2-40B4-BE49-F238E27FC236}">
              <a16:creationId xmlns:a16="http://schemas.microsoft.com/office/drawing/2014/main" id="{A2728195-B611-42DC-BADC-1290359713AA}"/>
            </a:ext>
          </a:extLst>
        </xdr:cNvPr>
        <xdr:cNvSpPr>
          <a:spLocks noChangeArrowheads="1"/>
        </xdr:cNvSpPr>
      </xdr:nvSpPr>
      <xdr:spPr bwMode="auto">
        <a:xfrm>
          <a:off x="8793616" y="2755447"/>
          <a:ext cx="3580693" cy="838566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ja-JP" altLang="en-US"/>
        </a:p>
      </xdr:txBody>
    </xdr:sp>
    <xdr:clientData fPrintsWithSheet="0"/>
  </xdr:twoCellAnchor>
  <xdr:oneCellAnchor>
    <xdr:from>
      <xdr:col>13</xdr:col>
      <xdr:colOff>0</xdr:colOff>
      <xdr:row>8</xdr:row>
      <xdr:rowOff>0</xdr:rowOff>
    </xdr:from>
    <xdr:ext cx="2560864" cy="4356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F08196E-BC7B-4782-9BC3-C2854566409A}"/>
            </a:ext>
          </a:extLst>
        </xdr:cNvPr>
        <xdr:cNvSpPr txBox="1"/>
      </xdr:nvSpPr>
      <xdr:spPr>
        <a:xfrm>
          <a:off x="9099777" y="2262188"/>
          <a:ext cx="2560864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 u="sng">
              <a:solidFill>
                <a:srgbClr val="FF0000"/>
              </a:solidFill>
            </a:rPr>
            <a:t>社名を選択してください</a:t>
          </a:r>
        </a:p>
      </xdr:txBody>
    </xdr:sp>
    <xdr:clientData fPrintsWithSheet="0"/>
  </xdr:oneCellAnchor>
  <xdr:twoCellAnchor>
    <xdr:from>
      <xdr:col>1</xdr:col>
      <xdr:colOff>1054101</xdr:colOff>
      <xdr:row>57</xdr:row>
      <xdr:rowOff>190501</xdr:rowOff>
    </xdr:from>
    <xdr:to>
      <xdr:col>3</xdr:col>
      <xdr:colOff>76201</xdr:colOff>
      <xdr:row>59</xdr:row>
      <xdr:rowOff>76200</xdr:rowOff>
    </xdr:to>
    <xdr:sp macro="" textlink="">
      <xdr:nvSpPr>
        <xdr:cNvPr id="58" name="Rectangle 25">
          <a:extLst>
            <a:ext uri="{FF2B5EF4-FFF2-40B4-BE49-F238E27FC236}">
              <a16:creationId xmlns:a16="http://schemas.microsoft.com/office/drawing/2014/main" id="{D4DF450B-8DA0-CB44-AF4E-2F01A606A27D}"/>
            </a:ext>
          </a:extLst>
        </xdr:cNvPr>
        <xdr:cNvSpPr>
          <a:spLocks noChangeArrowheads="1"/>
        </xdr:cNvSpPr>
      </xdr:nvSpPr>
      <xdr:spPr bwMode="auto">
        <a:xfrm>
          <a:off x="1612901" y="16789401"/>
          <a:ext cx="1016000" cy="393699"/>
        </a:xfrm>
        <a:prstGeom prst="rect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2</xdr:col>
      <xdr:colOff>729521</xdr:colOff>
      <xdr:row>10</xdr:row>
      <xdr:rowOff>245806</xdr:rowOff>
    </xdr:from>
    <xdr:to>
      <xdr:col>4</xdr:col>
      <xdr:colOff>255185</xdr:colOff>
      <xdr:row>12</xdr:row>
      <xdr:rowOff>66369</xdr:rowOff>
    </xdr:to>
    <xdr:sp macro="" textlink="">
      <xdr:nvSpPr>
        <xdr:cNvPr id="59" name="Rectangle 25">
          <a:extLst>
            <a:ext uri="{FF2B5EF4-FFF2-40B4-BE49-F238E27FC236}">
              <a16:creationId xmlns:a16="http://schemas.microsoft.com/office/drawing/2014/main" id="{ABA562F1-FEF9-EE4F-BCFB-057B8FBAEEB8}"/>
            </a:ext>
          </a:extLst>
        </xdr:cNvPr>
        <xdr:cNvSpPr>
          <a:spLocks noChangeArrowheads="1"/>
        </xdr:cNvSpPr>
      </xdr:nvSpPr>
      <xdr:spPr bwMode="auto">
        <a:xfrm>
          <a:off x="2511618" y="3461774"/>
          <a:ext cx="1020986" cy="435079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7</xdr:col>
      <xdr:colOff>351928</xdr:colOff>
      <xdr:row>11</xdr:row>
      <xdr:rowOff>50799</xdr:rowOff>
    </xdr:from>
    <xdr:to>
      <xdr:col>9</xdr:col>
      <xdr:colOff>31215</xdr:colOff>
      <xdr:row>12</xdr:row>
      <xdr:rowOff>12700</xdr:rowOff>
    </xdr:to>
    <xdr:sp macro="" textlink="">
      <xdr:nvSpPr>
        <xdr:cNvPr id="60" name="Rectangle 25">
          <a:extLst>
            <a:ext uri="{FF2B5EF4-FFF2-40B4-BE49-F238E27FC236}">
              <a16:creationId xmlns:a16="http://schemas.microsoft.com/office/drawing/2014/main" id="{8FFE38E6-5A73-9B47-A0F8-E3EB7AC33092}"/>
            </a:ext>
          </a:extLst>
        </xdr:cNvPr>
        <xdr:cNvSpPr>
          <a:spLocks noChangeArrowheads="1"/>
        </xdr:cNvSpPr>
      </xdr:nvSpPr>
      <xdr:spPr bwMode="auto">
        <a:xfrm>
          <a:off x="5825628" y="3568699"/>
          <a:ext cx="746087" cy="266701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8</xdr:col>
      <xdr:colOff>419103</xdr:colOff>
      <xdr:row>12</xdr:row>
      <xdr:rowOff>63499</xdr:rowOff>
    </xdr:from>
    <xdr:to>
      <xdr:col>10</xdr:col>
      <xdr:colOff>873126</xdr:colOff>
      <xdr:row>16</xdr:row>
      <xdr:rowOff>508000</xdr:rowOff>
    </xdr:to>
    <xdr:cxnSp macro="">
      <xdr:nvCxnSpPr>
        <xdr:cNvPr id="62" name="カギ線コネクタ 61">
          <a:extLst>
            <a:ext uri="{FF2B5EF4-FFF2-40B4-BE49-F238E27FC236}">
              <a16:creationId xmlns:a16="http://schemas.microsoft.com/office/drawing/2014/main" id="{6860BC86-9788-D44B-B823-CB21F82448B5}"/>
            </a:ext>
          </a:extLst>
        </xdr:cNvPr>
        <xdr:cNvCxnSpPr/>
      </xdr:nvCxnSpPr>
      <xdr:spPr>
        <a:xfrm rot="16200000" flipV="1">
          <a:off x="6281739" y="3948113"/>
          <a:ext cx="1841501" cy="1692273"/>
        </a:xfrm>
        <a:prstGeom prst="bentConnector3">
          <a:avLst>
            <a:gd name="adj1" fmla="val 50000"/>
          </a:avLst>
        </a:prstGeom>
        <a:ln w="254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10</xdr:col>
      <xdr:colOff>868043</xdr:colOff>
      <xdr:row>16</xdr:row>
      <xdr:rowOff>508000</xdr:rowOff>
    </xdr:from>
    <xdr:to>
      <xdr:col>12</xdr:col>
      <xdr:colOff>133140</xdr:colOff>
      <xdr:row>22</xdr:row>
      <xdr:rowOff>35774</xdr:rowOff>
    </xdr:to>
    <xdr:sp macro="" textlink="">
      <xdr:nvSpPr>
        <xdr:cNvPr id="64" name="Rectangle 25">
          <a:extLst>
            <a:ext uri="{FF2B5EF4-FFF2-40B4-BE49-F238E27FC236}">
              <a16:creationId xmlns:a16="http://schemas.microsoft.com/office/drawing/2014/main" id="{DECB685C-C64C-1049-958C-1581A9D8E2F6}"/>
            </a:ext>
          </a:extLst>
        </xdr:cNvPr>
        <xdr:cNvSpPr>
          <a:spLocks noChangeArrowheads="1"/>
        </xdr:cNvSpPr>
      </xdr:nvSpPr>
      <xdr:spPr bwMode="auto">
        <a:xfrm>
          <a:off x="8040860" y="5713211"/>
          <a:ext cx="1125379" cy="2854817"/>
        </a:xfrm>
        <a:prstGeom prst="rect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ja-JP" altLang="en-US"/>
        </a:p>
      </xdr:txBody>
    </xdr:sp>
    <xdr:clientData fPrintsWithSheet="0"/>
  </xdr:twoCellAnchor>
  <xdr:twoCellAnchor>
    <xdr:from>
      <xdr:col>5</xdr:col>
      <xdr:colOff>965200</xdr:colOff>
      <xdr:row>16</xdr:row>
      <xdr:rowOff>469900</xdr:rowOff>
    </xdr:from>
    <xdr:to>
      <xdr:col>12</xdr:col>
      <xdr:colOff>194938</xdr:colOff>
      <xdr:row>21</xdr:row>
      <xdr:rowOff>15875</xdr:rowOff>
    </xdr:to>
    <xdr:sp macro="" textlink="">
      <xdr:nvSpPr>
        <xdr:cNvPr id="22" name="Rectangle 25">
          <a:extLst>
            <a:ext uri="{FF2B5EF4-FFF2-40B4-BE49-F238E27FC236}">
              <a16:creationId xmlns:a16="http://schemas.microsoft.com/office/drawing/2014/main" id="{B99C6D47-1D18-1A47-9EDD-D36D0B248890}"/>
            </a:ext>
          </a:extLst>
        </xdr:cNvPr>
        <xdr:cNvSpPr>
          <a:spLocks noChangeArrowheads="1"/>
        </xdr:cNvSpPr>
      </xdr:nvSpPr>
      <xdr:spPr bwMode="auto">
        <a:xfrm>
          <a:off x="4441825" y="5676900"/>
          <a:ext cx="4785988" cy="22447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ja-JP" altLang="en-US"/>
        </a:p>
      </xdr:txBody>
    </xdr:sp>
    <xdr:clientData fPrintsWithSheet="0"/>
  </xdr:twoCellAnchor>
  <xdr:twoCellAnchor>
    <xdr:from>
      <xdr:col>5</xdr:col>
      <xdr:colOff>968619</xdr:colOff>
      <xdr:row>21</xdr:row>
      <xdr:rowOff>15387</xdr:rowOff>
    </xdr:from>
    <xdr:to>
      <xdr:col>12</xdr:col>
      <xdr:colOff>198357</xdr:colOff>
      <xdr:row>22</xdr:row>
      <xdr:rowOff>53661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5F6D681D-5FD3-FC4B-803C-B305DC0DC35C}"/>
            </a:ext>
          </a:extLst>
        </xdr:cNvPr>
        <xdr:cNvSpPr>
          <a:spLocks noChangeArrowheads="1"/>
        </xdr:cNvSpPr>
      </xdr:nvSpPr>
      <xdr:spPr bwMode="auto">
        <a:xfrm>
          <a:off x="4438760" y="7993133"/>
          <a:ext cx="4792696" cy="592782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oneCellAnchor>
    <xdr:from>
      <xdr:col>2</xdr:col>
      <xdr:colOff>669062</xdr:colOff>
      <xdr:row>21</xdr:row>
      <xdr:rowOff>82357</xdr:rowOff>
    </xdr:from>
    <xdr:ext cx="2154246" cy="392608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F151F71-9C30-2A48-964B-6F359AE9C37A}"/>
            </a:ext>
          </a:extLst>
        </xdr:cNvPr>
        <xdr:cNvSpPr txBox="1"/>
      </xdr:nvSpPr>
      <xdr:spPr>
        <a:xfrm>
          <a:off x="2339600" y="7995434"/>
          <a:ext cx="2154246" cy="392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u="sng">
              <a:solidFill>
                <a:srgbClr val="FF0000"/>
              </a:solidFill>
            </a:rPr>
            <a:t>パワコンありの場合選択</a:t>
          </a:r>
        </a:p>
      </xdr:txBody>
    </xdr:sp>
    <xdr:clientData fPrintsWithSheet="0"/>
  </xdr:oneCellAnchor>
  <xdr:twoCellAnchor>
    <xdr:from>
      <xdr:col>0</xdr:col>
      <xdr:colOff>477074</xdr:colOff>
      <xdr:row>26</xdr:row>
      <xdr:rowOff>533400</xdr:rowOff>
    </xdr:from>
    <xdr:to>
      <xdr:col>15</xdr:col>
      <xdr:colOff>11205</xdr:colOff>
      <xdr:row>29</xdr:row>
      <xdr:rowOff>514350</xdr:rowOff>
    </xdr:to>
    <xdr:sp macro="" textlink="">
      <xdr:nvSpPr>
        <xdr:cNvPr id="30" name="Rectangle 25">
          <a:extLst>
            <a:ext uri="{FF2B5EF4-FFF2-40B4-BE49-F238E27FC236}">
              <a16:creationId xmlns:a16="http://schemas.microsoft.com/office/drawing/2014/main" id="{6A68B585-CC88-094D-92D5-2D6D38B96E5E}"/>
            </a:ext>
          </a:extLst>
        </xdr:cNvPr>
        <xdr:cNvSpPr>
          <a:spLocks noChangeArrowheads="1"/>
        </xdr:cNvSpPr>
      </xdr:nvSpPr>
      <xdr:spPr bwMode="auto">
        <a:xfrm>
          <a:off x="477074" y="10820400"/>
          <a:ext cx="10437455" cy="518832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0</xdr:col>
      <xdr:colOff>468488</xdr:colOff>
      <xdr:row>35</xdr:row>
      <xdr:rowOff>530679</xdr:rowOff>
    </xdr:from>
    <xdr:to>
      <xdr:col>14</xdr:col>
      <xdr:colOff>802822</xdr:colOff>
      <xdr:row>36</xdr:row>
      <xdr:rowOff>530679</xdr:rowOff>
    </xdr:to>
    <xdr:sp macro="" textlink="">
      <xdr:nvSpPr>
        <xdr:cNvPr id="31" name="Rectangle 25">
          <a:extLst>
            <a:ext uri="{FF2B5EF4-FFF2-40B4-BE49-F238E27FC236}">
              <a16:creationId xmlns:a16="http://schemas.microsoft.com/office/drawing/2014/main" id="{C1902E5E-F962-DE4E-B197-BA8764CE1635}"/>
            </a:ext>
          </a:extLst>
        </xdr:cNvPr>
        <xdr:cNvSpPr>
          <a:spLocks noChangeArrowheads="1"/>
        </xdr:cNvSpPr>
      </xdr:nvSpPr>
      <xdr:spPr bwMode="auto">
        <a:xfrm>
          <a:off x="468488" y="14794367"/>
          <a:ext cx="10478459" cy="547687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oneCellAnchor>
    <xdr:from>
      <xdr:col>15</xdr:col>
      <xdr:colOff>49710</xdr:colOff>
      <xdr:row>26</xdr:row>
      <xdr:rowOff>469207</xdr:rowOff>
    </xdr:from>
    <xdr:ext cx="915893" cy="393722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7D961D6-A1DE-FA46-B181-2692693DA6D2}"/>
            </a:ext>
          </a:extLst>
        </xdr:cNvPr>
        <xdr:cNvSpPr txBox="1"/>
      </xdr:nvSpPr>
      <xdr:spPr>
        <a:xfrm>
          <a:off x="11098710" y="11194357"/>
          <a:ext cx="915893" cy="39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u="sng">
              <a:solidFill>
                <a:srgbClr val="FF0000"/>
              </a:solidFill>
            </a:rPr>
            <a:t>自由入力</a:t>
          </a:r>
        </a:p>
      </xdr:txBody>
    </xdr:sp>
    <xdr:clientData fPrintsWithSheet="0"/>
  </xdr:oneCellAnchor>
  <xdr:oneCellAnchor>
    <xdr:from>
      <xdr:col>2</xdr:col>
      <xdr:colOff>553463</xdr:colOff>
      <xdr:row>35</xdr:row>
      <xdr:rowOff>491946</xdr:rowOff>
    </xdr:from>
    <xdr:ext cx="1693634" cy="39260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E61822D-9C38-6146-9EDE-B69A9327AF23}"/>
            </a:ext>
          </a:extLst>
        </xdr:cNvPr>
        <xdr:cNvSpPr txBox="1"/>
      </xdr:nvSpPr>
      <xdr:spPr>
        <a:xfrm>
          <a:off x="2220338" y="14755634"/>
          <a:ext cx="1693634" cy="392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u="sng">
              <a:solidFill>
                <a:srgbClr val="FF0000"/>
              </a:solidFill>
            </a:rPr>
            <a:t>値引きありの場合</a:t>
          </a:r>
        </a:p>
      </xdr:txBody>
    </xdr:sp>
    <xdr:clientData fPrintsWithSheet="0"/>
  </xdr:oneCellAnchor>
  <xdr:twoCellAnchor>
    <xdr:from>
      <xdr:col>2</xdr:col>
      <xdr:colOff>798870</xdr:colOff>
      <xdr:row>45</xdr:row>
      <xdr:rowOff>270922</xdr:rowOff>
    </xdr:from>
    <xdr:to>
      <xdr:col>6</xdr:col>
      <xdr:colOff>430161</xdr:colOff>
      <xdr:row>47</xdr:row>
      <xdr:rowOff>102420</xdr:rowOff>
    </xdr:to>
    <xdr:sp macro="" textlink="">
      <xdr:nvSpPr>
        <xdr:cNvPr id="43" name="Rectangle 25">
          <a:extLst>
            <a:ext uri="{FF2B5EF4-FFF2-40B4-BE49-F238E27FC236}">
              <a16:creationId xmlns:a16="http://schemas.microsoft.com/office/drawing/2014/main" id="{43EBE4B5-AFCD-CE44-AAE0-1A151ECF7432}"/>
            </a:ext>
          </a:extLst>
        </xdr:cNvPr>
        <xdr:cNvSpPr>
          <a:spLocks noChangeArrowheads="1"/>
        </xdr:cNvSpPr>
      </xdr:nvSpPr>
      <xdr:spPr bwMode="auto">
        <a:xfrm>
          <a:off x="2580967" y="19873987"/>
          <a:ext cx="2478549" cy="486981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oneCellAnchor>
    <xdr:from>
      <xdr:col>6</xdr:col>
      <xdr:colOff>473619</xdr:colOff>
      <xdr:row>46</xdr:row>
      <xdr:rowOff>14294</xdr:rowOff>
    </xdr:from>
    <xdr:ext cx="1693634" cy="392608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CB344CD8-1ADF-0B48-8A04-AF96F7535D67}"/>
            </a:ext>
          </a:extLst>
        </xdr:cNvPr>
        <xdr:cNvSpPr txBox="1"/>
      </xdr:nvSpPr>
      <xdr:spPr>
        <a:xfrm>
          <a:off x="5102974" y="19965584"/>
          <a:ext cx="1693634" cy="392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u="sng">
              <a:solidFill>
                <a:srgbClr val="FF0000"/>
              </a:solidFill>
            </a:rPr>
            <a:t>市町村を選択</a:t>
          </a:r>
        </a:p>
      </xdr:txBody>
    </xdr:sp>
    <xdr:clientData fPrintsWithSheet="0"/>
  </xdr:oneCellAnchor>
  <xdr:oneCellAnchor>
    <xdr:from>
      <xdr:col>3</xdr:col>
      <xdr:colOff>38100</xdr:colOff>
      <xdr:row>26</xdr:row>
      <xdr:rowOff>95250</xdr:rowOff>
    </xdr:from>
    <xdr:ext cx="2154246" cy="392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ADCFEB-08B9-4626-BBFC-872352CA36CF}"/>
            </a:ext>
          </a:extLst>
        </xdr:cNvPr>
        <xdr:cNvSpPr txBox="1"/>
      </xdr:nvSpPr>
      <xdr:spPr>
        <a:xfrm>
          <a:off x="2256865" y="10382250"/>
          <a:ext cx="2154246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u="sng">
              <a:solidFill>
                <a:srgbClr val="FF0000"/>
              </a:solidFill>
            </a:rPr>
            <a:t>V2H</a:t>
          </a:r>
          <a:r>
            <a:rPr kumimoji="1" lang="ja-JP" altLang="en-US" sz="1400" u="sng">
              <a:solidFill>
                <a:srgbClr val="FF0000"/>
              </a:solidFill>
            </a:rPr>
            <a:t>ありの場合選択→</a:t>
          </a:r>
        </a:p>
      </xdr:txBody>
    </xdr:sp>
    <xdr:clientData fPrintsWithSheet="0"/>
  </xdr:oneCellAnchor>
  <xdr:oneCellAnchor>
    <xdr:from>
      <xdr:col>5</xdr:col>
      <xdr:colOff>899015</xdr:colOff>
      <xdr:row>30</xdr:row>
      <xdr:rowOff>114729</xdr:rowOff>
    </xdr:from>
    <xdr:ext cx="2154246" cy="392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6AB1BA5-FCCF-4B5D-82B5-43F1A744EFD0}"/>
            </a:ext>
          </a:extLst>
        </xdr:cNvPr>
        <xdr:cNvSpPr txBox="1"/>
      </xdr:nvSpPr>
      <xdr:spPr>
        <a:xfrm>
          <a:off x="4235940" y="11763804"/>
          <a:ext cx="2154246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u="sng">
              <a:solidFill>
                <a:srgbClr val="FF0000"/>
              </a:solidFill>
            </a:rPr>
            <a:t>←塗装ありの場合選択</a:t>
          </a:r>
          <a:endParaRPr kumimoji="1" lang="en-US" altLang="ja-JP" sz="1400" u="sng">
            <a:solidFill>
              <a:srgbClr val="FF0000"/>
            </a:solidFill>
          </a:endParaRPr>
        </a:p>
      </xdr:txBody>
    </xdr:sp>
    <xdr:clientData fPrint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75CF985A-4936-400B-B1AD-AC9C992DC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" y="19864"/>
          <a:ext cx="930274" cy="7649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94D011DF-6E4D-AC47-877F-3F1653243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7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E59061E3-1ED6-CD45-8B0C-FD5B6D8E3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CC4FCB35-E63B-694E-8CB7-FB019FB5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426375FF-89DC-E349-AB17-1293B5895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E9A84DED-BFBB-CC41-BB4C-5C83DEC5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16054</xdr:rowOff>
    </xdr:from>
    <xdr:ext cx="930274" cy="764996"/>
    <xdr:pic>
      <xdr:nvPicPr>
        <xdr:cNvPr id="2" name="画像 62" descr="装飾要素">
          <a:extLst>
            <a:ext uri="{FF2B5EF4-FFF2-40B4-BE49-F238E27FC236}">
              <a16:creationId xmlns:a16="http://schemas.microsoft.com/office/drawing/2014/main" id="{F0D615B0-E812-2A42-B01F-77E010250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" y="16054"/>
          <a:ext cx="930274" cy="76499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114300</xdr:colOff>
      <xdr:row>1</xdr:row>
      <xdr:rowOff>76200</xdr:rowOff>
    </xdr:from>
    <xdr:to>
      <xdr:col>0</xdr:col>
      <xdr:colOff>1391356</xdr:colOff>
      <xdr:row>1</xdr:row>
      <xdr:rowOff>1397000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C85D56-9DCB-CB4B-BF0B-EE9E1A33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30200"/>
          <a:ext cx="1277056" cy="1320800"/>
        </a:xfrm>
        <a:prstGeom prst="rect">
          <a:avLst/>
        </a:prstGeom>
      </xdr:spPr>
    </xdr:pic>
    <xdr:clientData/>
  </xdr:twoCellAnchor>
  <xdr:twoCellAnchor editAs="absolute">
    <xdr:from>
      <xdr:col>0</xdr:col>
      <xdr:colOff>127000</xdr:colOff>
      <xdr:row>2</xdr:row>
      <xdr:rowOff>139700</xdr:rowOff>
    </xdr:from>
    <xdr:to>
      <xdr:col>0</xdr:col>
      <xdr:colOff>1391356</xdr:colOff>
      <xdr:row>2</xdr:row>
      <xdr:rowOff>1409700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261B2E-963C-9944-950C-4D4999A19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" y="1866900"/>
          <a:ext cx="1264356" cy="127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474133</xdr:colOff>
      <xdr:row>6</xdr:row>
      <xdr:rowOff>91806</xdr:rowOff>
    </xdr:from>
    <xdr:to>
      <xdr:col>11</xdr:col>
      <xdr:colOff>203200</xdr:colOff>
      <xdr:row>9</xdr:row>
      <xdr:rowOff>137711</xdr:rowOff>
    </xdr:to>
    <xdr:sp macro="" textlink="">
      <xdr:nvSpPr>
        <xdr:cNvPr id="2" name="Rectangle 25">
          <a:extLst>
            <a:ext uri="{FF2B5EF4-FFF2-40B4-BE49-F238E27FC236}">
              <a16:creationId xmlns:a16="http://schemas.microsoft.com/office/drawing/2014/main" id="{5D25F61C-EB6E-4CA8-AB92-FC244BC3EDB3}"/>
            </a:ext>
          </a:extLst>
        </xdr:cNvPr>
        <xdr:cNvSpPr>
          <a:spLocks noChangeArrowheads="1"/>
        </xdr:cNvSpPr>
      </xdr:nvSpPr>
      <xdr:spPr bwMode="auto">
        <a:xfrm>
          <a:off x="477943" y="1543416"/>
          <a:ext cx="7196667" cy="83838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</xdr:col>
      <xdr:colOff>778933</xdr:colOff>
      <xdr:row>10</xdr:row>
      <xdr:rowOff>203199</xdr:rowOff>
    </xdr:from>
    <xdr:to>
      <xdr:col>11</xdr:col>
      <xdr:colOff>169334</xdr:colOff>
      <xdr:row>12</xdr:row>
      <xdr:rowOff>101600</xdr:rowOff>
    </xdr:to>
    <xdr:sp macro="" textlink="">
      <xdr:nvSpPr>
        <xdr:cNvPr id="4" name="Rectangle 25">
          <a:extLst>
            <a:ext uri="{FF2B5EF4-FFF2-40B4-BE49-F238E27FC236}">
              <a16:creationId xmlns:a16="http://schemas.microsoft.com/office/drawing/2014/main" id="{C6BD3D22-12A3-4F4A-855A-D9629AB32927}"/>
            </a:ext>
          </a:extLst>
        </xdr:cNvPr>
        <xdr:cNvSpPr>
          <a:spLocks noChangeArrowheads="1"/>
        </xdr:cNvSpPr>
      </xdr:nvSpPr>
      <xdr:spPr bwMode="auto">
        <a:xfrm>
          <a:off x="1306618" y="3112134"/>
          <a:ext cx="6334126" cy="500381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12</xdr:col>
      <xdr:colOff>510268</xdr:colOff>
      <xdr:row>9</xdr:row>
      <xdr:rowOff>493259</xdr:rowOff>
    </xdr:from>
    <xdr:to>
      <xdr:col>17</xdr:col>
      <xdr:colOff>10723</xdr:colOff>
      <xdr:row>12</xdr:row>
      <xdr:rowOff>63776</xdr:rowOff>
    </xdr:to>
    <xdr:sp macro="" textlink="">
      <xdr:nvSpPr>
        <xdr:cNvPr id="13" name="Rectangle 25">
          <a:extLst>
            <a:ext uri="{FF2B5EF4-FFF2-40B4-BE49-F238E27FC236}">
              <a16:creationId xmlns:a16="http://schemas.microsoft.com/office/drawing/2014/main" id="{14E11A36-EBD4-41A5-BEB7-AD57E288AD3A}"/>
            </a:ext>
          </a:extLst>
        </xdr:cNvPr>
        <xdr:cNvSpPr>
          <a:spLocks noChangeArrowheads="1"/>
        </xdr:cNvSpPr>
      </xdr:nvSpPr>
      <xdr:spPr bwMode="auto">
        <a:xfrm>
          <a:off x="8800828" y="2741159"/>
          <a:ext cx="3594300" cy="833532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12</xdr:col>
      <xdr:colOff>510268</xdr:colOff>
      <xdr:row>9</xdr:row>
      <xdr:rowOff>493259</xdr:rowOff>
    </xdr:from>
    <xdr:to>
      <xdr:col>17</xdr:col>
      <xdr:colOff>8818</xdr:colOff>
      <xdr:row>12</xdr:row>
      <xdr:rowOff>56156</xdr:rowOff>
    </xdr:to>
    <xdr:sp macro="" textlink="">
      <xdr:nvSpPr>
        <xdr:cNvPr id="14" name="Rectangle 25">
          <a:extLst>
            <a:ext uri="{FF2B5EF4-FFF2-40B4-BE49-F238E27FC236}">
              <a16:creationId xmlns:a16="http://schemas.microsoft.com/office/drawing/2014/main" id="{49A81494-A213-4363-A6C9-0F4C4E8B4B03}"/>
            </a:ext>
          </a:extLst>
        </xdr:cNvPr>
        <xdr:cNvSpPr>
          <a:spLocks noChangeArrowheads="1"/>
        </xdr:cNvSpPr>
      </xdr:nvSpPr>
      <xdr:spPr bwMode="auto">
        <a:xfrm>
          <a:off x="8800828" y="2741159"/>
          <a:ext cx="3592395" cy="833532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oneCellAnchor>
    <xdr:from>
      <xdr:col>13</xdr:col>
      <xdr:colOff>0</xdr:colOff>
      <xdr:row>9</xdr:row>
      <xdr:rowOff>0</xdr:rowOff>
    </xdr:from>
    <xdr:ext cx="2560864" cy="4356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E50BF7E-08D4-4DD4-9CFC-04847618E66B}"/>
            </a:ext>
          </a:extLst>
        </xdr:cNvPr>
        <xdr:cNvSpPr txBox="1"/>
      </xdr:nvSpPr>
      <xdr:spPr>
        <a:xfrm>
          <a:off x="9105900" y="2247900"/>
          <a:ext cx="2560864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 u="sng">
              <a:solidFill>
                <a:srgbClr val="FF0000"/>
              </a:solidFill>
            </a:rPr>
            <a:t>社名を選択してください</a:t>
          </a:r>
        </a:p>
      </xdr:txBody>
    </xdr:sp>
    <xdr:clientData fPrintsWithSheet="0"/>
  </xdr:oneCellAnchor>
  <xdr:twoCellAnchor editAs="oneCell">
    <xdr:from>
      <xdr:col>18</xdr:col>
      <xdr:colOff>163285</xdr:colOff>
      <xdr:row>9</xdr:row>
      <xdr:rowOff>612321</xdr:rowOff>
    </xdr:from>
    <xdr:to>
      <xdr:col>19</xdr:col>
      <xdr:colOff>484577</xdr:colOff>
      <xdr:row>14</xdr:row>
      <xdr:rowOff>34538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7793591-803B-4176-B1AA-949A97904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8606" y="2871107"/>
          <a:ext cx="1232970" cy="1272788"/>
        </a:xfrm>
        <a:prstGeom prst="rect">
          <a:avLst/>
        </a:prstGeom>
      </xdr:spPr>
    </xdr:pic>
    <xdr:clientData/>
  </xdr:twoCellAnchor>
  <xdr:twoCellAnchor editAs="oneCell">
    <xdr:from>
      <xdr:col>18</xdr:col>
      <xdr:colOff>163286</xdr:colOff>
      <xdr:row>14</xdr:row>
      <xdr:rowOff>122464</xdr:rowOff>
    </xdr:from>
    <xdr:to>
      <xdr:col>19</xdr:col>
      <xdr:colOff>479004</xdr:colOff>
      <xdr:row>17</xdr:row>
      <xdr:rowOff>378704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518C8D9-8C16-423B-9189-E85EF2FC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8607" y="4231821"/>
          <a:ext cx="1227396" cy="1303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23154796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ローン計算シート"/>
      <sheetName val="tf23154796_win321"/>
    </sheetNames>
    <sheetDataSet>
      <sheetData sheetId="0">
        <row r="1">
          <cell r="B1" t="str">
            <v>簡単なローン計算シート</v>
          </cell>
        </row>
        <row r="3">
          <cell r="B3" t="str">
            <v>ローンの値</v>
          </cell>
        </row>
        <row r="4">
          <cell r="B4" t="str">
            <v>借入金額</v>
          </cell>
          <cell r="D4">
            <v>1900000</v>
          </cell>
        </row>
        <row r="5">
          <cell r="B5" t="str">
            <v>年間利子率</v>
          </cell>
          <cell r="D5">
            <v>2.5000000000000001E-2</v>
          </cell>
          <cell r="H5">
            <v>84</v>
          </cell>
        </row>
        <row r="6">
          <cell r="B6" t="str">
            <v>返済年数</v>
          </cell>
          <cell r="D6">
            <v>7</v>
          </cell>
        </row>
        <row r="7">
          <cell r="B7" t="str">
            <v>借入日</v>
          </cell>
          <cell r="D7">
            <v>44528</v>
          </cell>
          <cell r="H7">
            <v>2073069.929030698</v>
          </cell>
        </row>
        <row r="9">
          <cell r="B9" t="str">
            <v>回</v>
          </cell>
          <cell r="C9" t="str">
            <v>返済日</v>
          </cell>
          <cell r="D9" t="str">
            <v>返済前残高</v>
          </cell>
          <cell r="E9" t="str">
            <v>返済額</v>
          </cell>
          <cell r="F9" t="str">
            <v>元金</v>
          </cell>
          <cell r="G9" t="str">
            <v>利息</v>
          </cell>
          <cell r="H9" t="str">
            <v>返済後残高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</row>
        <row r="14">
          <cell r="B14">
            <v>5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</row>
        <row r="19">
          <cell r="B19">
            <v>10</v>
          </cell>
        </row>
        <row r="20">
          <cell r="B20">
            <v>11</v>
          </cell>
        </row>
        <row r="21">
          <cell r="B21">
            <v>12</v>
          </cell>
        </row>
        <row r="22">
          <cell r="B22">
            <v>13</v>
          </cell>
        </row>
        <row r="23">
          <cell r="B23">
            <v>14</v>
          </cell>
        </row>
        <row r="24">
          <cell r="B24">
            <v>15</v>
          </cell>
        </row>
        <row r="25">
          <cell r="B25">
            <v>16</v>
          </cell>
        </row>
        <row r="26">
          <cell r="B26">
            <v>17</v>
          </cell>
        </row>
        <row r="27">
          <cell r="B27">
            <v>18</v>
          </cell>
        </row>
        <row r="28">
          <cell r="B28">
            <v>19</v>
          </cell>
        </row>
        <row r="29">
          <cell r="B29">
            <v>20</v>
          </cell>
        </row>
        <row r="30">
          <cell r="B30">
            <v>21</v>
          </cell>
        </row>
        <row r="31">
          <cell r="B31">
            <v>22</v>
          </cell>
        </row>
        <row r="32">
          <cell r="B32">
            <v>23</v>
          </cell>
        </row>
        <row r="33">
          <cell r="B33">
            <v>24</v>
          </cell>
        </row>
        <row r="34">
          <cell r="B34">
            <v>25</v>
          </cell>
        </row>
        <row r="35">
          <cell r="B35">
            <v>26</v>
          </cell>
        </row>
        <row r="36">
          <cell r="B36">
            <v>27</v>
          </cell>
        </row>
        <row r="37">
          <cell r="B37">
            <v>28</v>
          </cell>
        </row>
        <row r="38">
          <cell r="B38">
            <v>29</v>
          </cell>
        </row>
        <row r="39">
          <cell r="B39">
            <v>30</v>
          </cell>
        </row>
        <row r="40">
          <cell r="B40">
            <v>31</v>
          </cell>
        </row>
        <row r="41">
          <cell r="B41">
            <v>32</v>
          </cell>
        </row>
        <row r="42">
          <cell r="B42">
            <v>33</v>
          </cell>
        </row>
        <row r="43">
          <cell r="B43">
            <v>34</v>
          </cell>
        </row>
        <row r="44">
          <cell r="B44">
            <v>35</v>
          </cell>
        </row>
        <row r="45">
          <cell r="B45">
            <v>36</v>
          </cell>
        </row>
        <row r="46">
          <cell r="B46">
            <v>37</v>
          </cell>
        </row>
        <row r="47">
          <cell r="B47">
            <v>38</v>
          </cell>
        </row>
        <row r="48">
          <cell r="B48">
            <v>39</v>
          </cell>
        </row>
        <row r="49">
          <cell r="B49">
            <v>40</v>
          </cell>
        </row>
        <row r="50">
          <cell r="B50">
            <v>41</v>
          </cell>
        </row>
        <row r="51">
          <cell r="B51">
            <v>42</v>
          </cell>
        </row>
        <row r="52">
          <cell r="B52">
            <v>43</v>
          </cell>
        </row>
        <row r="53">
          <cell r="B53">
            <v>44</v>
          </cell>
        </row>
        <row r="54">
          <cell r="B54">
            <v>45</v>
          </cell>
        </row>
        <row r="55">
          <cell r="B55">
            <v>46</v>
          </cell>
        </row>
        <row r="56">
          <cell r="B56">
            <v>47</v>
          </cell>
        </row>
        <row r="57">
          <cell r="B57">
            <v>48</v>
          </cell>
        </row>
        <row r="58">
          <cell r="B58">
            <v>49</v>
          </cell>
        </row>
        <row r="59">
          <cell r="B59">
            <v>50</v>
          </cell>
        </row>
        <row r="60">
          <cell r="B60">
            <v>51</v>
          </cell>
        </row>
        <row r="61">
          <cell r="B61">
            <v>52</v>
          </cell>
        </row>
        <row r="62">
          <cell r="B62">
            <v>53</v>
          </cell>
        </row>
        <row r="63">
          <cell r="B63">
            <v>54</v>
          </cell>
        </row>
        <row r="64">
          <cell r="B64">
            <v>55</v>
          </cell>
        </row>
        <row r="65">
          <cell r="B65">
            <v>56</v>
          </cell>
        </row>
        <row r="66">
          <cell r="B66">
            <v>57</v>
          </cell>
        </row>
        <row r="67">
          <cell r="B67">
            <v>58</v>
          </cell>
        </row>
        <row r="68">
          <cell r="B68">
            <v>59</v>
          </cell>
        </row>
        <row r="69">
          <cell r="B69">
            <v>60</v>
          </cell>
        </row>
        <row r="70">
          <cell r="B70">
            <v>61</v>
          </cell>
        </row>
        <row r="71">
          <cell r="B71">
            <v>62</v>
          </cell>
        </row>
        <row r="72">
          <cell r="B72">
            <v>63</v>
          </cell>
        </row>
        <row r="73">
          <cell r="B73">
            <v>64</v>
          </cell>
        </row>
        <row r="74">
          <cell r="B74">
            <v>65</v>
          </cell>
        </row>
        <row r="75">
          <cell r="B75">
            <v>66</v>
          </cell>
        </row>
        <row r="76">
          <cell r="B76">
            <v>67</v>
          </cell>
        </row>
        <row r="77">
          <cell r="B77">
            <v>68</v>
          </cell>
        </row>
        <row r="78">
          <cell r="B78">
            <v>69</v>
          </cell>
        </row>
        <row r="79">
          <cell r="B79">
            <v>70</v>
          </cell>
        </row>
        <row r="80">
          <cell r="B80">
            <v>71</v>
          </cell>
        </row>
        <row r="81">
          <cell r="B81">
            <v>72</v>
          </cell>
        </row>
        <row r="82">
          <cell r="B82">
            <v>73</v>
          </cell>
        </row>
        <row r="83">
          <cell r="B83">
            <v>74</v>
          </cell>
        </row>
        <row r="84">
          <cell r="B84">
            <v>75</v>
          </cell>
        </row>
        <row r="85">
          <cell r="B85">
            <v>76</v>
          </cell>
        </row>
        <row r="86">
          <cell r="B86">
            <v>77</v>
          </cell>
        </row>
        <row r="87">
          <cell r="B87">
            <v>78</v>
          </cell>
        </row>
        <row r="88">
          <cell r="B88">
            <v>79</v>
          </cell>
        </row>
        <row r="89">
          <cell r="B89">
            <v>80</v>
          </cell>
        </row>
        <row r="90">
          <cell r="B90">
            <v>81</v>
          </cell>
        </row>
        <row r="91">
          <cell r="B91">
            <v>82</v>
          </cell>
        </row>
        <row r="92">
          <cell r="B92">
            <v>83</v>
          </cell>
        </row>
        <row r="93">
          <cell r="B93">
            <v>84</v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762B12-337F-4545-9A38-7D093B9EDCE7}" name="ローン_3" displayName="ローン_3" ref="B9:H369" totalsRowShown="0" headerRowDxfId="104" dataDxfId="103">
  <tableColumns count="7">
    <tableColumn id="1" xr3:uid="{5D23FC48-30F1-274A-B9F1-192899DCBF42}" name="回" dataDxfId="102">
      <calculatedColumnFormula>IFERROR(IF(LoanIsNotPaid*LoanIsGood,PaymentNumber,""), "")</calculatedColumnFormula>
    </tableColumn>
    <tableColumn id="2" xr3:uid="{8D78F402-E177-4D42-8BE5-67052F683724}" name="返済日" dataDxfId="101" dataCellStyle="日付">
      <calculatedColumnFormula>IFERROR(IF(LoanIsNotPaid*LoanIsGood,PaymentDate,""), "")</calculatedColumnFormula>
    </tableColumn>
    <tableColumn id="3" xr3:uid="{CC0235B8-5987-D244-BE87-6DAE300A7F5C}" name="返済前残高" dataDxfId="100">
      <calculatedColumnFormula>IFERROR(IF(LoanIsNotPaid*LoanIsGood,LoanValue,""), "")</calculatedColumnFormula>
    </tableColumn>
    <tableColumn id="4" xr3:uid="{FAE0CBBF-C933-F743-A6A3-0C94292D6F7E}" name="返済額" dataDxfId="99">
      <calculatedColumnFormula>IFERROR(IF(LoanIsNotPaid*LoanIsGood,MonthlyPayment,""), "")</calculatedColumnFormula>
    </tableColumn>
    <tableColumn id="5" xr3:uid="{FA199390-CCF6-344B-B536-E20E1C6F86F4}" name="元金" dataDxfId="98">
      <calculatedColumnFormula>IFERROR(IF(LoanIsNotPaid*LoanIsGood,Principal,""), "")</calculatedColumnFormula>
    </tableColumn>
    <tableColumn id="6" xr3:uid="{60FA4969-BB65-DC46-9567-C6BD718E486F}" name="利息" dataDxfId="97">
      <calculatedColumnFormula>IFERROR(IF(LoanIsNotPaid*LoanIsGood,InterestAmt,""), "")</calculatedColumnFormula>
    </tableColumn>
    <tableColumn id="7" xr3:uid="{D87725E4-7E52-6D44-BE0D-71FA6118D08A}" name="返済後残高" dataDxfId="96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C89E69-E3B8-7344-B2BA-3964A5A1B18E}" name="ローン_35" displayName="ローン_35" ref="B9:H369" totalsRowShown="0" headerRowDxfId="88" dataDxfId="87">
  <tableColumns count="7">
    <tableColumn id="1" xr3:uid="{8B1A5BBD-E949-D54C-8218-B642FB12A760}" name="回" dataDxfId="86">
      <calculatedColumnFormula>IFERROR(IF(LoanIsNotPaid*LoanIsGood,PaymentNumber,""), "")</calculatedColumnFormula>
    </tableColumn>
    <tableColumn id="2" xr3:uid="{B9B9D52C-9893-7149-A16C-82D612C9723C}" name="返済日" dataDxfId="85" dataCellStyle="日付">
      <calculatedColumnFormula>IFERROR(IF(LoanIsNotPaid*LoanIsGood,PaymentDate,""), "")</calculatedColumnFormula>
    </tableColumn>
    <tableColumn id="3" xr3:uid="{CF9173D7-FF67-5F46-807B-E3BEE97B177C}" name="返済前残高" dataDxfId="84">
      <calculatedColumnFormula>IFERROR(IF(LoanIsNotPaid*LoanIsGood,LoanValue,""), "")</calculatedColumnFormula>
    </tableColumn>
    <tableColumn id="4" xr3:uid="{68829A29-1EB0-B840-8B82-38FAFD141C8B}" name="返済額" dataDxfId="83">
      <calculatedColumnFormula>IFERROR(IF(LoanIsNotPaid*LoanIsGood,MonthlyPayment,""), "")</calculatedColumnFormula>
    </tableColumn>
    <tableColumn id="5" xr3:uid="{4BC74C27-13DB-0244-AC0D-37997B56E98F}" name="元金" dataDxfId="82">
      <calculatedColumnFormula>IFERROR(IF(LoanIsNotPaid*LoanIsGood,Principal,""), "")</calculatedColumnFormula>
    </tableColumn>
    <tableColumn id="6" xr3:uid="{5CCFDC91-EC6D-394A-9CC2-264A0FA1AA53}" name="利息" dataDxfId="81">
      <calculatedColumnFormula>IFERROR(IF(LoanIsNotPaid*LoanIsGood,InterestAmt,""), "")</calculatedColumnFormula>
    </tableColumn>
    <tableColumn id="7" xr3:uid="{117037B8-D159-104C-BDA1-CF9011773DC3}" name="返済後残高" dataDxfId="80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E4F01D-1FCC-7F42-8718-369FF2CC8ADC}" name="ローン_356" displayName="ローン_356" ref="B9:H369" totalsRowShown="0" headerRowDxfId="72" dataDxfId="71">
  <tableColumns count="7">
    <tableColumn id="1" xr3:uid="{A759F19F-A030-C345-AE9B-3AACDA34CFA8}" name="回" dataDxfId="70">
      <calculatedColumnFormula>IFERROR(IF(LoanIsNotPaid*LoanIsGood,PaymentNumber,""), "")</calculatedColumnFormula>
    </tableColumn>
    <tableColumn id="2" xr3:uid="{477035A1-3F52-834A-ABE0-7D4BA6878879}" name="返済日" dataDxfId="69" dataCellStyle="日付">
      <calculatedColumnFormula>IFERROR(IF(LoanIsNotPaid*LoanIsGood,PaymentDate,""), "")</calculatedColumnFormula>
    </tableColumn>
    <tableColumn id="3" xr3:uid="{C92389A1-79A9-6B4F-9D4E-67EC4DC4FF40}" name="返済前残高" dataDxfId="68">
      <calculatedColumnFormula>IFERROR(IF(LoanIsNotPaid*LoanIsGood,LoanValue,""), "")</calculatedColumnFormula>
    </tableColumn>
    <tableColumn id="4" xr3:uid="{55CF809A-964A-4E4E-A4C4-24BB31188704}" name="返済額" dataDxfId="67">
      <calculatedColumnFormula>IFERROR(IF(LoanIsNotPaid*LoanIsGood,MonthlyPayment,""), "")</calculatedColumnFormula>
    </tableColumn>
    <tableColumn id="5" xr3:uid="{211D1713-7199-9147-9DAB-BCE14907FCE7}" name="元金" dataDxfId="66">
      <calculatedColumnFormula>IFERROR(IF(LoanIsNotPaid*LoanIsGood,Principal,""), "")</calculatedColumnFormula>
    </tableColumn>
    <tableColumn id="6" xr3:uid="{B34377A1-356C-EF47-B3DB-AB871B31A5F3}" name="利息" dataDxfId="65">
      <calculatedColumnFormula>IFERROR(IF(LoanIsNotPaid*LoanIsGood,InterestAmt,""), "")</calculatedColumnFormula>
    </tableColumn>
    <tableColumn id="7" xr3:uid="{DC69A41A-C1F3-4147-A89D-7AE30D1F9A71}" name="返済後残高" dataDxfId="64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04C2EC-809D-7E45-A0EE-55612CEA5993}" name="ローン_3567" displayName="ローン_3567" ref="B9:H369" totalsRowShown="0" headerRowDxfId="56" dataDxfId="55">
  <tableColumns count="7">
    <tableColumn id="1" xr3:uid="{49C3077E-7304-A548-9404-E951E655801D}" name="回" dataDxfId="54">
      <calculatedColumnFormula>IFERROR(IF(LoanIsNotPaid*LoanIsGood,PaymentNumber,""), "")</calculatedColumnFormula>
    </tableColumn>
    <tableColumn id="2" xr3:uid="{9031E8D2-D7B5-C844-A0E1-F25C1A30D13F}" name="返済日" dataDxfId="53" dataCellStyle="日付">
      <calculatedColumnFormula>IFERROR(IF(LoanIsNotPaid*LoanIsGood,PaymentDate,""), "")</calculatedColumnFormula>
    </tableColumn>
    <tableColumn id="3" xr3:uid="{D94E7641-F527-1140-A3C4-AF843C9728FD}" name="返済前残高" dataDxfId="52">
      <calculatedColumnFormula>IFERROR(IF(LoanIsNotPaid*LoanIsGood,LoanValue,""), "")</calculatedColumnFormula>
    </tableColumn>
    <tableColumn id="4" xr3:uid="{5223F3CE-860D-7641-8F5A-ED42A8B3FA68}" name="返済額" dataDxfId="51">
      <calculatedColumnFormula>IFERROR(IF(LoanIsNotPaid*LoanIsGood,MonthlyPayment,""), "")</calculatedColumnFormula>
    </tableColumn>
    <tableColumn id="5" xr3:uid="{AB9C0CAA-B041-1C48-9FD1-1766144FD4CD}" name="元金" dataDxfId="50">
      <calculatedColumnFormula>IFERROR(IF(LoanIsNotPaid*LoanIsGood,Principal,""), "")</calculatedColumnFormula>
    </tableColumn>
    <tableColumn id="6" xr3:uid="{5C21FA37-DAC9-C546-A295-F52999E07121}" name="利息" dataDxfId="49">
      <calculatedColumnFormula>IFERROR(IF(LoanIsNotPaid*LoanIsGood,InterestAmt,""), "")</calculatedColumnFormula>
    </tableColumn>
    <tableColumn id="7" xr3:uid="{B6BB6929-0AC0-874C-AD74-2A6FE6BBEE91}" name="返済後残高" dataDxfId="48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1C0DE5A-41DA-E14E-9CE4-B0582117BE04}" name="ローン_35678" displayName="ローン_35678" ref="B9:H369" totalsRowShown="0" headerRowDxfId="40" dataDxfId="39">
  <tableColumns count="7">
    <tableColumn id="1" xr3:uid="{2D2FBADD-EE2F-3445-B538-CDF1AA933466}" name="回" dataDxfId="38">
      <calculatedColumnFormula>IFERROR(IF(LoanIsNotPaid*LoanIsGood,PaymentNumber,""), "")</calculatedColumnFormula>
    </tableColumn>
    <tableColumn id="2" xr3:uid="{DE6D9710-075B-564B-8CF7-0F0C39F06AF9}" name="返済日" dataDxfId="37" dataCellStyle="日付">
      <calculatedColumnFormula>IFERROR(IF(LoanIsNotPaid*LoanIsGood,PaymentDate,""), "")</calculatedColumnFormula>
    </tableColumn>
    <tableColumn id="3" xr3:uid="{CC3AFAEA-556C-4B45-ABD6-05FAA7D41F49}" name="返済前残高" dataDxfId="36">
      <calculatedColumnFormula>IFERROR(IF(LoanIsNotPaid*LoanIsGood,LoanValue,""), "")</calculatedColumnFormula>
    </tableColumn>
    <tableColumn id="4" xr3:uid="{E29E4302-E022-3347-8E91-76DE60BDAD0E}" name="返済額" dataDxfId="35">
      <calculatedColumnFormula>IFERROR(IF(LoanIsNotPaid*LoanIsGood,MonthlyPayment,""), "")</calculatedColumnFormula>
    </tableColumn>
    <tableColumn id="5" xr3:uid="{6598C2A3-9040-F349-A34C-EECD82F4C0A2}" name="元金" dataDxfId="34">
      <calculatedColumnFormula>IFERROR(IF(LoanIsNotPaid*LoanIsGood,Principal,""), "")</calculatedColumnFormula>
    </tableColumn>
    <tableColumn id="6" xr3:uid="{FAC99B31-5319-0946-AA4F-B4ED44F18E93}" name="利息" dataDxfId="33">
      <calculatedColumnFormula>IFERROR(IF(LoanIsNotPaid*LoanIsGood,InterestAmt,""), "")</calculatedColumnFormula>
    </tableColumn>
    <tableColumn id="7" xr3:uid="{04DBFAD6-D1BB-3847-90AA-282BE3486D94}" name="返済後残高" dataDxfId="32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B30CDDA-69EC-9E45-961B-98562427039A}" name="ローン_356789" displayName="ローン_356789" ref="B9:H369" totalsRowShown="0" headerRowDxfId="24" dataDxfId="23">
  <tableColumns count="7">
    <tableColumn id="1" xr3:uid="{D76721EA-75B0-1145-9B93-253F2072FEFC}" name="回" dataDxfId="22">
      <calculatedColumnFormula>IFERROR(IF(LoanIsNotPaid*LoanIsGood,PaymentNumber,""), "")</calculatedColumnFormula>
    </tableColumn>
    <tableColumn id="2" xr3:uid="{0857ED55-8CA7-F54C-84CF-43781EC29B5C}" name="返済日" dataDxfId="21" dataCellStyle="日付">
      <calculatedColumnFormula>IFERROR(IF(LoanIsNotPaid*LoanIsGood,PaymentDate,""), "")</calculatedColumnFormula>
    </tableColumn>
    <tableColumn id="3" xr3:uid="{4576619E-16A8-4E4E-B30C-A4897ED96200}" name="返済前残高" dataDxfId="20">
      <calculatedColumnFormula>IFERROR(IF(LoanIsNotPaid*LoanIsGood,LoanValue,""), "")</calculatedColumnFormula>
    </tableColumn>
    <tableColumn id="4" xr3:uid="{9530059E-A681-EE4E-9DE0-5F35ED71324C}" name="返済額" dataDxfId="19">
      <calculatedColumnFormula>IFERROR(IF(LoanIsNotPaid*LoanIsGood,MonthlyPayment,""), "")</calculatedColumnFormula>
    </tableColumn>
    <tableColumn id="5" xr3:uid="{8F34A099-EFF0-FF47-B58C-AFF8AEC8804C}" name="元金" dataDxfId="18">
      <calculatedColumnFormula>IFERROR(IF(LoanIsNotPaid*LoanIsGood,Principal,""), "")</calculatedColumnFormula>
    </tableColumn>
    <tableColumn id="6" xr3:uid="{82F8951C-0A1B-C940-B68C-4EEE3AE66D97}" name="利息" dataDxfId="17">
      <calculatedColumnFormula>IFERROR(IF(LoanIsNotPaid*LoanIsGood,InterestAmt,""), "")</calculatedColumnFormula>
    </tableColumn>
    <tableColumn id="7" xr3:uid="{9A3818B4-3B9F-3B45-8293-9F307F0767BF}" name="返済後残高" dataDxfId="16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EABF7F-B8D0-4273-82D1-08AD10DF6AA6}" name="ローン_33" displayName="ローン_33" ref="B9:H369" totalsRowShown="0" headerRowDxfId="8" dataDxfId="7">
  <tableColumns count="7">
    <tableColumn id="1" xr3:uid="{5DEB9A82-C221-47A7-A960-A3D602654A6F}" name="回" dataDxfId="6">
      <calculatedColumnFormula>IFERROR(IF(LoanIsNotPaid*LoanIsGood,PaymentNumber,""), "")</calculatedColumnFormula>
    </tableColumn>
    <tableColumn id="2" xr3:uid="{C67F03D6-137D-4B00-BC70-56ECE1897DC7}" name="返済日" dataDxfId="5" dataCellStyle="日付">
      <calculatedColumnFormula>IFERROR(IF(LoanIsNotPaid*LoanIsGood,PaymentDate,""), "")</calculatedColumnFormula>
    </tableColumn>
    <tableColumn id="3" xr3:uid="{BBE7C55D-9944-4751-965F-DEBAD7D79989}" name="返済前残高" dataDxfId="4">
      <calculatedColumnFormula>IFERROR(IF(LoanIsNotPaid*LoanIsGood,LoanValue,""), "")</calculatedColumnFormula>
    </tableColumn>
    <tableColumn id="4" xr3:uid="{DECEB063-287F-4471-8390-B2B74723869C}" name="返済額" dataDxfId="3">
      <calculatedColumnFormula>IFERROR(IF(LoanIsNotPaid*LoanIsGood,MonthlyPayment,""), "")</calculatedColumnFormula>
    </tableColumn>
    <tableColumn id="5" xr3:uid="{CCFF99BA-57ED-4B61-BC89-F1D75C5725CC}" name="元金" dataDxfId="2">
      <calculatedColumnFormula>IFERROR(IF(LoanIsNotPaid*LoanIsGood,Principal,""), "")</calculatedColumnFormula>
    </tableColumn>
    <tableColumn id="6" xr3:uid="{4B897829-2A40-40E8-91DA-5FC30488E76E}" name="利息" dataDxfId="1">
      <calculatedColumnFormula>IFERROR(IF(LoanIsNotPaid*LoanIsGood,InterestAmt,""), "")</calculatedColumnFormula>
    </tableColumn>
    <tableColumn id="7" xr3:uid="{1F28A3D8-0190-460C-B6B3-C20F1A7480E8}" name="返済後残高" dataDxfId="0">
      <calculatedColumnFormula>IFERROR(IF(LoanIsNotPaid*LoanIsGood,EndingBalance,""), "")</calculatedColumnFormula>
    </tableColumn>
  </tableColumns>
  <tableStyleInfo name="ローン計算シート" showFirstColumn="0" showLastColumn="0" showRowStripes="1" showColumnStripes="0"/>
  <extLst>
    <ext xmlns:x14="http://schemas.microsoft.com/office/spreadsheetml/2009/9/main" uri="{504A1905-F514-4f6f-8877-14C23A59335A}">
      <x14:table altTextSummary="この表を使用して、回、返済日、返済前残高、返済後残高、返済額、元金、利息を管理しましょう。"/>
    </ext>
  </extLst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oto.lg.jp/380201/machizukuri/kankyo/sedo/30jyosei.html" TargetMode="External"/><Relationship Id="rId13" Type="http://schemas.openxmlformats.org/officeDocument/2006/relationships/hyperlink" Target="https://www.city.shinagawa.tokyo.jp/PC/kankyo/kankyo-kankyo/kankyo-kankyo-zyosei/hpg000032926.html" TargetMode="External"/><Relationship Id="rId18" Type="http://schemas.openxmlformats.org/officeDocument/2006/relationships/hyperlink" Target="https://www.city.tama.lg.jp/0000015211.html" TargetMode="External"/><Relationship Id="rId26" Type="http://schemas.openxmlformats.org/officeDocument/2006/relationships/hyperlink" Target="https://www.city.fuchu.tokyo.jp/kurashi/sekatu/datsutanso_ondanka/ekohausu.html" TargetMode="External"/><Relationship Id="rId3" Type="http://schemas.openxmlformats.org/officeDocument/2006/relationships/hyperlink" Target="https://www.city.arakawa.tokyo.jp/a024/kankyou/shoene_ondantaisaku/4eco_jyosei.html" TargetMode="External"/><Relationship Id="rId21" Type="http://schemas.openxmlformats.org/officeDocument/2006/relationships/hyperlink" Target="https://www.city.chiyoda.lg.jp/koho/machizukuri/kankyo/hojo/sho-ene.html" TargetMode="External"/><Relationship Id="rId7" Type="http://schemas.openxmlformats.org/officeDocument/2006/relationships/hyperlink" Target="https://www.city.kunitachi.tokyo.jp/machi/town12/town13/ondankataisaku/1465447569706.html" TargetMode="External"/><Relationship Id="rId12" Type="http://schemas.openxmlformats.org/officeDocument/2006/relationships/hyperlink" Target="http://www.city.komae.tokyo.jp/index.cfm/41,120796,313,2006,html" TargetMode="External"/><Relationship Id="rId17" Type="http://schemas.openxmlformats.org/officeDocument/2006/relationships/hyperlink" Target="https://www.city.taito.lg.jp/kenchiku/kankyo/jyoseiseido/saiene.html" TargetMode="External"/><Relationship Id="rId25" Type="http://schemas.openxmlformats.org/officeDocument/2006/relationships/hyperlink" Target="https://www.city.hamura.tokyo.jp/0000004638.html" TargetMode="External"/><Relationship Id="rId2" Type="http://schemas.openxmlformats.org/officeDocument/2006/relationships/hyperlink" Target="https://www.city.adachi.tokyo.jp/kankyo/kurashi/kankyo/ondanka-j-h24-taiyo.html" TargetMode="External"/><Relationship Id="rId16" Type="http://schemas.openxmlformats.org/officeDocument/2006/relationships/hyperlink" Target="https://www.city.sumida.lg.jp/kurashi/kankyou_hozen/ecojyoseiseido.html" TargetMode="External"/><Relationship Id="rId20" Type="http://schemas.openxmlformats.org/officeDocument/2006/relationships/hyperlink" Target="https://www.city.chofu.tokyo.jp/www/contents/1645771444693/index.html" TargetMode="External"/><Relationship Id="rId29" Type="http://schemas.openxmlformats.org/officeDocument/2006/relationships/hyperlink" Target="https://www.city.minato.tokyo.jp/chikyukankyou/kankyo-machi/kankyo/hojo/j-taiyoko.html" TargetMode="External"/><Relationship Id="rId1" Type="http://schemas.openxmlformats.org/officeDocument/2006/relationships/hyperlink" Target="https://www.city.akishima.lg.jp/s068/020/010/010/040/020/20170331085540.html" TargetMode="External"/><Relationship Id="rId6" Type="http://schemas.openxmlformats.org/officeDocument/2006/relationships/hyperlink" Target="https://www.city.kiyose.lg.jp/kurashi/gomi/kankyouhozen/1003845/1003846.html" TargetMode="External"/><Relationship Id="rId11" Type="http://schemas.openxmlformats.org/officeDocument/2006/relationships/hyperlink" Target="http://www.city.kodaira.tokyo.jp/kurashi/097/097023.html" TargetMode="External"/><Relationship Id="rId24" Type="http://schemas.openxmlformats.org/officeDocument/2006/relationships/hyperlink" Target="https://www.city.nerima.tokyo.jp/kurashi/shigoto/kankyo/hojo/Subsidy_Oview_top.html" TargetMode="External"/><Relationship Id="rId5" Type="http://schemas.openxmlformats.org/officeDocument/2006/relationships/hyperlink" Target="https://www.city.kita.tokyo.jp/kankyo/jutaku/kankyo/hojo/energy/jose-info.html" TargetMode="External"/><Relationship Id="rId15" Type="http://schemas.openxmlformats.org/officeDocument/2006/relationships/hyperlink" Target="https://www.city.suginami.tokyo.jp/guide/gomi/syouene/1004921.html" TargetMode="External"/><Relationship Id="rId23" Type="http://schemas.openxmlformats.org/officeDocument/2006/relationships/hyperlink" Target="https://www.city.tokyo-nakano.lg.jp/dept/472000/d030288.html" TargetMode="External"/><Relationship Id="rId28" Type="http://schemas.openxmlformats.org/officeDocument/2006/relationships/hyperlink" Target="https://www.city.mitaka.lg.jp/c_service/095/095663.html" TargetMode="External"/><Relationship Id="rId10" Type="http://schemas.openxmlformats.org/officeDocument/2006/relationships/hyperlink" Target="https://www.city.kokubunji.tokyo.jp/kurashi/1011090/1011425/1002416.html" TargetMode="External"/><Relationship Id="rId19" Type="http://schemas.openxmlformats.org/officeDocument/2006/relationships/hyperlink" Target="https://www.city.chuo.lg.jp/kankyo/seisaku/taisaku/kikijosei/ecojosei_jutaku.html" TargetMode="External"/><Relationship Id="rId31" Type="http://schemas.openxmlformats.org/officeDocument/2006/relationships/hyperlink" Target="https://www.city.meguro.tokyo.jp/kurashi/shizen/ondanka_taisaku/taiyoukou.html" TargetMode="External"/><Relationship Id="rId4" Type="http://schemas.openxmlformats.org/officeDocument/2006/relationships/hyperlink" Target="https://www.city.katsushika.lg.jp/kurashi/1000062/1023018/1023057.html" TargetMode="External"/><Relationship Id="rId9" Type="http://schemas.openxmlformats.org/officeDocument/2006/relationships/hyperlink" Target="https://www.city.koganei.lg.jp/kurashi/473/hozyokin/jyuutakuyousinnene.html" TargetMode="External"/><Relationship Id="rId14" Type="http://schemas.openxmlformats.org/officeDocument/2006/relationships/hyperlink" Target="http://www.city.shinjuku.lg.jp/seikatsu/kojinshoenergy.html" TargetMode="External"/><Relationship Id="rId22" Type="http://schemas.openxmlformats.org/officeDocument/2006/relationships/hyperlink" Target="https://www.city.toshima.lg.jp/149/machizukuri/shizen/ecojutaku/003402.html" TargetMode="External"/><Relationship Id="rId27" Type="http://schemas.openxmlformats.org/officeDocument/2006/relationships/hyperlink" Target="https://www.city.bunkyo.lg.jp/bosai/kankyo/hozen/energy.html" TargetMode="External"/><Relationship Id="rId30" Type="http://schemas.openxmlformats.org/officeDocument/2006/relationships/hyperlink" Target="http://www.city.musashino.lg.jp/kurashi_guide/shouene_eco/josei_assen/1005095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9C4B-6FFA-9846-A499-3DC9777A12AD}">
  <sheetPr codeName="Sheet1">
    <tabColor theme="4"/>
    <pageSetUpPr fitToPage="1"/>
  </sheetPr>
  <dimension ref="A1:DC61"/>
  <sheetViews>
    <sheetView tabSelected="1" view="pageBreakPreview" zoomScale="79" zoomScaleNormal="50" zoomScaleSheetLayoutView="50" zoomScalePageLayoutView="50" workbookViewId="0">
      <selection activeCell="C12" sqref="C12"/>
    </sheetView>
  </sheetViews>
  <sheetFormatPr defaultColWidth="10.83203125" defaultRowHeight="19.899999999999999" x14ac:dyDescent="0.8"/>
  <cols>
    <col min="1" max="1" width="6.27734375" customWidth="1"/>
    <col min="2" max="2" width="13.71875" customWidth="1"/>
    <col min="3" max="3" width="6.83203125" customWidth="1"/>
    <col min="4" max="4" width="9.83203125" customWidth="1"/>
    <col min="5" max="5" width="3.71875" customWidth="1"/>
    <col min="6" max="6" width="11.5546875" customWidth="1"/>
    <col min="7" max="7" width="10.71875" customWidth="1"/>
    <col min="8" max="8" width="5.44140625" customWidth="1"/>
    <col min="9" max="9" width="6.5546875" customWidth="1"/>
    <col min="10" max="10" width="7.27734375" customWidth="1"/>
    <col min="11" max="11" width="11.1640625" customWidth="1"/>
    <col min="12" max="17" width="9.83203125" customWidth="1"/>
    <col min="18" max="19" width="6.27734375" customWidth="1"/>
    <col min="20" max="20" width="13.71875" customWidth="1"/>
    <col min="21" max="21" width="6.83203125" customWidth="1"/>
    <col min="22" max="22" width="9.83203125" customWidth="1"/>
    <col min="23" max="23" width="3.71875" customWidth="1"/>
    <col min="24" max="24" width="11.5546875" customWidth="1"/>
    <col min="25" max="25" width="10.71875" customWidth="1"/>
    <col min="26" max="26" width="5.44140625" customWidth="1"/>
    <col min="27" max="27" width="6.5546875" customWidth="1"/>
    <col min="28" max="28" width="7.27734375" customWidth="1"/>
    <col min="29" max="29" width="11.1640625" customWidth="1"/>
    <col min="30" max="35" width="9.83203125" customWidth="1"/>
    <col min="36" max="37" width="6.27734375" customWidth="1"/>
    <col min="38" max="38" width="13.71875" customWidth="1"/>
    <col min="39" max="39" width="6.83203125" customWidth="1"/>
    <col min="40" max="40" width="9.83203125" customWidth="1"/>
    <col min="41" max="41" width="3.71875" customWidth="1"/>
    <col min="42" max="42" width="11.5546875" customWidth="1"/>
    <col min="43" max="43" width="10.71875" customWidth="1"/>
    <col min="44" max="44" width="5.44140625" customWidth="1"/>
    <col min="45" max="45" width="6.5546875" customWidth="1"/>
    <col min="46" max="46" width="7.27734375" customWidth="1"/>
    <col min="47" max="47" width="11.1640625" customWidth="1"/>
    <col min="48" max="53" width="9.83203125" customWidth="1"/>
    <col min="54" max="55" width="6.27734375" customWidth="1"/>
    <col min="56" max="56" width="13.71875" customWidth="1"/>
    <col min="57" max="57" width="6.83203125" customWidth="1"/>
    <col min="58" max="58" width="9.83203125" customWidth="1"/>
    <col min="59" max="59" width="3.71875" customWidth="1"/>
    <col min="60" max="60" width="11.5546875" customWidth="1"/>
    <col min="61" max="61" width="10.71875" customWidth="1"/>
    <col min="62" max="62" width="5.44140625" customWidth="1"/>
    <col min="63" max="63" width="6.5546875" customWidth="1"/>
    <col min="64" max="64" width="7.27734375" customWidth="1"/>
    <col min="65" max="65" width="11.1640625" customWidth="1"/>
    <col min="66" max="71" width="9.83203125" customWidth="1"/>
    <col min="72" max="73" width="6.27734375" customWidth="1"/>
    <col min="74" max="74" width="13.71875" customWidth="1"/>
    <col min="75" max="75" width="6.83203125" customWidth="1"/>
    <col min="76" max="76" width="9.83203125" customWidth="1"/>
    <col min="77" max="77" width="3.71875" customWidth="1"/>
    <col min="78" max="78" width="11.5546875" customWidth="1"/>
    <col min="79" max="79" width="10.71875" customWidth="1"/>
    <col min="80" max="80" width="5.44140625" customWidth="1"/>
    <col min="81" max="81" width="6.5546875" customWidth="1"/>
    <col min="82" max="82" width="7.27734375" customWidth="1"/>
    <col min="83" max="83" width="11.1640625" customWidth="1"/>
    <col min="84" max="89" width="9.83203125" customWidth="1"/>
    <col min="90" max="91" width="6.27734375" customWidth="1"/>
    <col min="92" max="92" width="13.71875" customWidth="1"/>
    <col min="93" max="93" width="6.83203125" customWidth="1"/>
    <col min="94" max="94" width="9.83203125" customWidth="1"/>
    <col min="95" max="95" width="3.71875" customWidth="1"/>
    <col min="96" max="96" width="11.5546875" customWidth="1"/>
    <col min="97" max="97" width="10.71875" customWidth="1"/>
    <col min="98" max="98" width="5.44140625" customWidth="1"/>
    <col min="99" max="99" width="6.5546875" customWidth="1"/>
    <col min="100" max="100" width="7.27734375" customWidth="1"/>
    <col min="101" max="101" width="11.1640625" customWidth="1"/>
    <col min="102" max="107" width="9.83203125" customWidth="1"/>
    <col min="108" max="108" width="6.27734375" customWidth="1"/>
    <col min="110" max="111" width="9.1640625" customWidth="1"/>
  </cols>
  <sheetData>
    <row r="1" spans="2:107" s="1" customFormat="1" ht="17.649999999999999" x14ac:dyDescent="0.8"/>
    <row r="2" spans="2:107" s="1" customFormat="1" ht="9" customHeight="1" x14ac:dyDescent="0.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</row>
    <row r="3" spans="2:107" s="1" customFormat="1" ht="24" customHeight="1" x14ac:dyDescent="0.8">
      <c r="B3" s="184" t="s">
        <v>11</v>
      </c>
      <c r="C3" s="184"/>
      <c r="D3" s="184"/>
      <c r="E3" s="184"/>
      <c r="F3" s="184"/>
      <c r="G3" s="3"/>
      <c r="H3" s="3"/>
      <c r="I3" s="3"/>
      <c r="J3" s="3"/>
      <c r="K3" s="3"/>
      <c r="L3" s="3"/>
      <c r="M3" s="3"/>
      <c r="N3" s="6" t="s">
        <v>0</v>
      </c>
      <c r="O3" s="185">
        <f ca="1">TODAY()</f>
        <v>45063</v>
      </c>
      <c r="P3" s="185"/>
      <c r="Q3" s="185"/>
      <c r="T3" s="184" t="s">
        <v>11</v>
      </c>
      <c r="U3" s="184"/>
      <c r="V3" s="184"/>
      <c r="W3" s="184"/>
      <c r="X3" s="184"/>
      <c r="Y3" s="3"/>
      <c r="Z3" s="3"/>
      <c r="AA3" s="3"/>
      <c r="AB3" s="3"/>
      <c r="AC3" s="3"/>
      <c r="AD3" s="3"/>
      <c r="AE3" s="3"/>
      <c r="AF3" s="6" t="s">
        <v>0</v>
      </c>
      <c r="AG3" s="185">
        <f ca="1">TODAY()</f>
        <v>45063</v>
      </c>
      <c r="AH3" s="185"/>
      <c r="AI3" s="185"/>
      <c r="AL3" s="184" t="s">
        <v>11</v>
      </c>
      <c r="AM3" s="184"/>
      <c r="AN3" s="184"/>
      <c r="AO3" s="184"/>
      <c r="AP3" s="184"/>
      <c r="AQ3" s="3"/>
      <c r="AR3" s="3"/>
      <c r="AS3" s="3"/>
      <c r="AT3" s="3"/>
      <c r="AU3" s="3"/>
      <c r="AV3" s="3"/>
      <c r="AW3" s="3"/>
      <c r="AX3" s="6" t="s">
        <v>0</v>
      </c>
      <c r="AY3" s="185">
        <f ca="1">TODAY()</f>
        <v>45063</v>
      </c>
      <c r="AZ3" s="185"/>
      <c r="BA3" s="185"/>
      <c r="BD3" s="184" t="s">
        <v>11</v>
      </c>
      <c r="BE3" s="184"/>
      <c r="BF3" s="184"/>
      <c r="BG3" s="184"/>
      <c r="BH3" s="184"/>
      <c r="BI3" s="3"/>
      <c r="BJ3" s="3"/>
      <c r="BK3" s="3"/>
      <c r="BL3" s="3"/>
      <c r="BM3" s="3"/>
      <c r="BN3" s="3"/>
      <c r="BO3" s="3"/>
      <c r="BP3" s="6" t="s">
        <v>0</v>
      </c>
      <c r="BQ3" s="185">
        <f ca="1">TODAY()</f>
        <v>45063</v>
      </c>
      <c r="BR3" s="185"/>
      <c r="BS3" s="185"/>
      <c r="BV3" s="184" t="s">
        <v>11</v>
      </c>
      <c r="BW3" s="184"/>
      <c r="BX3" s="184"/>
      <c r="BY3" s="184"/>
      <c r="BZ3" s="184"/>
      <c r="CA3" s="3"/>
      <c r="CB3" s="3"/>
      <c r="CC3" s="3"/>
      <c r="CD3" s="3"/>
      <c r="CE3" s="3"/>
      <c r="CF3" s="3"/>
      <c r="CG3" s="3"/>
      <c r="CH3" s="6" t="s">
        <v>0</v>
      </c>
      <c r="CI3" s="185">
        <f ca="1">TODAY()</f>
        <v>45063</v>
      </c>
      <c r="CJ3" s="185"/>
      <c r="CK3" s="185"/>
      <c r="CN3" s="184" t="s">
        <v>11</v>
      </c>
      <c r="CO3" s="184"/>
      <c r="CP3" s="184"/>
      <c r="CQ3" s="184"/>
      <c r="CR3" s="184"/>
      <c r="CS3" s="3"/>
      <c r="CT3" s="3"/>
      <c r="CU3" s="3"/>
      <c r="CV3" s="3"/>
      <c r="CW3" s="3"/>
      <c r="CX3" s="3"/>
      <c r="CY3" s="3"/>
      <c r="CZ3" s="6" t="s">
        <v>0</v>
      </c>
      <c r="DA3" s="185">
        <f ca="1">TODAY()</f>
        <v>45063</v>
      </c>
      <c r="DB3" s="185"/>
      <c r="DC3" s="185"/>
    </row>
    <row r="4" spans="2:107" s="1" customFormat="1" ht="24" customHeight="1" x14ac:dyDescent="0.8">
      <c r="B4" s="184"/>
      <c r="C4" s="184"/>
      <c r="D4" s="184"/>
      <c r="E4" s="184"/>
      <c r="F4" s="184"/>
      <c r="G4" s="3"/>
      <c r="H4" s="3"/>
      <c r="I4" s="3"/>
      <c r="J4" s="3"/>
      <c r="K4" s="3"/>
      <c r="L4" s="3"/>
      <c r="M4" s="3"/>
      <c r="N4" s="6" t="s">
        <v>1</v>
      </c>
      <c r="O4" s="186">
        <f ca="1">O3+F14+H43</f>
        <v>56900</v>
      </c>
      <c r="P4" s="186"/>
      <c r="Q4" s="186"/>
      <c r="T4" s="184"/>
      <c r="U4" s="184"/>
      <c r="V4" s="184"/>
      <c r="W4" s="184"/>
      <c r="X4" s="184"/>
      <c r="Y4" s="3"/>
      <c r="Z4" s="3"/>
      <c r="AA4" s="3"/>
      <c r="AB4" s="3"/>
      <c r="AC4" s="3"/>
      <c r="AD4" s="3"/>
      <c r="AE4" s="3"/>
      <c r="AF4" s="6" t="s">
        <v>1</v>
      </c>
      <c r="AG4" s="186">
        <f ca="1">O4+1</f>
        <v>56901</v>
      </c>
      <c r="AH4" s="186"/>
      <c r="AI4" s="186"/>
      <c r="AL4" s="184"/>
      <c r="AM4" s="184"/>
      <c r="AN4" s="184"/>
      <c r="AO4" s="184"/>
      <c r="AP4" s="184"/>
      <c r="AQ4" s="3"/>
      <c r="AR4" s="3"/>
      <c r="AS4" s="3"/>
      <c r="AT4" s="3"/>
      <c r="AU4" s="3"/>
      <c r="AV4" s="3"/>
      <c r="AW4" s="3"/>
      <c r="AX4" s="6" t="s">
        <v>1</v>
      </c>
      <c r="AY4" s="186">
        <f ca="1">AG4+1</f>
        <v>56902</v>
      </c>
      <c r="AZ4" s="186"/>
      <c r="BA4" s="186"/>
      <c r="BD4" s="184"/>
      <c r="BE4" s="184"/>
      <c r="BF4" s="184"/>
      <c r="BG4" s="184"/>
      <c r="BH4" s="184"/>
      <c r="BI4" s="3"/>
      <c r="BJ4" s="3"/>
      <c r="BK4" s="3"/>
      <c r="BL4" s="3"/>
      <c r="BM4" s="3"/>
      <c r="BN4" s="3"/>
      <c r="BO4" s="3"/>
      <c r="BP4" s="6" t="s">
        <v>1</v>
      </c>
      <c r="BQ4" s="186">
        <f ca="1">AY4+1</f>
        <v>56903</v>
      </c>
      <c r="BR4" s="186"/>
      <c r="BS4" s="186"/>
      <c r="BV4" s="184"/>
      <c r="BW4" s="184"/>
      <c r="BX4" s="184"/>
      <c r="BY4" s="184"/>
      <c r="BZ4" s="184"/>
      <c r="CA4" s="3"/>
      <c r="CB4" s="3"/>
      <c r="CC4" s="3"/>
      <c r="CD4" s="3"/>
      <c r="CE4" s="3"/>
      <c r="CF4" s="3"/>
      <c r="CG4" s="3"/>
      <c r="CH4" s="6" t="s">
        <v>1</v>
      </c>
      <c r="CI4" s="186">
        <f ca="1">BQ4+1</f>
        <v>56904</v>
      </c>
      <c r="CJ4" s="186"/>
      <c r="CK4" s="186"/>
      <c r="CN4" s="184"/>
      <c r="CO4" s="184"/>
      <c r="CP4" s="184"/>
      <c r="CQ4" s="184"/>
      <c r="CR4" s="184"/>
      <c r="CS4" s="3"/>
      <c r="CT4" s="3"/>
      <c r="CU4" s="3"/>
      <c r="CV4" s="3"/>
      <c r="CW4" s="3"/>
      <c r="CX4" s="3"/>
      <c r="CY4" s="3"/>
      <c r="CZ4" s="6" t="s">
        <v>1</v>
      </c>
      <c r="DA4" s="186">
        <f ca="1">CI4+1</f>
        <v>56905</v>
      </c>
      <c r="DB4" s="186"/>
      <c r="DC4" s="186"/>
    </row>
    <row r="5" spans="2:107" s="1" customFormat="1" ht="17.649999999999999" x14ac:dyDescent="0.8"/>
    <row r="6" spans="2:107" s="1" customFormat="1" ht="21" customHeight="1" x14ac:dyDescent="0.8">
      <c r="B6" s="187"/>
      <c r="C6" s="187"/>
      <c r="D6" s="187"/>
      <c r="E6" s="187"/>
      <c r="F6" s="187"/>
      <c r="G6" s="187"/>
      <c r="H6" s="187"/>
      <c r="I6" s="187"/>
      <c r="J6" s="187"/>
      <c r="K6" s="187"/>
      <c r="M6" s="4"/>
      <c r="N6" s="4"/>
      <c r="O6" s="4"/>
      <c r="P6" s="4"/>
      <c r="Q6" s="4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E6" s="4"/>
      <c r="AF6" s="4"/>
      <c r="AG6" s="4"/>
      <c r="AH6" s="4"/>
      <c r="AI6" s="4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W6" s="4"/>
      <c r="AX6" s="4"/>
      <c r="AY6" s="4"/>
      <c r="AZ6" s="4"/>
      <c r="BA6" s="4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O6" s="4"/>
      <c r="BP6" s="4"/>
      <c r="BQ6" s="4"/>
      <c r="BR6" s="4"/>
      <c r="BS6" s="4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G6" s="4"/>
      <c r="CH6" s="4"/>
      <c r="CI6" s="4"/>
      <c r="CJ6" s="4"/>
      <c r="CK6" s="4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Y6" s="4"/>
      <c r="CZ6" s="4"/>
      <c r="DA6" s="4"/>
      <c r="DB6" s="4"/>
      <c r="DC6" s="4"/>
    </row>
    <row r="7" spans="2:107" s="1" customFormat="1" ht="21" customHeight="1" x14ac:dyDescent="0.8">
      <c r="B7" s="188" t="s">
        <v>374</v>
      </c>
      <c r="C7" s="188"/>
      <c r="D7" s="188"/>
      <c r="E7" s="188"/>
      <c r="F7" s="188"/>
      <c r="G7" s="188"/>
      <c r="H7" s="188"/>
      <c r="I7" s="188"/>
      <c r="J7" s="188"/>
      <c r="K7" s="188"/>
      <c r="M7" s="4"/>
      <c r="N7" s="4"/>
      <c r="O7" s="4"/>
      <c r="P7" s="4"/>
      <c r="Q7" s="4"/>
      <c r="T7" s="188" t="str">
        <f>B7</f>
        <v>菅原</v>
      </c>
      <c r="U7" s="189"/>
      <c r="V7" s="189"/>
      <c r="W7" s="189"/>
      <c r="X7" s="189"/>
      <c r="Y7" s="189"/>
      <c r="Z7" s="189"/>
      <c r="AA7" s="189"/>
      <c r="AB7" s="189"/>
      <c r="AC7" s="189"/>
      <c r="AE7" s="4"/>
      <c r="AF7" s="4"/>
      <c r="AG7" s="4"/>
      <c r="AH7" s="4"/>
      <c r="AI7" s="4"/>
      <c r="AL7" s="188" t="str">
        <f>T7</f>
        <v>菅原</v>
      </c>
      <c r="AM7" s="189"/>
      <c r="AN7" s="189"/>
      <c r="AO7" s="189"/>
      <c r="AP7" s="189"/>
      <c r="AQ7" s="189"/>
      <c r="AR7" s="189"/>
      <c r="AS7" s="189"/>
      <c r="AT7" s="189"/>
      <c r="AU7" s="189"/>
      <c r="AW7" s="4"/>
      <c r="AX7" s="4"/>
      <c r="AY7" s="4"/>
      <c r="AZ7" s="4"/>
      <c r="BA7" s="4"/>
      <c r="BD7" s="188" t="str">
        <f>AL7</f>
        <v>菅原</v>
      </c>
      <c r="BE7" s="189"/>
      <c r="BF7" s="189"/>
      <c r="BG7" s="189"/>
      <c r="BH7" s="189"/>
      <c r="BI7" s="189"/>
      <c r="BJ7" s="189"/>
      <c r="BK7" s="189"/>
      <c r="BL7" s="189"/>
      <c r="BM7" s="189"/>
      <c r="BO7" s="4"/>
      <c r="BP7" s="4"/>
      <c r="BQ7" s="4"/>
      <c r="BR7" s="4"/>
      <c r="BS7" s="4"/>
      <c r="BV7" s="188" t="str">
        <f>BD7</f>
        <v>菅原</v>
      </c>
      <c r="BW7" s="189"/>
      <c r="BX7" s="189"/>
      <c r="BY7" s="189"/>
      <c r="BZ7" s="189"/>
      <c r="CA7" s="189"/>
      <c r="CB7" s="189"/>
      <c r="CC7" s="189"/>
      <c r="CD7" s="189"/>
      <c r="CE7" s="189"/>
      <c r="CG7" s="4"/>
      <c r="CH7" s="4"/>
      <c r="CI7" s="4"/>
      <c r="CJ7" s="4"/>
      <c r="CK7" s="4"/>
      <c r="CN7" s="188" t="str">
        <f>BV7</f>
        <v>菅原</v>
      </c>
      <c r="CO7" s="189"/>
      <c r="CP7" s="189"/>
      <c r="CQ7" s="189"/>
      <c r="CR7" s="189"/>
      <c r="CS7" s="189"/>
      <c r="CT7" s="189"/>
      <c r="CU7" s="189"/>
      <c r="CV7" s="189"/>
      <c r="CW7" s="189"/>
      <c r="CY7" s="4"/>
      <c r="CZ7" s="4"/>
      <c r="DA7" s="4"/>
      <c r="DB7" s="4"/>
      <c r="DC7" s="4"/>
    </row>
    <row r="8" spans="2:107" s="1" customFormat="1" ht="21" customHeight="1" x14ac:dyDescent="0.8">
      <c r="B8" s="229"/>
      <c r="C8" s="229"/>
      <c r="D8" s="229"/>
      <c r="E8" s="229"/>
      <c r="F8" s="229"/>
      <c r="G8" s="229"/>
      <c r="H8" s="229"/>
      <c r="I8" s="229"/>
      <c r="J8" s="229"/>
      <c r="K8" s="229"/>
      <c r="M8" s="191"/>
      <c r="N8" s="191"/>
      <c r="O8" s="191"/>
      <c r="P8" s="191"/>
      <c r="Q8" s="191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E8" s="191"/>
      <c r="AF8" s="191"/>
      <c r="AG8" s="191"/>
      <c r="AH8" s="191"/>
      <c r="AI8" s="191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W8" s="191"/>
      <c r="AX8" s="191"/>
      <c r="AY8" s="191"/>
      <c r="AZ8" s="191"/>
      <c r="BA8" s="191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O8" s="191"/>
      <c r="BP8" s="191"/>
      <c r="BQ8" s="191"/>
      <c r="BR8" s="191"/>
      <c r="BS8" s="191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G8" s="191"/>
      <c r="CH8" s="191"/>
      <c r="CI8" s="191"/>
      <c r="CJ8" s="191"/>
      <c r="CK8" s="191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Y8" s="191"/>
      <c r="CZ8" s="191"/>
      <c r="DA8" s="191"/>
      <c r="DB8" s="191"/>
      <c r="DC8" s="191"/>
    </row>
    <row r="9" spans="2:107" s="1" customFormat="1" ht="52.05" customHeight="1" x14ac:dyDescent="0.8">
      <c r="B9" s="192" t="s">
        <v>10</v>
      </c>
      <c r="C9" s="192"/>
      <c r="D9" s="192"/>
      <c r="E9" s="192"/>
      <c r="F9" s="192"/>
      <c r="G9" s="192"/>
      <c r="H9" s="192"/>
      <c r="I9" s="192"/>
      <c r="J9" s="192"/>
      <c r="K9" s="192"/>
      <c r="M9" s="5"/>
      <c r="N9" s="193"/>
      <c r="O9" s="193"/>
      <c r="P9" s="193"/>
      <c r="Q9" s="193"/>
      <c r="T9" s="192" t="s">
        <v>10</v>
      </c>
      <c r="U9" s="192"/>
      <c r="V9" s="192"/>
      <c r="W9" s="192"/>
      <c r="X9" s="192"/>
      <c r="Y9" s="192"/>
      <c r="Z9" s="192"/>
      <c r="AA9" s="192"/>
      <c r="AB9" s="192"/>
      <c r="AC9" s="192"/>
      <c r="AE9" s="5"/>
      <c r="AF9" s="193"/>
      <c r="AG9" s="193"/>
      <c r="AH9" s="193"/>
      <c r="AI9" s="193"/>
      <c r="AL9" s="192" t="s">
        <v>10</v>
      </c>
      <c r="AM9" s="192"/>
      <c r="AN9" s="192"/>
      <c r="AO9" s="192"/>
      <c r="AP9" s="192"/>
      <c r="AQ9" s="192"/>
      <c r="AR9" s="192"/>
      <c r="AS9" s="192"/>
      <c r="AT9" s="192"/>
      <c r="AU9" s="192"/>
      <c r="AW9" s="5"/>
      <c r="AX9" s="193"/>
      <c r="AY9" s="193"/>
      <c r="AZ9" s="193"/>
      <c r="BA9" s="193"/>
      <c r="BD9" s="192" t="s">
        <v>10</v>
      </c>
      <c r="BE9" s="192"/>
      <c r="BF9" s="192"/>
      <c r="BG9" s="192"/>
      <c r="BH9" s="192"/>
      <c r="BI9" s="192"/>
      <c r="BJ9" s="192"/>
      <c r="BK9" s="192"/>
      <c r="BL9" s="192"/>
      <c r="BM9" s="192"/>
      <c r="BO9" s="5"/>
      <c r="BP9" s="193"/>
      <c r="BQ9" s="193"/>
      <c r="BR9" s="193"/>
      <c r="BS9" s="193"/>
      <c r="BV9" s="192" t="s">
        <v>10</v>
      </c>
      <c r="BW9" s="192"/>
      <c r="BX9" s="192"/>
      <c r="BY9" s="192"/>
      <c r="BZ9" s="192"/>
      <c r="CA9" s="192"/>
      <c r="CB9" s="192"/>
      <c r="CC9" s="192"/>
      <c r="CD9" s="192"/>
      <c r="CE9" s="192"/>
      <c r="CG9" s="5"/>
      <c r="CH9" s="193"/>
      <c r="CI9" s="193"/>
      <c r="CJ9" s="193"/>
      <c r="CK9" s="193"/>
      <c r="CN9" s="192" t="s">
        <v>10</v>
      </c>
      <c r="CO9" s="192"/>
      <c r="CP9" s="192"/>
      <c r="CQ9" s="192"/>
      <c r="CR9" s="192"/>
      <c r="CS9" s="192"/>
      <c r="CT9" s="192"/>
      <c r="CU9" s="192"/>
      <c r="CV9" s="192"/>
      <c r="CW9" s="192"/>
      <c r="CY9" s="5"/>
      <c r="CZ9" s="193"/>
      <c r="DA9" s="193"/>
      <c r="DB9" s="193"/>
      <c r="DC9" s="193"/>
    </row>
    <row r="10" spans="2:107" s="1" customFormat="1" ht="24" customHeight="1" x14ac:dyDescent="0.8">
      <c r="B10" s="63"/>
      <c r="C10" s="191"/>
      <c r="D10" s="191"/>
      <c r="E10" s="191"/>
      <c r="F10" s="191"/>
      <c r="G10" s="191"/>
      <c r="H10" s="191"/>
      <c r="I10" s="191"/>
      <c r="J10" s="191"/>
      <c r="K10" s="191"/>
      <c r="M10" s="5"/>
      <c r="N10" s="194" t="s">
        <v>366</v>
      </c>
      <c r="O10" s="194"/>
      <c r="P10" s="194"/>
      <c r="Q10" s="194"/>
      <c r="T10" s="63"/>
      <c r="U10" s="191"/>
      <c r="V10" s="191"/>
      <c r="W10" s="191"/>
      <c r="X10" s="191"/>
      <c r="Y10" s="191"/>
      <c r="Z10" s="191"/>
      <c r="AA10" s="191"/>
      <c r="AB10" s="191"/>
      <c r="AC10" s="191"/>
      <c r="AE10" s="5"/>
      <c r="AF10" s="194" t="str">
        <f>N10</f>
        <v>アークネス株式会社</v>
      </c>
      <c r="AG10" s="194"/>
      <c r="AH10" s="194"/>
      <c r="AI10" s="194"/>
      <c r="AL10" s="63"/>
      <c r="AM10" s="191"/>
      <c r="AN10" s="191"/>
      <c r="AO10" s="191"/>
      <c r="AP10" s="191"/>
      <c r="AQ10" s="191"/>
      <c r="AR10" s="191"/>
      <c r="AS10" s="191"/>
      <c r="AT10" s="191"/>
      <c r="AU10" s="191"/>
      <c r="AW10" s="5"/>
      <c r="AX10" s="194" t="str">
        <f>AF10</f>
        <v>アークネス株式会社</v>
      </c>
      <c r="AY10" s="194"/>
      <c r="AZ10" s="194"/>
      <c r="BA10" s="194"/>
      <c r="BD10" s="63"/>
      <c r="BE10" s="191"/>
      <c r="BF10" s="191"/>
      <c r="BG10" s="191"/>
      <c r="BH10" s="191"/>
      <c r="BI10" s="191"/>
      <c r="BJ10" s="191"/>
      <c r="BK10" s="191"/>
      <c r="BL10" s="191"/>
      <c r="BM10" s="191"/>
      <c r="BO10" s="5"/>
      <c r="BP10" s="194" t="str">
        <f>AX10</f>
        <v>アークネス株式会社</v>
      </c>
      <c r="BQ10" s="194"/>
      <c r="BR10" s="194"/>
      <c r="BS10" s="194"/>
      <c r="BV10" s="63"/>
      <c r="BW10" s="191"/>
      <c r="BX10" s="191"/>
      <c r="BY10" s="191"/>
      <c r="BZ10" s="191"/>
      <c r="CA10" s="191"/>
      <c r="CB10" s="191"/>
      <c r="CC10" s="191"/>
      <c r="CD10" s="191"/>
      <c r="CE10" s="191"/>
      <c r="CG10" s="5"/>
      <c r="CH10" s="194" t="str">
        <f>BP10</f>
        <v>アークネス株式会社</v>
      </c>
      <c r="CI10" s="194"/>
      <c r="CJ10" s="194"/>
      <c r="CK10" s="194"/>
      <c r="CN10" s="63"/>
      <c r="CO10" s="191"/>
      <c r="CP10" s="191"/>
      <c r="CQ10" s="191"/>
      <c r="CR10" s="191"/>
      <c r="CS10" s="191"/>
      <c r="CT10" s="191"/>
      <c r="CU10" s="191"/>
      <c r="CV10" s="191"/>
      <c r="CW10" s="191"/>
      <c r="CY10" s="5"/>
      <c r="CZ10" s="194" t="str">
        <f>CH10</f>
        <v>アークネス株式会社</v>
      </c>
      <c r="DA10" s="194"/>
      <c r="DB10" s="194"/>
      <c r="DC10" s="194"/>
    </row>
    <row r="11" spans="2:107" s="1" customFormat="1" ht="24" customHeight="1" x14ac:dyDescent="0.8">
      <c r="B11" s="64" t="s">
        <v>12</v>
      </c>
      <c r="C11" s="195" t="s">
        <v>377</v>
      </c>
      <c r="D11" s="195"/>
      <c r="E11" s="195"/>
      <c r="F11" s="195"/>
      <c r="G11" s="195"/>
      <c r="H11" s="195"/>
      <c r="I11" s="195"/>
      <c r="J11" s="195"/>
      <c r="K11" s="195"/>
      <c r="M11" s="5"/>
      <c r="N11" s="194"/>
      <c r="O11" s="194"/>
      <c r="P11" s="194"/>
      <c r="Q11" s="194"/>
      <c r="T11" s="64" t="s">
        <v>12</v>
      </c>
      <c r="U11" s="195" t="str">
        <f>IF($C$11="","",$C$11)</f>
        <v>東京都中野区鷺ノ宮6-23-11</v>
      </c>
      <c r="V11" s="195"/>
      <c r="W11" s="195"/>
      <c r="X11" s="195"/>
      <c r="Y11" s="195"/>
      <c r="Z11" s="195"/>
      <c r="AA11" s="195"/>
      <c r="AB11" s="195"/>
      <c r="AC11" s="195"/>
      <c r="AE11" s="5"/>
      <c r="AF11" s="194"/>
      <c r="AG11" s="194"/>
      <c r="AH11" s="194"/>
      <c r="AI11" s="194"/>
      <c r="AL11" s="64" t="s">
        <v>12</v>
      </c>
      <c r="AM11" s="195" t="str">
        <f>IF($C$11="","",$C$11)</f>
        <v>東京都中野区鷺ノ宮6-23-11</v>
      </c>
      <c r="AN11" s="195"/>
      <c r="AO11" s="195"/>
      <c r="AP11" s="195"/>
      <c r="AQ11" s="195"/>
      <c r="AR11" s="195"/>
      <c r="AS11" s="195"/>
      <c r="AT11" s="195"/>
      <c r="AU11" s="195"/>
      <c r="AW11" s="5"/>
      <c r="AX11" s="194"/>
      <c r="AY11" s="194"/>
      <c r="AZ11" s="194"/>
      <c r="BA11" s="194"/>
      <c r="BD11" s="64" t="s">
        <v>12</v>
      </c>
      <c r="BE11" s="195" t="str">
        <f>IF($C$11="","",$C$11)</f>
        <v>東京都中野区鷺ノ宮6-23-11</v>
      </c>
      <c r="BF11" s="195"/>
      <c r="BG11" s="195"/>
      <c r="BH11" s="195"/>
      <c r="BI11" s="195"/>
      <c r="BJ11" s="195"/>
      <c r="BK11" s="195"/>
      <c r="BL11" s="195"/>
      <c r="BM11" s="195"/>
      <c r="BO11" s="5"/>
      <c r="BP11" s="194"/>
      <c r="BQ11" s="194"/>
      <c r="BR11" s="194"/>
      <c r="BS11" s="194"/>
      <c r="BV11" s="64" t="s">
        <v>12</v>
      </c>
      <c r="BW11" s="195" t="str">
        <f>IF($C$11="","",$C$11)</f>
        <v>東京都中野区鷺ノ宮6-23-11</v>
      </c>
      <c r="BX11" s="195"/>
      <c r="BY11" s="195"/>
      <c r="BZ11" s="195"/>
      <c r="CA11" s="195"/>
      <c r="CB11" s="195"/>
      <c r="CC11" s="195"/>
      <c r="CD11" s="195"/>
      <c r="CE11" s="195"/>
      <c r="CG11" s="5"/>
      <c r="CH11" s="194"/>
      <c r="CI11" s="194"/>
      <c r="CJ11" s="194"/>
      <c r="CK11" s="194"/>
      <c r="CN11" s="64" t="s">
        <v>12</v>
      </c>
      <c r="CO11" s="195" t="str">
        <f>IF($C$11="","",$C$11)</f>
        <v>東京都中野区鷺ノ宮6-23-11</v>
      </c>
      <c r="CP11" s="195"/>
      <c r="CQ11" s="195"/>
      <c r="CR11" s="195"/>
      <c r="CS11" s="195"/>
      <c r="CT11" s="195"/>
      <c r="CU11" s="195"/>
      <c r="CV11" s="195"/>
      <c r="CW11" s="195"/>
      <c r="CY11" s="5"/>
      <c r="CZ11" s="194"/>
      <c r="DA11" s="194"/>
      <c r="DB11" s="194"/>
      <c r="DC11" s="194"/>
    </row>
    <row r="12" spans="2:107" s="1" customFormat="1" ht="24" customHeight="1" x14ac:dyDescent="0.8">
      <c r="B12" s="77" t="s">
        <v>143</v>
      </c>
      <c r="C12" s="77"/>
      <c r="D12" s="78" cm="1">
        <f t="array" ref="D12">(IFERROR(_xlfn.SWITCH(G19,list1!$B$3,list1!$D$3,list1!$B$4,list1!$D$4,list1!$B$5,list1!$D$5,list1!$B$6,list1!$D$6,list1!$B$7,list1!$D$7,list1!$B$8,list1!$D$8,list1!$B$9,list1!$D$9,list1!$B$10,list1!$D$10,list1!$B$11,list1!$D$11,list1!$B$12,list1!$D$12),0)*$L$19)+(IFERROR(_xlfn.SWITCH(G20,list1!$B$3,list1!$D$3,list1!$B$4,list1!$D$4,list1!$B$5,list1!$D$5,list1!$B$6,list1!$D$6,list1!$B$7,list1!$D$7,list1!$B$8,list1!$D$8,list1!$B$9,list1!$D$9,list1!$B$10,list1!$D$10,list1!$B$11,list1!$D$11,list1!$B$12,list1!$D$12),0)*$L$20)+(IFERROR(_xlfn.SWITCH(G21,list1!$B$3,list1!$D$3,list1!$B$4,list1!$D$4,list1!$B$5,list1!$D$5,list1!$B$6,list1!$D$6,list1!$B$7,list1!$D$7,list1!$B$8,list1!$D$8,list1!$B$9,list1!$D$9,list1!$B$10,list1!$D$10,list1!$B$11,list1!$D$11,list1!$B$12,list1!$D$12),0)*$L$21)+(IFERROR(_xlfn.SWITCH(G18,list1!$B$3,list1!$D$3,list1!$B$4,list1!$D$4,list1!$B$5,list1!$D$5,list1!$B$6,list1!$D$6,list1!$B$7,list1!$D$7,list1!$B$8,list1!$D$8,list1!$B$9,list1!$D$9,list1!$B$10,list1!$D$10,list1!$B$11,list1!$D$11,list1!$B$12,list1!$D$12),0)*$L$18)</f>
        <v>8.7119999999999997</v>
      </c>
      <c r="E12" s="77" t="s">
        <v>144</v>
      </c>
      <c r="F12" s="77"/>
      <c r="G12" s="77"/>
      <c r="H12" s="79" t="s">
        <v>145</v>
      </c>
      <c r="I12" s="77">
        <f>L18+L19+L20+L21</f>
        <v>27</v>
      </c>
      <c r="J12" s="77" t="s">
        <v>146</v>
      </c>
      <c r="K12" s="77"/>
      <c r="M12" s="5"/>
      <c r="N12" s="113" t="s">
        <v>367</v>
      </c>
      <c r="P12" s="52"/>
      <c r="Q12" s="52"/>
      <c r="T12" s="77" t="s">
        <v>143</v>
      </c>
      <c r="U12" s="77"/>
      <c r="V12" s="78">
        <f>$D$12</f>
        <v>8.7119999999999997</v>
      </c>
      <c r="W12" s="77" t="s">
        <v>144</v>
      </c>
      <c r="X12" s="77"/>
      <c r="Y12" s="77"/>
      <c r="Z12" s="79" t="s">
        <v>145</v>
      </c>
      <c r="AA12" s="77">
        <f>$I$12</f>
        <v>27</v>
      </c>
      <c r="AB12" s="77" t="s">
        <v>146</v>
      </c>
      <c r="AC12" s="77"/>
      <c r="AE12" s="5"/>
      <c r="AF12" s="56" t="str">
        <f>N12</f>
        <v>〒337-0051</v>
      </c>
      <c r="AH12" s="52"/>
      <c r="AI12" s="52"/>
      <c r="AL12" s="77" t="s">
        <v>143</v>
      </c>
      <c r="AM12" s="77"/>
      <c r="AN12" s="78">
        <f>$D$12</f>
        <v>8.7119999999999997</v>
      </c>
      <c r="AO12" s="77" t="s">
        <v>144</v>
      </c>
      <c r="AP12" s="77"/>
      <c r="AQ12" s="77"/>
      <c r="AR12" s="79" t="s">
        <v>145</v>
      </c>
      <c r="AS12" s="77">
        <f>$I$12</f>
        <v>27</v>
      </c>
      <c r="AT12" s="77" t="s">
        <v>146</v>
      </c>
      <c r="AU12" s="77"/>
      <c r="AW12" s="5"/>
      <c r="AX12" s="56" t="str">
        <f>AF12</f>
        <v>〒337-0051</v>
      </c>
      <c r="AZ12" s="52"/>
      <c r="BA12" s="52"/>
      <c r="BD12" s="77" t="s">
        <v>143</v>
      </c>
      <c r="BE12" s="77"/>
      <c r="BF12" s="78">
        <f>$D$12</f>
        <v>8.7119999999999997</v>
      </c>
      <c r="BG12" s="77" t="s">
        <v>144</v>
      </c>
      <c r="BH12" s="77"/>
      <c r="BI12" s="77"/>
      <c r="BJ12" s="79" t="s">
        <v>145</v>
      </c>
      <c r="BK12" s="77">
        <f>$I$12</f>
        <v>27</v>
      </c>
      <c r="BL12" s="77" t="s">
        <v>146</v>
      </c>
      <c r="BM12" s="77"/>
      <c r="BO12" s="5"/>
      <c r="BP12" s="56" t="str">
        <f>AX12</f>
        <v>〒337-0051</v>
      </c>
      <c r="BR12" s="52"/>
      <c r="BS12" s="52"/>
      <c r="BV12" s="77" t="s">
        <v>143</v>
      </c>
      <c r="BW12" s="77"/>
      <c r="BX12" s="78">
        <f>$D$12</f>
        <v>8.7119999999999997</v>
      </c>
      <c r="BY12" s="77" t="s">
        <v>144</v>
      </c>
      <c r="BZ12" s="77"/>
      <c r="CA12" s="77"/>
      <c r="CB12" s="79" t="s">
        <v>145</v>
      </c>
      <c r="CC12" s="77">
        <f>$I$12</f>
        <v>27</v>
      </c>
      <c r="CD12" s="77" t="s">
        <v>146</v>
      </c>
      <c r="CE12" s="77"/>
      <c r="CG12" s="5"/>
      <c r="CH12" s="56" t="str">
        <f>BP12</f>
        <v>〒337-0051</v>
      </c>
      <c r="CJ12" s="52"/>
      <c r="CK12" s="52"/>
      <c r="CN12" s="77" t="s">
        <v>143</v>
      </c>
      <c r="CO12" s="77"/>
      <c r="CP12" s="78">
        <f>$D$12</f>
        <v>8.7119999999999997</v>
      </c>
      <c r="CQ12" s="77" t="s">
        <v>144</v>
      </c>
      <c r="CR12" s="77"/>
      <c r="CS12" s="77"/>
      <c r="CT12" s="79" t="s">
        <v>145</v>
      </c>
      <c r="CU12" s="77">
        <f>$I$12</f>
        <v>27</v>
      </c>
      <c r="CV12" s="77" t="s">
        <v>146</v>
      </c>
      <c r="CW12" s="77"/>
      <c r="CY12" s="5"/>
      <c r="CZ12" s="56" t="str">
        <f>CH12</f>
        <v>〒337-0051</v>
      </c>
      <c r="DB12" s="52"/>
      <c r="DC12" s="52"/>
    </row>
    <row r="13" spans="2:107" s="1" customFormat="1" ht="24" customHeight="1" x14ac:dyDescent="0.8">
      <c r="B13" s="63"/>
      <c r="C13" s="63"/>
      <c r="D13" s="63"/>
      <c r="E13" s="63"/>
      <c r="F13" s="63"/>
      <c r="G13" s="63"/>
      <c r="H13" s="63"/>
      <c r="I13" s="63"/>
      <c r="J13" s="63"/>
      <c r="K13" s="63"/>
      <c r="N13" s="39" t="s">
        <v>368</v>
      </c>
      <c r="O13" s="57"/>
      <c r="P13" s="57"/>
      <c r="Q13" s="57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F13" s="57" t="str">
        <f>N13</f>
        <v>埼玉県さいたま市見沼区東大宮4-46-14</v>
      </c>
      <c r="AG13" s="57"/>
      <c r="AH13" s="57"/>
      <c r="AI13" s="57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X13" s="57" t="str">
        <f>AF13</f>
        <v>埼玉県さいたま市見沼区東大宮4-46-14</v>
      </c>
      <c r="AY13" s="57"/>
      <c r="AZ13" s="57"/>
      <c r="BA13" s="57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P13" s="57" t="str">
        <f>AX13</f>
        <v>埼玉県さいたま市見沼区東大宮4-46-14</v>
      </c>
      <c r="BQ13" s="57"/>
      <c r="BR13" s="57"/>
      <c r="BS13" s="57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H13" s="57" t="str">
        <f>BP13</f>
        <v>埼玉県さいたま市見沼区東大宮4-46-14</v>
      </c>
      <c r="CI13" s="57"/>
      <c r="CJ13" s="57"/>
      <c r="CK13" s="57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Z13" s="57" t="str">
        <f>CH13</f>
        <v>埼玉県さいたま市見沼区東大宮4-46-14</v>
      </c>
      <c r="DA13" s="57"/>
      <c r="DB13" s="57"/>
      <c r="DC13" s="57"/>
    </row>
    <row r="14" spans="2:107" s="1" customFormat="1" ht="27" customHeight="1" x14ac:dyDescent="0.8">
      <c r="B14" s="196" t="s">
        <v>337</v>
      </c>
      <c r="C14" s="196"/>
      <c r="D14" s="196"/>
      <c r="E14" s="196"/>
      <c r="F14" s="198">
        <f>INT(PMT(G43/12,G44,-N45))</f>
        <v>11837</v>
      </c>
      <c r="G14" s="198"/>
      <c r="H14" s="198"/>
      <c r="I14" s="198"/>
      <c r="J14" s="198"/>
      <c r="K14" s="206" t="s">
        <v>2</v>
      </c>
      <c r="N14" s="39" t="s">
        <v>370</v>
      </c>
      <c r="O14" s="57"/>
      <c r="P14" s="57"/>
      <c r="Q14" s="57"/>
      <c r="T14" s="196" t="s">
        <v>337</v>
      </c>
      <c r="U14" s="196"/>
      <c r="V14" s="196"/>
      <c r="W14" s="196"/>
      <c r="X14" s="198">
        <f>INT(PMT(Y43/12,Y44,-AF45))</f>
        <v>13559</v>
      </c>
      <c r="Y14" s="198"/>
      <c r="Z14" s="198"/>
      <c r="AA14" s="198"/>
      <c r="AB14" s="198"/>
      <c r="AC14" s="206" t="s">
        <v>2</v>
      </c>
      <c r="AF14" s="57" t="str">
        <f>N14</f>
        <v>るーぱんビル２F</v>
      </c>
      <c r="AG14" s="57"/>
      <c r="AH14" s="57"/>
      <c r="AI14" s="57"/>
      <c r="AL14" s="196" t="s">
        <v>337</v>
      </c>
      <c r="AM14" s="196"/>
      <c r="AN14" s="196"/>
      <c r="AO14" s="196"/>
      <c r="AP14" s="198">
        <f>INT(PMT(AQ43/12,AQ44,-AX45))</f>
        <v>12532</v>
      </c>
      <c r="AQ14" s="198"/>
      <c r="AR14" s="198"/>
      <c r="AS14" s="198"/>
      <c r="AT14" s="198"/>
      <c r="AU14" s="206" t="s">
        <v>2</v>
      </c>
      <c r="AX14" s="57" t="str">
        <f>AF14</f>
        <v>るーぱんビル２F</v>
      </c>
      <c r="AY14" s="57"/>
      <c r="AZ14" s="57"/>
      <c r="BA14" s="57"/>
      <c r="BD14" s="196" t="s">
        <v>337</v>
      </c>
      <c r="BE14" s="196"/>
      <c r="BF14" s="196"/>
      <c r="BG14" s="196"/>
      <c r="BH14" s="198">
        <f>INT(PMT(BI43/12,BI44,-BP45))</f>
        <v>14469</v>
      </c>
      <c r="BI14" s="198"/>
      <c r="BJ14" s="198"/>
      <c r="BK14" s="198"/>
      <c r="BL14" s="198"/>
      <c r="BM14" s="206" t="s">
        <v>2</v>
      </c>
      <c r="BP14" s="57" t="str">
        <f>AX14</f>
        <v>るーぱんビル２F</v>
      </c>
      <c r="BQ14" s="57"/>
      <c r="BR14" s="57"/>
      <c r="BS14" s="57"/>
      <c r="BV14" s="196" t="s">
        <v>337</v>
      </c>
      <c r="BW14" s="196"/>
      <c r="BX14" s="196"/>
      <c r="BY14" s="196"/>
      <c r="BZ14" s="198">
        <f>INT(PMT(CA43/12,CA44,-CH45))</f>
        <v>12950</v>
      </c>
      <c r="CA14" s="198"/>
      <c r="CB14" s="198"/>
      <c r="CC14" s="198"/>
      <c r="CD14" s="198"/>
      <c r="CE14" s="206" t="s">
        <v>2</v>
      </c>
      <c r="CH14" s="57" t="str">
        <f>BP14</f>
        <v>るーぱんビル２F</v>
      </c>
      <c r="CI14" s="57"/>
      <c r="CJ14" s="57"/>
      <c r="CK14" s="57"/>
      <c r="CN14" s="196" t="s">
        <v>337</v>
      </c>
      <c r="CO14" s="196"/>
      <c r="CP14" s="196"/>
      <c r="CQ14" s="196"/>
      <c r="CR14" s="198">
        <f>INT(PMT(CS43/12,CS44,-CZ45))</f>
        <v>14887</v>
      </c>
      <c r="CS14" s="198"/>
      <c r="CT14" s="198"/>
      <c r="CU14" s="198"/>
      <c r="CV14" s="198"/>
      <c r="CW14" s="206" t="s">
        <v>2</v>
      </c>
      <c r="CZ14" s="57" t="str">
        <f>CH14</f>
        <v>るーぱんビル２F</v>
      </c>
      <c r="DA14" s="57"/>
      <c r="DB14" s="57"/>
      <c r="DC14" s="57"/>
    </row>
    <row r="15" spans="2:107" s="1" customFormat="1" ht="27" customHeight="1" x14ac:dyDescent="0.8">
      <c r="B15" s="197"/>
      <c r="C15" s="197"/>
      <c r="D15" s="197"/>
      <c r="E15" s="197"/>
      <c r="F15" s="199"/>
      <c r="G15" s="199"/>
      <c r="H15" s="199"/>
      <c r="I15" s="199"/>
      <c r="J15" s="199"/>
      <c r="K15" s="207"/>
      <c r="N15" s="39" t="s">
        <v>371</v>
      </c>
      <c r="O15" s="57"/>
      <c r="Q15" s="57"/>
      <c r="T15" s="197"/>
      <c r="U15" s="197"/>
      <c r="V15" s="197"/>
      <c r="W15" s="197"/>
      <c r="X15" s="199"/>
      <c r="Y15" s="199"/>
      <c r="Z15" s="199"/>
      <c r="AA15" s="199"/>
      <c r="AB15" s="199"/>
      <c r="AC15" s="207"/>
      <c r="AF15" s="57" t="str">
        <f>N15</f>
        <v>048-776-9875</v>
      </c>
      <c r="AG15" s="57"/>
      <c r="AH15" s="57"/>
      <c r="AI15" s="57"/>
      <c r="AL15" s="197"/>
      <c r="AM15" s="197"/>
      <c r="AN15" s="197"/>
      <c r="AO15" s="197"/>
      <c r="AP15" s="199"/>
      <c r="AQ15" s="199"/>
      <c r="AR15" s="199"/>
      <c r="AS15" s="199"/>
      <c r="AT15" s="199"/>
      <c r="AU15" s="207"/>
      <c r="AX15" s="57" t="str">
        <f>AF15</f>
        <v>048-776-9875</v>
      </c>
      <c r="AY15" s="57"/>
      <c r="AZ15" s="57"/>
      <c r="BA15" s="57"/>
      <c r="BD15" s="197"/>
      <c r="BE15" s="197"/>
      <c r="BF15" s="197"/>
      <c r="BG15" s="197"/>
      <c r="BH15" s="199"/>
      <c r="BI15" s="199"/>
      <c r="BJ15" s="199"/>
      <c r="BK15" s="199"/>
      <c r="BL15" s="199"/>
      <c r="BM15" s="207"/>
      <c r="BP15" s="57" t="str">
        <f>AX15</f>
        <v>048-776-9875</v>
      </c>
      <c r="BQ15" s="57"/>
      <c r="BR15" s="57"/>
      <c r="BS15" s="57"/>
      <c r="BV15" s="197"/>
      <c r="BW15" s="197"/>
      <c r="BX15" s="197"/>
      <c r="BY15" s="197"/>
      <c r="BZ15" s="199"/>
      <c r="CA15" s="199"/>
      <c r="CB15" s="199"/>
      <c r="CC15" s="199"/>
      <c r="CD15" s="199"/>
      <c r="CE15" s="207"/>
      <c r="CH15" s="57" t="str">
        <f>BP15</f>
        <v>048-776-9875</v>
      </c>
      <c r="CI15" s="57"/>
      <c r="CJ15" s="57"/>
      <c r="CK15" s="57"/>
      <c r="CN15" s="197"/>
      <c r="CO15" s="197"/>
      <c r="CP15" s="197"/>
      <c r="CQ15" s="197"/>
      <c r="CR15" s="199"/>
      <c r="CS15" s="199"/>
      <c r="CT15" s="199"/>
      <c r="CU15" s="199"/>
      <c r="CV15" s="199"/>
      <c r="CW15" s="207"/>
      <c r="CZ15" s="57" t="str">
        <f>CH15</f>
        <v>048-776-9875</v>
      </c>
      <c r="DA15" s="57"/>
      <c r="DB15" s="57"/>
      <c r="DC15" s="57"/>
    </row>
    <row r="16" spans="2:107" s="1" customFormat="1" ht="29.25" x14ac:dyDescent="0.8">
      <c r="M16" s="5"/>
      <c r="N16" s="57" t="s">
        <v>369</v>
      </c>
      <c r="O16" s="6"/>
      <c r="P16" s="6"/>
      <c r="Q16" s="6"/>
      <c r="AE16" s="5"/>
      <c r="AF16" s="57" t="str">
        <f>N16</f>
        <v>担当：今野</v>
      </c>
      <c r="AG16" s="6"/>
      <c r="AH16" s="6"/>
      <c r="AI16" s="6"/>
      <c r="AW16" s="5"/>
      <c r="AX16" s="57" t="str">
        <f>AF16</f>
        <v>担当：今野</v>
      </c>
      <c r="AY16" s="6"/>
      <c r="AZ16" s="6"/>
      <c r="BA16" s="6"/>
      <c r="BO16" s="5"/>
      <c r="BP16" s="57" t="str">
        <f>AX16</f>
        <v>担当：今野</v>
      </c>
      <c r="BQ16" s="6"/>
      <c r="BR16" s="6"/>
      <c r="BS16" s="6"/>
      <c r="CG16" s="5"/>
      <c r="CH16" s="57" t="str">
        <f>BP16</f>
        <v>担当：今野</v>
      </c>
      <c r="CI16" s="6"/>
      <c r="CJ16" s="6"/>
      <c r="CK16" s="6"/>
      <c r="CY16" s="5"/>
      <c r="CZ16" s="57" t="str">
        <f>CH16</f>
        <v>担当：今野</v>
      </c>
      <c r="DA16" s="6"/>
      <c r="DB16" s="6"/>
      <c r="DC16" s="6"/>
    </row>
    <row r="17" spans="2:107" s="1" customFormat="1" ht="43.05" customHeight="1" x14ac:dyDescent="0.8">
      <c r="B17" s="208" t="s">
        <v>14</v>
      </c>
      <c r="C17" s="208"/>
      <c r="D17" s="208"/>
      <c r="E17" s="208"/>
      <c r="F17" s="208"/>
      <c r="G17" s="208" t="s">
        <v>15</v>
      </c>
      <c r="H17" s="208"/>
      <c r="I17" s="208"/>
      <c r="J17" s="208"/>
      <c r="K17" s="208"/>
      <c r="L17" s="38" t="s">
        <v>3</v>
      </c>
      <c r="M17" s="38" t="s">
        <v>13</v>
      </c>
      <c r="N17" s="208" t="s">
        <v>4</v>
      </c>
      <c r="O17" s="208"/>
      <c r="P17" s="208" t="s">
        <v>5</v>
      </c>
      <c r="Q17" s="208"/>
      <c r="T17" s="208" t="s">
        <v>14</v>
      </c>
      <c r="U17" s="208"/>
      <c r="V17" s="208"/>
      <c r="W17" s="208"/>
      <c r="X17" s="208"/>
      <c r="Y17" s="208" t="s">
        <v>15</v>
      </c>
      <c r="Z17" s="208"/>
      <c r="AA17" s="208"/>
      <c r="AB17" s="208"/>
      <c r="AC17" s="208"/>
      <c r="AD17" s="38" t="s">
        <v>3</v>
      </c>
      <c r="AE17" s="38" t="s">
        <v>13</v>
      </c>
      <c r="AF17" s="208" t="s">
        <v>4</v>
      </c>
      <c r="AG17" s="208"/>
      <c r="AH17" s="208" t="s">
        <v>5</v>
      </c>
      <c r="AI17" s="208"/>
      <c r="AL17" s="208" t="s">
        <v>14</v>
      </c>
      <c r="AM17" s="208"/>
      <c r="AN17" s="208"/>
      <c r="AO17" s="208"/>
      <c r="AP17" s="208"/>
      <c r="AQ17" s="208" t="s">
        <v>15</v>
      </c>
      <c r="AR17" s="208"/>
      <c r="AS17" s="208"/>
      <c r="AT17" s="208"/>
      <c r="AU17" s="208"/>
      <c r="AV17" s="38" t="s">
        <v>3</v>
      </c>
      <c r="AW17" s="38" t="s">
        <v>13</v>
      </c>
      <c r="AX17" s="208" t="s">
        <v>4</v>
      </c>
      <c r="AY17" s="208"/>
      <c r="AZ17" s="208" t="s">
        <v>5</v>
      </c>
      <c r="BA17" s="208"/>
      <c r="BD17" s="208" t="s">
        <v>14</v>
      </c>
      <c r="BE17" s="208"/>
      <c r="BF17" s="208"/>
      <c r="BG17" s="208"/>
      <c r="BH17" s="208"/>
      <c r="BI17" s="208" t="s">
        <v>15</v>
      </c>
      <c r="BJ17" s="208"/>
      <c r="BK17" s="208"/>
      <c r="BL17" s="208"/>
      <c r="BM17" s="208"/>
      <c r="BN17" s="38" t="s">
        <v>3</v>
      </c>
      <c r="BO17" s="38" t="s">
        <v>13</v>
      </c>
      <c r="BP17" s="208" t="s">
        <v>4</v>
      </c>
      <c r="BQ17" s="208"/>
      <c r="BR17" s="208" t="s">
        <v>5</v>
      </c>
      <c r="BS17" s="208"/>
      <c r="BV17" s="208" t="s">
        <v>14</v>
      </c>
      <c r="BW17" s="208"/>
      <c r="BX17" s="208"/>
      <c r="BY17" s="208"/>
      <c r="BZ17" s="208"/>
      <c r="CA17" s="208" t="s">
        <v>15</v>
      </c>
      <c r="CB17" s="208"/>
      <c r="CC17" s="208"/>
      <c r="CD17" s="208"/>
      <c r="CE17" s="208"/>
      <c r="CF17" s="38" t="s">
        <v>3</v>
      </c>
      <c r="CG17" s="38" t="s">
        <v>13</v>
      </c>
      <c r="CH17" s="208" t="s">
        <v>4</v>
      </c>
      <c r="CI17" s="208"/>
      <c r="CJ17" s="208" t="s">
        <v>5</v>
      </c>
      <c r="CK17" s="208"/>
      <c r="CN17" s="208" t="s">
        <v>14</v>
      </c>
      <c r="CO17" s="208"/>
      <c r="CP17" s="208"/>
      <c r="CQ17" s="208"/>
      <c r="CR17" s="208"/>
      <c r="CS17" s="208" t="s">
        <v>15</v>
      </c>
      <c r="CT17" s="208"/>
      <c r="CU17" s="208"/>
      <c r="CV17" s="208"/>
      <c r="CW17" s="208"/>
      <c r="CX17" s="38" t="s">
        <v>3</v>
      </c>
      <c r="CY17" s="38" t="s">
        <v>13</v>
      </c>
      <c r="CZ17" s="208" t="s">
        <v>4</v>
      </c>
      <c r="DA17" s="208"/>
      <c r="DB17" s="208" t="s">
        <v>5</v>
      </c>
      <c r="DC17" s="208"/>
    </row>
    <row r="18" spans="2:107" s="63" customFormat="1" ht="43.05" customHeight="1" x14ac:dyDescent="0.8">
      <c r="B18" s="126" t="s">
        <v>23</v>
      </c>
      <c r="C18" s="127"/>
      <c r="D18" s="127"/>
      <c r="E18" s="127"/>
      <c r="F18" s="127"/>
      <c r="G18" s="127" t="s">
        <v>348</v>
      </c>
      <c r="H18" s="127"/>
      <c r="I18" s="127"/>
      <c r="J18" s="127"/>
      <c r="K18" s="127"/>
      <c r="L18" s="66">
        <v>23</v>
      </c>
      <c r="M18" s="66" t="str">
        <f>IF(G18="","","枚")</f>
        <v>枚</v>
      </c>
      <c r="N18" s="128">
        <f>IFERROR(VLOOKUP(G18,list1!$B$3:$C$12,2,FALSE),"")</f>
        <v>38500</v>
      </c>
      <c r="O18" s="128"/>
      <c r="P18" s="129">
        <f t="shared" ref="P18:P23" si="0">IF(N18="","",N18*L18)</f>
        <v>885500</v>
      </c>
      <c r="Q18" s="130"/>
      <c r="T18" s="171" t="s">
        <v>148</v>
      </c>
      <c r="U18" s="172"/>
      <c r="V18" s="172"/>
      <c r="W18" s="172"/>
      <c r="X18" s="172"/>
      <c r="Y18" s="132" t="str">
        <f>$G$18</f>
        <v>【長州産業】CS-340B81</v>
      </c>
      <c r="Z18" s="132"/>
      <c r="AA18" s="132"/>
      <c r="AB18" s="132"/>
      <c r="AC18" s="132"/>
      <c r="AD18" s="85">
        <f>$L$18</f>
        <v>23</v>
      </c>
      <c r="AE18" s="85" t="str">
        <f>$M$18</f>
        <v>枚</v>
      </c>
      <c r="AF18" s="128">
        <f>IF($N$18=0,"",$N$18)</f>
        <v>38500</v>
      </c>
      <c r="AG18" s="128"/>
      <c r="AH18" s="129">
        <f t="shared" ref="AH18:AH23" si="1">IF(AF18="","",AF18*AD18)</f>
        <v>885500</v>
      </c>
      <c r="AI18" s="130"/>
      <c r="AL18" s="171" t="s">
        <v>148</v>
      </c>
      <c r="AM18" s="172"/>
      <c r="AN18" s="172"/>
      <c r="AO18" s="172"/>
      <c r="AP18" s="172"/>
      <c r="AQ18" s="132" t="str">
        <f>$G$18</f>
        <v>【長州産業】CS-340B81</v>
      </c>
      <c r="AR18" s="132"/>
      <c r="AS18" s="132"/>
      <c r="AT18" s="132"/>
      <c r="AU18" s="132"/>
      <c r="AV18" s="85">
        <f>$L$18</f>
        <v>23</v>
      </c>
      <c r="AW18" s="85" t="str">
        <f>$M$18</f>
        <v>枚</v>
      </c>
      <c r="AX18" s="128">
        <f>IF($N$18=0,"",$N$18)</f>
        <v>38500</v>
      </c>
      <c r="AY18" s="128"/>
      <c r="AZ18" s="129">
        <f t="shared" ref="AZ18:AZ23" si="2">IF(AX18="","",AX18*AV18)</f>
        <v>885500</v>
      </c>
      <c r="BA18" s="130"/>
      <c r="BD18" s="171" t="s">
        <v>148</v>
      </c>
      <c r="BE18" s="172"/>
      <c r="BF18" s="172"/>
      <c r="BG18" s="172"/>
      <c r="BH18" s="172"/>
      <c r="BI18" s="132" t="str">
        <f>$G$18</f>
        <v>【長州産業】CS-340B81</v>
      </c>
      <c r="BJ18" s="132"/>
      <c r="BK18" s="132"/>
      <c r="BL18" s="132"/>
      <c r="BM18" s="132"/>
      <c r="BN18" s="85">
        <f>$L$18</f>
        <v>23</v>
      </c>
      <c r="BO18" s="85" t="str">
        <f>$M$18</f>
        <v>枚</v>
      </c>
      <c r="BP18" s="128">
        <f>IF($N$18=0,"",$N$18)</f>
        <v>38500</v>
      </c>
      <c r="BQ18" s="128"/>
      <c r="BR18" s="129">
        <f t="shared" ref="BR18:BR23" si="3">IF(BP18="","",BP18*BN18)</f>
        <v>885500</v>
      </c>
      <c r="BS18" s="130"/>
      <c r="BV18" s="171" t="s">
        <v>148</v>
      </c>
      <c r="BW18" s="172"/>
      <c r="BX18" s="172"/>
      <c r="BY18" s="172"/>
      <c r="BZ18" s="172"/>
      <c r="CA18" s="132" t="str">
        <f>$G$18</f>
        <v>【長州産業】CS-340B81</v>
      </c>
      <c r="CB18" s="132"/>
      <c r="CC18" s="132"/>
      <c r="CD18" s="132"/>
      <c r="CE18" s="132"/>
      <c r="CF18" s="85">
        <f>$L$18</f>
        <v>23</v>
      </c>
      <c r="CG18" s="85" t="str">
        <f>$M$18</f>
        <v>枚</v>
      </c>
      <c r="CH18" s="128">
        <f>IF($N$18=0,"",$N$18)</f>
        <v>38500</v>
      </c>
      <c r="CI18" s="128"/>
      <c r="CJ18" s="129">
        <f t="shared" ref="CJ18:CJ23" si="4">IF(CH18="","",CH18*CF18)</f>
        <v>885500</v>
      </c>
      <c r="CK18" s="130"/>
      <c r="CN18" s="171" t="s">
        <v>148</v>
      </c>
      <c r="CO18" s="172"/>
      <c r="CP18" s="172"/>
      <c r="CQ18" s="172"/>
      <c r="CR18" s="172"/>
      <c r="CS18" s="132" t="str">
        <f>$G$18</f>
        <v>【長州産業】CS-340B81</v>
      </c>
      <c r="CT18" s="132"/>
      <c r="CU18" s="132"/>
      <c r="CV18" s="132"/>
      <c r="CW18" s="132"/>
      <c r="CX18" s="85">
        <f>$L$18</f>
        <v>23</v>
      </c>
      <c r="CY18" s="85" t="str">
        <f>$M$18</f>
        <v>枚</v>
      </c>
      <c r="CZ18" s="128">
        <f>IF($N$18=0,"",$N$18)</f>
        <v>38500</v>
      </c>
      <c r="DA18" s="128"/>
      <c r="DB18" s="129">
        <f t="shared" ref="DB18:DB23" si="5">IF(CZ18="","",CZ18*CX18)</f>
        <v>885500</v>
      </c>
      <c r="DC18" s="130"/>
    </row>
    <row r="19" spans="2:107" s="63" customFormat="1" ht="43.05" customHeight="1" x14ac:dyDescent="0.8">
      <c r="B19" s="147"/>
      <c r="C19" s="148"/>
      <c r="D19" s="148"/>
      <c r="E19" s="148"/>
      <c r="F19" s="149"/>
      <c r="G19" s="147" t="s">
        <v>347</v>
      </c>
      <c r="H19" s="148"/>
      <c r="I19" s="148"/>
      <c r="J19" s="148"/>
      <c r="K19" s="149"/>
      <c r="L19" s="80">
        <v>4</v>
      </c>
      <c r="M19" s="67" t="str">
        <f t="shared" ref="M19:M21" si="6">IF(G19="","","枚")</f>
        <v>枚</v>
      </c>
      <c r="N19" s="173">
        <f>IFERROR(VLOOKUP(G19,list1!$B$3:$C$12,2,FALSE),"")</f>
        <v>27500</v>
      </c>
      <c r="O19" s="173"/>
      <c r="P19" s="136">
        <f t="shared" si="0"/>
        <v>110000</v>
      </c>
      <c r="Q19" s="137"/>
      <c r="T19" s="144"/>
      <c r="U19" s="145"/>
      <c r="V19" s="145"/>
      <c r="W19" s="145"/>
      <c r="X19" s="146"/>
      <c r="Y19" s="133" t="str">
        <f>$G$19</f>
        <v>【長州産業】CS-223B81</v>
      </c>
      <c r="Z19" s="134"/>
      <c r="AA19" s="134"/>
      <c r="AB19" s="134"/>
      <c r="AC19" s="135"/>
      <c r="AD19" s="86">
        <f>$L$19</f>
        <v>4</v>
      </c>
      <c r="AE19" s="86" t="str">
        <f>$M$19</f>
        <v>枚</v>
      </c>
      <c r="AF19" s="173">
        <f>IF($N$19=0,"",$N$19)</f>
        <v>27500</v>
      </c>
      <c r="AG19" s="173"/>
      <c r="AH19" s="136">
        <f t="shared" si="1"/>
        <v>110000</v>
      </c>
      <c r="AI19" s="137"/>
      <c r="AL19" s="144"/>
      <c r="AM19" s="145"/>
      <c r="AN19" s="145"/>
      <c r="AO19" s="145"/>
      <c r="AP19" s="146"/>
      <c r="AQ19" s="133" t="str">
        <f>$G$19</f>
        <v>【長州産業】CS-223B81</v>
      </c>
      <c r="AR19" s="134"/>
      <c r="AS19" s="134"/>
      <c r="AT19" s="134"/>
      <c r="AU19" s="135"/>
      <c r="AV19" s="86">
        <f>$L$19</f>
        <v>4</v>
      </c>
      <c r="AW19" s="86" t="str">
        <f>$M$19</f>
        <v>枚</v>
      </c>
      <c r="AX19" s="173">
        <f>IF($N$19=0,"",$N$19)</f>
        <v>27500</v>
      </c>
      <c r="AY19" s="173"/>
      <c r="AZ19" s="136">
        <f t="shared" si="2"/>
        <v>110000</v>
      </c>
      <c r="BA19" s="137"/>
      <c r="BD19" s="144"/>
      <c r="BE19" s="145"/>
      <c r="BF19" s="145"/>
      <c r="BG19" s="145"/>
      <c r="BH19" s="146"/>
      <c r="BI19" s="133" t="str">
        <f>$G$19</f>
        <v>【長州産業】CS-223B81</v>
      </c>
      <c r="BJ19" s="134"/>
      <c r="BK19" s="134"/>
      <c r="BL19" s="134"/>
      <c r="BM19" s="135"/>
      <c r="BN19" s="86">
        <f>$L$19</f>
        <v>4</v>
      </c>
      <c r="BO19" s="86" t="str">
        <f>$M$19</f>
        <v>枚</v>
      </c>
      <c r="BP19" s="173">
        <f>IF($N$19=0,"",$N$19)</f>
        <v>27500</v>
      </c>
      <c r="BQ19" s="173"/>
      <c r="BR19" s="136">
        <f t="shared" si="3"/>
        <v>110000</v>
      </c>
      <c r="BS19" s="137"/>
      <c r="BV19" s="144"/>
      <c r="BW19" s="145"/>
      <c r="BX19" s="145"/>
      <c r="BY19" s="145"/>
      <c r="BZ19" s="146"/>
      <c r="CA19" s="133" t="str">
        <f>$G$19</f>
        <v>【長州産業】CS-223B81</v>
      </c>
      <c r="CB19" s="134"/>
      <c r="CC19" s="134"/>
      <c r="CD19" s="134"/>
      <c r="CE19" s="135"/>
      <c r="CF19" s="86">
        <f>$L$19</f>
        <v>4</v>
      </c>
      <c r="CG19" s="86" t="str">
        <f>$M$19</f>
        <v>枚</v>
      </c>
      <c r="CH19" s="173">
        <f>IF($N$19=0,"",$N$19)</f>
        <v>27500</v>
      </c>
      <c r="CI19" s="173"/>
      <c r="CJ19" s="136">
        <f t="shared" si="4"/>
        <v>110000</v>
      </c>
      <c r="CK19" s="137"/>
      <c r="CN19" s="144"/>
      <c r="CO19" s="145"/>
      <c r="CP19" s="145"/>
      <c r="CQ19" s="145"/>
      <c r="CR19" s="146"/>
      <c r="CS19" s="133" t="str">
        <f>$G$19</f>
        <v>【長州産業】CS-223B81</v>
      </c>
      <c r="CT19" s="134"/>
      <c r="CU19" s="134"/>
      <c r="CV19" s="134"/>
      <c r="CW19" s="135"/>
      <c r="CX19" s="86">
        <f>$L$19</f>
        <v>4</v>
      </c>
      <c r="CY19" s="86" t="str">
        <f>$M$19</f>
        <v>枚</v>
      </c>
      <c r="CZ19" s="173">
        <f>IF($N$19=0,"",$N$19)</f>
        <v>27500</v>
      </c>
      <c r="DA19" s="173"/>
      <c r="DB19" s="136">
        <f t="shared" si="5"/>
        <v>110000</v>
      </c>
      <c r="DC19" s="137"/>
    </row>
    <row r="20" spans="2:107" s="63" customFormat="1" ht="43.05" customHeight="1" x14ac:dyDescent="0.8">
      <c r="B20" s="212"/>
      <c r="C20" s="213"/>
      <c r="D20" s="213"/>
      <c r="E20" s="213"/>
      <c r="F20" s="214"/>
      <c r="G20" s="212"/>
      <c r="H20" s="213"/>
      <c r="I20" s="213"/>
      <c r="J20" s="213"/>
      <c r="K20" s="214"/>
      <c r="L20" s="66"/>
      <c r="M20" s="66" t="str">
        <f t="shared" si="6"/>
        <v/>
      </c>
      <c r="N20" s="128" t="str">
        <f>IFERROR(VLOOKUP(G20,list1!$B$3:$C$12,2,FALSE),"")</f>
        <v/>
      </c>
      <c r="O20" s="128"/>
      <c r="P20" s="129" t="str">
        <f t="shared" si="0"/>
        <v/>
      </c>
      <c r="Q20" s="130"/>
      <c r="T20" s="178"/>
      <c r="U20" s="179"/>
      <c r="V20" s="179"/>
      <c r="W20" s="179"/>
      <c r="X20" s="180"/>
      <c r="Y20" s="175">
        <f>$G$20</f>
        <v>0</v>
      </c>
      <c r="Z20" s="176"/>
      <c r="AA20" s="176"/>
      <c r="AB20" s="176"/>
      <c r="AC20" s="177"/>
      <c r="AD20" s="85">
        <f>$L$20</f>
        <v>0</v>
      </c>
      <c r="AE20" s="85" t="str">
        <f>$M$20</f>
        <v/>
      </c>
      <c r="AF20" s="128" t="str">
        <f>IF($N$20=0,"",$N$20)</f>
        <v/>
      </c>
      <c r="AG20" s="128"/>
      <c r="AH20" s="129" t="str">
        <f t="shared" si="1"/>
        <v/>
      </c>
      <c r="AI20" s="130"/>
      <c r="AL20" s="178"/>
      <c r="AM20" s="179"/>
      <c r="AN20" s="179"/>
      <c r="AO20" s="179"/>
      <c r="AP20" s="180"/>
      <c r="AQ20" s="175">
        <f>$G$20</f>
        <v>0</v>
      </c>
      <c r="AR20" s="176"/>
      <c r="AS20" s="176"/>
      <c r="AT20" s="176"/>
      <c r="AU20" s="177"/>
      <c r="AV20" s="85">
        <f>$L$20</f>
        <v>0</v>
      </c>
      <c r="AW20" s="85" t="str">
        <f>$M$20</f>
        <v/>
      </c>
      <c r="AX20" s="128" t="str">
        <f>IF($N$20=0,"",$N$20)</f>
        <v/>
      </c>
      <c r="AY20" s="128"/>
      <c r="AZ20" s="129" t="str">
        <f t="shared" si="2"/>
        <v/>
      </c>
      <c r="BA20" s="130"/>
      <c r="BD20" s="178"/>
      <c r="BE20" s="179"/>
      <c r="BF20" s="179"/>
      <c r="BG20" s="179"/>
      <c r="BH20" s="180"/>
      <c r="BI20" s="175">
        <f>$G$20</f>
        <v>0</v>
      </c>
      <c r="BJ20" s="176"/>
      <c r="BK20" s="176"/>
      <c r="BL20" s="176"/>
      <c r="BM20" s="177"/>
      <c r="BN20" s="85">
        <f>$L$20</f>
        <v>0</v>
      </c>
      <c r="BO20" s="85" t="str">
        <f>$M$20</f>
        <v/>
      </c>
      <c r="BP20" s="128" t="str">
        <f>IF($N$20=0,"",$N$20)</f>
        <v/>
      </c>
      <c r="BQ20" s="128"/>
      <c r="BR20" s="129" t="str">
        <f t="shared" si="3"/>
        <v/>
      </c>
      <c r="BS20" s="130"/>
      <c r="BV20" s="178"/>
      <c r="BW20" s="179"/>
      <c r="BX20" s="179"/>
      <c r="BY20" s="179"/>
      <c r="BZ20" s="180"/>
      <c r="CA20" s="175">
        <f>$G$20</f>
        <v>0</v>
      </c>
      <c r="CB20" s="176"/>
      <c r="CC20" s="176"/>
      <c r="CD20" s="176"/>
      <c r="CE20" s="177"/>
      <c r="CF20" s="85">
        <f>$L$20</f>
        <v>0</v>
      </c>
      <c r="CG20" s="85" t="str">
        <f>$M$20</f>
        <v/>
      </c>
      <c r="CH20" s="128" t="str">
        <f>IF($N$20=0,"",$N$20)</f>
        <v/>
      </c>
      <c r="CI20" s="128"/>
      <c r="CJ20" s="129" t="str">
        <f t="shared" si="4"/>
        <v/>
      </c>
      <c r="CK20" s="130"/>
      <c r="CN20" s="178"/>
      <c r="CO20" s="179"/>
      <c r="CP20" s="179"/>
      <c r="CQ20" s="179"/>
      <c r="CR20" s="180"/>
      <c r="CS20" s="175">
        <f>$G$20</f>
        <v>0</v>
      </c>
      <c r="CT20" s="176"/>
      <c r="CU20" s="176"/>
      <c r="CV20" s="176"/>
      <c r="CW20" s="177"/>
      <c r="CX20" s="85">
        <f>$L$20</f>
        <v>0</v>
      </c>
      <c r="CY20" s="85" t="str">
        <f>$M$20</f>
        <v/>
      </c>
      <c r="CZ20" s="128" t="str">
        <f>IF($N$20=0,"",$N$20)</f>
        <v/>
      </c>
      <c r="DA20" s="128"/>
      <c r="DB20" s="129" t="str">
        <f t="shared" si="5"/>
        <v/>
      </c>
      <c r="DC20" s="130"/>
    </row>
    <row r="21" spans="2:107" s="63" customFormat="1" ht="43.05" customHeight="1" x14ac:dyDescent="0.8">
      <c r="B21" s="147"/>
      <c r="C21" s="148"/>
      <c r="D21" s="148"/>
      <c r="E21" s="148"/>
      <c r="F21" s="149"/>
      <c r="G21" s="147"/>
      <c r="H21" s="148"/>
      <c r="I21" s="148"/>
      <c r="J21" s="148"/>
      <c r="K21" s="149"/>
      <c r="L21" s="80"/>
      <c r="M21" s="67" t="str">
        <f t="shared" si="6"/>
        <v/>
      </c>
      <c r="N21" s="173" t="str">
        <f>IFERROR(VLOOKUP(G21,list1!$B$3:$C$12,2,FALSE),"")</f>
        <v/>
      </c>
      <c r="O21" s="173"/>
      <c r="P21" s="136" t="str">
        <f t="shared" si="0"/>
        <v/>
      </c>
      <c r="Q21" s="137"/>
      <c r="T21" s="144"/>
      <c r="U21" s="145"/>
      <c r="V21" s="145"/>
      <c r="W21" s="145"/>
      <c r="X21" s="146"/>
      <c r="Y21" s="133">
        <f>$G$21</f>
        <v>0</v>
      </c>
      <c r="Z21" s="134"/>
      <c r="AA21" s="134"/>
      <c r="AB21" s="134"/>
      <c r="AC21" s="135"/>
      <c r="AD21" s="86">
        <f>$L$21</f>
        <v>0</v>
      </c>
      <c r="AE21" s="86" t="str">
        <f>$M$21</f>
        <v/>
      </c>
      <c r="AF21" s="173" t="str">
        <f>IF($N$21=0,"",$N$21)</f>
        <v/>
      </c>
      <c r="AG21" s="173"/>
      <c r="AH21" s="136" t="str">
        <f t="shared" si="1"/>
        <v/>
      </c>
      <c r="AI21" s="137"/>
      <c r="AL21" s="144"/>
      <c r="AM21" s="145"/>
      <c r="AN21" s="145"/>
      <c r="AO21" s="145"/>
      <c r="AP21" s="146"/>
      <c r="AQ21" s="133">
        <f>$G$21</f>
        <v>0</v>
      </c>
      <c r="AR21" s="134"/>
      <c r="AS21" s="134"/>
      <c r="AT21" s="134"/>
      <c r="AU21" s="135"/>
      <c r="AV21" s="86">
        <f>$L$21</f>
        <v>0</v>
      </c>
      <c r="AW21" s="86" t="str">
        <f>$M$21</f>
        <v/>
      </c>
      <c r="AX21" s="173" t="str">
        <f>IF($N$21=0,"",$N$21)</f>
        <v/>
      </c>
      <c r="AY21" s="173"/>
      <c r="AZ21" s="136" t="str">
        <f t="shared" si="2"/>
        <v/>
      </c>
      <c r="BA21" s="137"/>
      <c r="BD21" s="144"/>
      <c r="BE21" s="145"/>
      <c r="BF21" s="145"/>
      <c r="BG21" s="145"/>
      <c r="BH21" s="146"/>
      <c r="BI21" s="133">
        <f>$G$21</f>
        <v>0</v>
      </c>
      <c r="BJ21" s="134"/>
      <c r="BK21" s="134"/>
      <c r="BL21" s="134"/>
      <c r="BM21" s="135"/>
      <c r="BN21" s="86">
        <f>$L$21</f>
        <v>0</v>
      </c>
      <c r="BO21" s="86" t="str">
        <f>$M$21</f>
        <v/>
      </c>
      <c r="BP21" s="173" t="str">
        <f>IF($N$21=0,"",$N$21)</f>
        <v/>
      </c>
      <c r="BQ21" s="173"/>
      <c r="BR21" s="136" t="str">
        <f t="shared" si="3"/>
        <v/>
      </c>
      <c r="BS21" s="137"/>
      <c r="BV21" s="144"/>
      <c r="BW21" s="145"/>
      <c r="BX21" s="145"/>
      <c r="BY21" s="145"/>
      <c r="BZ21" s="146"/>
      <c r="CA21" s="133">
        <f>$G$21</f>
        <v>0</v>
      </c>
      <c r="CB21" s="134"/>
      <c r="CC21" s="134"/>
      <c r="CD21" s="134"/>
      <c r="CE21" s="135"/>
      <c r="CF21" s="86">
        <f>$L$21</f>
        <v>0</v>
      </c>
      <c r="CG21" s="86" t="str">
        <f>$M$21</f>
        <v/>
      </c>
      <c r="CH21" s="173" t="str">
        <f>IF($N$21=0,"",$N$21)</f>
        <v/>
      </c>
      <c r="CI21" s="173"/>
      <c r="CJ21" s="136" t="str">
        <f t="shared" si="4"/>
        <v/>
      </c>
      <c r="CK21" s="137"/>
      <c r="CN21" s="144"/>
      <c r="CO21" s="145"/>
      <c r="CP21" s="145"/>
      <c r="CQ21" s="145"/>
      <c r="CR21" s="146"/>
      <c r="CS21" s="133">
        <f>$G$21</f>
        <v>0</v>
      </c>
      <c r="CT21" s="134"/>
      <c r="CU21" s="134"/>
      <c r="CV21" s="134"/>
      <c r="CW21" s="135"/>
      <c r="CX21" s="86">
        <f>$L$21</f>
        <v>0</v>
      </c>
      <c r="CY21" s="86" t="str">
        <f>$M$21</f>
        <v/>
      </c>
      <c r="CZ21" s="173" t="str">
        <f>IF($N$21=0,"",$N$21)</f>
        <v/>
      </c>
      <c r="DA21" s="173"/>
      <c r="DB21" s="136" t="str">
        <f t="shared" si="5"/>
        <v/>
      </c>
      <c r="DC21" s="137"/>
    </row>
    <row r="22" spans="2:107" s="63" customFormat="1" ht="43.05" customHeight="1" x14ac:dyDescent="0.8">
      <c r="B22" s="126" t="str">
        <f>IF(G22="","","パワーコンディショナ")</f>
        <v>パワーコンディショナ</v>
      </c>
      <c r="C22" s="127"/>
      <c r="D22" s="127"/>
      <c r="E22" s="127"/>
      <c r="F22" s="127"/>
      <c r="G22" s="127" t="s">
        <v>306</v>
      </c>
      <c r="H22" s="127"/>
      <c r="I22" s="127"/>
      <c r="J22" s="127"/>
      <c r="K22" s="127"/>
      <c r="L22" s="66">
        <v>1</v>
      </c>
      <c r="M22" s="66" t="str">
        <f>IF(G22="","","台")</f>
        <v>台</v>
      </c>
      <c r="N22" s="128">
        <f>IFERROR(VLOOKUP(G22,list1!$B$13:$C$39,2,FALSE),"")</f>
        <v>275000</v>
      </c>
      <c r="O22" s="128"/>
      <c r="P22" s="129">
        <f t="shared" si="0"/>
        <v>275000</v>
      </c>
      <c r="Q22" s="130"/>
      <c r="T22" s="171" t="str">
        <f>$B$22</f>
        <v>パワーコンディショナ</v>
      </c>
      <c r="U22" s="172"/>
      <c r="V22" s="172"/>
      <c r="W22" s="172"/>
      <c r="X22" s="172"/>
      <c r="Y22" s="132" t="str">
        <f>$G$22</f>
        <v>SSITL44B4CS</v>
      </c>
      <c r="Z22" s="132"/>
      <c r="AA22" s="132"/>
      <c r="AB22" s="132"/>
      <c r="AC22" s="132"/>
      <c r="AD22" s="85">
        <f>$L$22</f>
        <v>1</v>
      </c>
      <c r="AE22" s="85" t="str">
        <f>$M$22</f>
        <v>台</v>
      </c>
      <c r="AF22" s="128">
        <f>IF($N$22=0,"",$N$22)</f>
        <v>275000</v>
      </c>
      <c r="AG22" s="128"/>
      <c r="AH22" s="129">
        <f t="shared" si="1"/>
        <v>275000</v>
      </c>
      <c r="AI22" s="130"/>
      <c r="AL22" s="171" t="str">
        <f>$B$22</f>
        <v>パワーコンディショナ</v>
      </c>
      <c r="AM22" s="172"/>
      <c r="AN22" s="172"/>
      <c r="AO22" s="172"/>
      <c r="AP22" s="172"/>
      <c r="AQ22" s="132" t="str">
        <f>$G$22</f>
        <v>SSITL44B4CS</v>
      </c>
      <c r="AR22" s="132"/>
      <c r="AS22" s="132"/>
      <c r="AT22" s="132"/>
      <c r="AU22" s="132"/>
      <c r="AV22" s="85">
        <f>$L$22</f>
        <v>1</v>
      </c>
      <c r="AW22" s="85" t="str">
        <f>$M$22</f>
        <v>台</v>
      </c>
      <c r="AX22" s="128">
        <f>IF($N$22=0,"",$N$22)</f>
        <v>275000</v>
      </c>
      <c r="AY22" s="128"/>
      <c r="AZ22" s="129">
        <f t="shared" si="2"/>
        <v>275000</v>
      </c>
      <c r="BA22" s="130"/>
      <c r="BD22" s="171" t="str">
        <f>$B$22</f>
        <v>パワーコンディショナ</v>
      </c>
      <c r="BE22" s="172"/>
      <c r="BF22" s="172"/>
      <c r="BG22" s="172"/>
      <c r="BH22" s="172"/>
      <c r="BI22" s="132" t="str">
        <f>$G$22</f>
        <v>SSITL44B4CS</v>
      </c>
      <c r="BJ22" s="132"/>
      <c r="BK22" s="132"/>
      <c r="BL22" s="132"/>
      <c r="BM22" s="132"/>
      <c r="BN22" s="85">
        <f>$L$22</f>
        <v>1</v>
      </c>
      <c r="BO22" s="85" t="str">
        <f>$M$22</f>
        <v>台</v>
      </c>
      <c r="BP22" s="128">
        <f>IF($N$22=0,"",$N$22)</f>
        <v>275000</v>
      </c>
      <c r="BQ22" s="128"/>
      <c r="BR22" s="129">
        <f t="shared" si="3"/>
        <v>275000</v>
      </c>
      <c r="BS22" s="130"/>
      <c r="BV22" s="171" t="str">
        <f>$B$22</f>
        <v>パワーコンディショナ</v>
      </c>
      <c r="BW22" s="172"/>
      <c r="BX22" s="172"/>
      <c r="BY22" s="172"/>
      <c r="BZ22" s="172"/>
      <c r="CA22" s="132" t="str">
        <f>$G$22</f>
        <v>SSITL44B4CS</v>
      </c>
      <c r="CB22" s="132"/>
      <c r="CC22" s="132"/>
      <c r="CD22" s="132"/>
      <c r="CE22" s="132"/>
      <c r="CF22" s="85">
        <f>$L$22</f>
        <v>1</v>
      </c>
      <c r="CG22" s="85" t="str">
        <f>$M$22</f>
        <v>台</v>
      </c>
      <c r="CH22" s="128">
        <f>IF($N$22=0,"",$N$22)</f>
        <v>275000</v>
      </c>
      <c r="CI22" s="128"/>
      <c r="CJ22" s="129">
        <f t="shared" si="4"/>
        <v>275000</v>
      </c>
      <c r="CK22" s="130"/>
      <c r="CN22" s="171" t="str">
        <f>$B$22</f>
        <v>パワーコンディショナ</v>
      </c>
      <c r="CO22" s="172"/>
      <c r="CP22" s="172"/>
      <c r="CQ22" s="172"/>
      <c r="CR22" s="172"/>
      <c r="CS22" s="132" t="str">
        <f>$G$22</f>
        <v>SSITL44B4CS</v>
      </c>
      <c r="CT22" s="132"/>
      <c r="CU22" s="132"/>
      <c r="CV22" s="132"/>
      <c r="CW22" s="132"/>
      <c r="CX22" s="85">
        <f>$L$22</f>
        <v>1</v>
      </c>
      <c r="CY22" s="85" t="str">
        <f>$M$22</f>
        <v>台</v>
      </c>
      <c r="CZ22" s="128">
        <f>IF($N$22=0,"",$N$22)</f>
        <v>275000</v>
      </c>
      <c r="DA22" s="128"/>
      <c r="DB22" s="129">
        <f t="shared" si="5"/>
        <v>275000</v>
      </c>
      <c r="DC22" s="130"/>
    </row>
    <row r="23" spans="2:107" s="63" customFormat="1" ht="43.05" customHeight="1" x14ac:dyDescent="0.8">
      <c r="B23" s="233"/>
      <c r="C23" s="234"/>
      <c r="D23" s="234"/>
      <c r="E23" s="234"/>
      <c r="F23" s="234"/>
      <c r="G23" s="235"/>
      <c r="H23" s="236"/>
      <c r="I23" s="236"/>
      <c r="J23" s="236"/>
      <c r="K23" s="237"/>
      <c r="L23" s="67"/>
      <c r="M23" s="67"/>
      <c r="N23" s="173"/>
      <c r="O23" s="173"/>
      <c r="P23" s="136" t="str">
        <f t="shared" si="0"/>
        <v/>
      </c>
      <c r="Q23" s="137"/>
      <c r="T23" s="133">
        <f>$B$23</f>
        <v>0</v>
      </c>
      <c r="U23" s="134"/>
      <c r="V23" s="134"/>
      <c r="W23" s="134"/>
      <c r="X23" s="135"/>
      <c r="Y23" s="133">
        <f>$G$23</f>
        <v>0</v>
      </c>
      <c r="Z23" s="134"/>
      <c r="AA23" s="134"/>
      <c r="AB23" s="134"/>
      <c r="AC23" s="135"/>
      <c r="AD23" s="86">
        <f>$L$23</f>
        <v>0</v>
      </c>
      <c r="AE23" s="86">
        <f>$M$23</f>
        <v>0</v>
      </c>
      <c r="AF23" s="173" t="str">
        <f>IF($N$23=0,"",$N$23)</f>
        <v/>
      </c>
      <c r="AG23" s="173"/>
      <c r="AH23" s="136" t="str">
        <f t="shared" si="1"/>
        <v/>
      </c>
      <c r="AI23" s="137"/>
      <c r="AL23" s="144"/>
      <c r="AM23" s="145"/>
      <c r="AN23" s="145"/>
      <c r="AO23" s="145"/>
      <c r="AP23" s="146"/>
      <c r="AQ23" s="133">
        <f>$G$23</f>
        <v>0</v>
      </c>
      <c r="AR23" s="134"/>
      <c r="AS23" s="134"/>
      <c r="AT23" s="134"/>
      <c r="AU23" s="135"/>
      <c r="AV23" s="86">
        <f>$L$23</f>
        <v>0</v>
      </c>
      <c r="AW23" s="86">
        <f>$M$23</f>
        <v>0</v>
      </c>
      <c r="AX23" s="173" t="str">
        <f>IF($N$23=0,"",$N$23)</f>
        <v/>
      </c>
      <c r="AY23" s="173"/>
      <c r="AZ23" s="136" t="str">
        <f t="shared" si="2"/>
        <v/>
      </c>
      <c r="BA23" s="137"/>
      <c r="BD23" s="144"/>
      <c r="BE23" s="145"/>
      <c r="BF23" s="145"/>
      <c r="BG23" s="145"/>
      <c r="BH23" s="146"/>
      <c r="BI23" s="133">
        <f>$G$23</f>
        <v>0</v>
      </c>
      <c r="BJ23" s="134"/>
      <c r="BK23" s="134"/>
      <c r="BL23" s="134"/>
      <c r="BM23" s="135"/>
      <c r="BN23" s="86">
        <f>$L$23</f>
        <v>0</v>
      </c>
      <c r="BO23" s="86">
        <f>$M$23</f>
        <v>0</v>
      </c>
      <c r="BP23" s="173" t="str">
        <f>IF($N$23=0,"",$N$23)</f>
        <v/>
      </c>
      <c r="BQ23" s="173"/>
      <c r="BR23" s="136" t="str">
        <f t="shared" si="3"/>
        <v/>
      </c>
      <c r="BS23" s="137"/>
      <c r="BV23" s="144"/>
      <c r="BW23" s="145"/>
      <c r="BX23" s="145"/>
      <c r="BY23" s="145"/>
      <c r="BZ23" s="146"/>
      <c r="CA23" s="133">
        <f>$G$23</f>
        <v>0</v>
      </c>
      <c r="CB23" s="134"/>
      <c r="CC23" s="134"/>
      <c r="CD23" s="134"/>
      <c r="CE23" s="135"/>
      <c r="CF23" s="86">
        <f>$L$23</f>
        <v>0</v>
      </c>
      <c r="CG23" s="86">
        <f>$M$23</f>
        <v>0</v>
      </c>
      <c r="CH23" s="173" t="str">
        <f>IF($N$23=0,"",$N$23)</f>
        <v/>
      </c>
      <c r="CI23" s="173"/>
      <c r="CJ23" s="136" t="str">
        <f t="shared" si="4"/>
        <v/>
      </c>
      <c r="CK23" s="137"/>
      <c r="CN23" s="144"/>
      <c r="CO23" s="145"/>
      <c r="CP23" s="145"/>
      <c r="CQ23" s="145"/>
      <c r="CR23" s="146"/>
      <c r="CS23" s="133">
        <f>$G$23</f>
        <v>0</v>
      </c>
      <c r="CT23" s="134"/>
      <c r="CU23" s="134"/>
      <c r="CV23" s="134"/>
      <c r="CW23" s="135"/>
      <c r="CX23" s="86">
        <f>$L$23</f>
        <v>0</v>
      </c>
      <c r="CY23" s="86">
        <f>$M$23</f>
        <v>0</v>
      </c>
      <c r="CZ23" s="173" t="str">
        <f>IF($N$23=0,"",$N$23)</f>
        <v/>
      </c>
      <c r="DA23" s="173"/>
      <c r="DB23" s="136" t="str">
        <f t="shared" si="5"/>
        <v/>
      </c>
      <c r="DC23" s="137"/>
    </row>
    <row r="24" spans="2:107" s="63" customFormat="1" ht="43.05" customHeight="1" x14ac:dyDescent="0.8">
      <c r="B24" s="212" t="s">
        <v>73</v>
      </c>
      <c r="C24" s="213"/>
      <c r="D24" s="213"/>
      <c r="E24" s="213"/>
      <c r="F24" s="214"/>
      <c r="G24" s="230" t="s">
        <v>354</v>
      </c>
      <c r="H24" s="231"/>
      <c r="I24" s="231"/>
      <c r="J24" s="231"/>
      <c r="K24" s="232"/>
      <c r="L24" s="66">
        <v>1</v>
      </c>
      <c r="M24" s="66" t="s">
        <v>20</v>
      </c>
      <c r="N24" s="129">
        <f>VLOOKUP(G24,list1!$B$41:$C$54,2,FALSE)</f>
        <v>1400780</v>
      </c>
      <c r="O24" s="130"/>
      <c r="P24" s="143">
        <f t="shared" ref="P24:P37" si="7">IF(N24="","",N24*L24)</f>
        <v>1400780</v>
      </c>
      <c r="Q24" s="143"/>
      <c r="T24" s="178" t="s">
        <v>73</v>
      </c>
      <c r="U24" s="179"/>
      <c r="V24" s="179"/>
      <c r="W24" s="179"/>
      <c r="X24" s="180"/>
      <c r="Y24" s="209" t="s">
        <v>355</v>
      </c>
      <c r="Z24" s="210"/>
      <c r="AA24" s="210"/>
      <c r="AB24" s="210"/>
      <c r="AC24" s="211"/>
      <c r="AD24" s="85">
        <v>1</v>
      </c>
      <c r="AE24" s="85" t="str">
        <f>$M$24</f>
        <v>式</v>
      </c>
      <c r="AF24" s="129">
        <f>VLOOKUP(Y24,list1!$B$41:$C$54,2,FALSE)</f>
        <v>1633150</v>
      </c>
      <c r="AG24" s="130"/>
      <c r="AH24" s="143">
        <f t="shared" ref="AH24" si="8">IF(AF24="","",AF24*AD24)</f>
        <v>1633150</v>
      </c>
      <c r="AI24" s="143"/>
      <c r="AL24" s="178" t="s">
        <v>73</v>
      </c>
      <c r="AM24" s="179"/>
      <c r="AN24" s="179"/>
      <c r="AO24" s="179"/>
      <c r="AP24" s="180"/>
      <c r="AQ24" s="200" t="s">
        <v>356</v>
      </c>
      <c r="AR24" s="201"/>
      <c r="AS24" s="201"/>
      <c r="AT24" s="201"/>
      <c r="AU24" s="202"/>
      <c r="AV24" s="85">
        <v>1</v>
      </c>
      <c r="AW24" s="85" t="str">
        <f>$M$24</f>
        <v>式</v>
      </c>
      <c r="AX24" s="129">
        <f>VLOOKUP(AQ24,list1!$B$41:$C$54,2,FALSE)</f>
        <v>1944560</v>
      </c>
      <c r="AY24" s="130"/>
      <c r="AZ24" s="143">
        <f t="shared" ref="AZ24" si="9">IF(AX24="","",AX24*AV24)</f>
        <v>1944560</v>
      </c>
      <c r="BA24" s="143"/>
      <c r="BD24" s="178" t="s">
        <v>73</v>
      </c>
      <c r="BE24" s="179"/>
      <c r="BF24" s="179"/>
      <c r="BG24" s="179"/>
      <c r="BH24" s="180"/>
      <c r="BI24" s="200" t="s">
        <v>357</v>
      </c>
      <c r="BJ24" s="201"/>
      <c r="BK24" s="201"/>
      <c r="BL24" s="201"/>
      <c r="BM24" s="202"/>
      <c r="BN24" s="85">
        <v>1</v>
      </c>
      <c r="BO24" s="85" t="str">
        <f>$M$24</f>
        <v>式</v>
      </c>
      <c r="BP24" s="129">
        <f>VLOOKUP(BI24,list1!$B$41:$C$54,2,FALSE)</f>
        <v>2205930</v>
      </c>
      <c r="BQ24" s="130"/>
      <c r="BR24" s="143">
        <f t="shared" ref="BR24" si="10">IF(BP24="","",BP24*BN24)</f>
        <v>2205930</v>
      </c>
      <c r="BS24" s="143"/>
      <c r="BV24" s="178" t="s">
        <v>73</v>
      </c>
      <c r="BW24" s="179"/>
      <c r="BX24" s="179"/>
      <c r="BY24" s="179"/>
      <c r="BZ24" s="180"/>
      <c r="CA24" s="200" t="s">
        <v>358</v>
      </c>
      <c r="CB24" s="201"/>
      <c r="CC24" s="201"/>
      <c r="CD24" s="201"/>
      <c r="CE24" s="202"/>
      <c r="CF24" s="85">
        <v>1</v>
      </c>
      <c r="CG24" s="85" t="str">
        <f>$M$24</f>
        <v>式</v>
      </c>
      <c r="CH24" s="129">
        <f>VLOOKUP(CA24,list1!$B$41:$C$54,2,FALSE)</f>
        <v>2900900</v>
      </c>
      <c r="CI24" s="130"/>
      <c r="CJ24" s="143">
        <f t="shared" ref="CJ24" si="11">IF(CH24="","",CH24*CF24)</f>
        <v>2900900</v>
      </c>
      <c r="CK24" s="143"/>
      <c r="CN24" s="178" t="s">
        <v>73</v>
      </c>
      <c r="CO24" s="179"/>
      <c r="CP24" s="179"/>
      <c r="CQ24" s="179"/>
      <c r="CR24" s="180"/>
      <c r="CS24" s="200" t="s">
        <v>359</v>
      </c>
      <c r="CT24" s="201"/>
      <c r="CU24" s="201"/>
      <c r="CV24" s="201"/>
      <c r="CW24" s="202"/>
      <c r="CX24" s="85">
        <v>1</v>
      </c>
      <c r="CY24" s="85" t="str">
        <f>$M$24</f>
        <v>式</v>
      </c>
      <c r="CZ24" s="129">
        <f>VLOOKUP(CS24,list1!$B$41:$C$54,2,FALSE)</f>
        <v>3162270</v>
      </c>
      <c r="DA24" s="130"/>
      <c r="DB24" s="143">
        <f t="shared" ref="DB24" si="12">IF(CZ24="","",CZ24*CX24)</f>
        <v>3162270</v>
      </c>
      <c r="DC24" s="143"/>
    </row>
    <row r="25" spans="2:107" s="63" customFormat="1" ht="43.05" customHeight="1" x14ac:dyDescent="0.8">
      <c r="B25" s="147" t="s">
        <v>332</v>
      </c>
      <c r="C25" s="148"/>
      <c r="D25" s="148"/>
      <c r="E25" s="148"/>
      <c r="F25" s="149"/>
      <c r="G25" s="147"/>
      <c r="H25" s="148"/>
      <c r="I25" s="148"/>
      <c r="J25" s="148"/>
      <c r="K25" s="149"/>
      <c r="L25" s="80">
        <v>1</v>
      </c>
      <c r="M25" s="80" t="s">
        <v>6</v>
      </c>
      <c r="N25" s="136" cm="1">
        <f t="array" ref="N25">IF(I12=0,0,ROUNDDOWN((I12*2000),-3))+IF(I12=0,0,IF(COUNTIF(G33,"*蓄電システム*"),0,N2725000))</f>
        <v>54000</v>
      </c>
      <c r="O25" s="137"/>
      <c r="P25" s="136">
        <f>IF(N25="","",N25*L25)</f>
        <v>54000</v>
      </c>
      <c r="Q25" s="137"/>
      <c r="T25" s="144" t="s">
        <v>332</v>
      </c>
      <c r="U25" s="145"/>
      <c r="V25" s="145"/>
      <c r="W25" s="145"/>
      <c r="X25" s="146"/>
      <c r="Y25" s="133"/>
      <c r="Z25" s="134"/>
      <c r="AA25" s="134"/>
      <c r="AB25" s="134"/>
      <c r="AC25" s="135"/>
      <c r="AD25" s="86">
        <v>1</v>
      </c>
      <c r="AE25" s="86" t="str">
        <f>$M$25</f>
        <v>式</v>
      </c>
      <c r="AF25" s="136">
        <f>$N$25</f>
        <v>54000</v>
      </c>
      <c r="AG25" s="137"/>
      <c r="AH25" s="136">
        <f t="shared" ref="AH25:AH33" si="13">IF(AF25="","",AF25*AD25)</f>
        <v>54000</v>
      </c>
      <c r="AI25" s="137"/>
      <c r="AL25" s="144" t="s">
        <v>332</v>
      </c>
      <c r="AM25" s="145"/>
      <c r="AN25" s="145"/>
      <c r="AO25" s="145"/>
      <c r="AP25" s="146"/>
      <c r="AQ25" s="144"/>
      <c r="AR25" s="145"/>
      <c r="AS25" s="145"/>
      <c r="AT25" s="145"/>
      <c r="AU25" s="146"/>
      <c r="AV25" s="86">
        <v>1</v>
      </c>
      <c r="AW25" s="86" t="str">
        <f>$M$25</f>
        <v>式</v>
      </c>
      <c r="AX25" s="136">
        <f>$N$25</f>
        <v>54000</v>
      </c>
      <c r="AY25" s="137"/>
      <c r="AZ25" s="136">
        <f t="shared" ref="AZ25:AZ33" si="14">IF(AX25="","",AX25*AV25)</f>
        <v>54000</v>
      </c>
      <c r="BA25" s="137"/>
      <c r="BD25" s="144" t="s">
        <v>332</v>
      </c>
      <c r="BE25" s="145"/>
      <c r="BF25" s="145"/>
      <c r="BG25" s="145"/>
      <c r="BH25" s="146"/>
      <c r="BI25" s="144"/>
      <c r="BJ25" s="145"/>
      <c r="BK25" s="145"/>
      <c r="BL25" s="145"/>
      <c r="BM25" s="146"/>
      <c r="BN25" s="86">
        <v>1</v>
      </c>
      <c r="BO25" s="86" t="str">
        <f>$M$25</f>
        <v>式</v>
      </c>
      <c r="BP25" s="136">
        <f>$N$25</f>
        <v>54000</v>
      </c>
      <c r="BQ25" s="137"/>
      <c r="BR25" s="136">
        <f t="shared" ref="BR25:BR33" si="15">IF(BP25="","",BP25*BN25)</f>
        <v>54000</v>
      </c>
      <c r="BS25" s="137"/>
      <c r="BV25" s="144" t="s">
        <v>332</v>
      </c>
      <c r="BW25" s="145"/>
      <c r="BX25" s="145"/>
      <c r="BY25" s="145"/>
      <c r="BZ25" s="146"/>
      <c r="CA25" s="144"/>
      <c r="CB25" s="145"/>
      <c r="CC25" s="145"/>
      <c r="CD25" s="145"/>
      <c r="CE25" s="146"/>
      <c r="CF25" s="86">
        <v>1</v>
      </c>
      <c r="CG25" s="86" t="str">
        <f>$M$25</f>
        <v>式</v>
      </c>
      <c r="CH25" s="136">
        <f>$N$25</f>
        <v>54000</v>
      </c>
      <c r="CI25" s="137"/>
      <c r="CJ25" s="136">
        <f t="shared" ref="CJ25:CJ33" si="16">IF(CH25="","",CH25*CF25)</f>
        <v>54000</v>
      </c>
      <c r="CK25" s="137"/>
      <c r="CN25" s="144" t="s">
        <v>332</v>
      </c>
      <c r="CO25" s="145"/>
      <c r="CP25" s="145"/>
      <c r="CQ25" s="145"/>
      <c r="CR25" s="146"/>
      <c r="CS25" s="144"/>
      <c r="CT25" s="145"/>
      <c r="CU25" s="145"/>
      <c r="CV25" s="145"/>
      <c r="CW25" s="146"/>
      <c r="CX25" s="86">
        <v>1</v>
      </c>
      <c r="CY25" s="86" t="str">
        <f>$M$25</f>
        <v>式</v>
      </c>
      <c r="CZ25" s="136">
        <f>$N$25</f>
        <v>54000</v>
      </c>
      <c r="DA25" s="137"/>
      <c r="DB25" s="136">
        <f t="shared" ref="DB25:DB33" si="17">IF(CZ25="","",CZ25*CX25)</f>
        <v>54000</v>
      </c>
      <c r="DC25" s="137"/>
    </row>
    <row r="26" spans="2:107" s="63" customFormat="1" ht="43.05" customHeight="1" x14ac:dyDescent="0.8">
      <c r="B26" s="212" t="s">
        <v>112</v>
      </c>
      <c r="C26" s="213"/>
      <c r="D26" s="213"/>
      <c r="E26" s="213"/>
      <c r="F26" s="214"/>
      <c r="G26" s="212"/>
      <c r="H26" s="213"/>
      <c r="I26" s="213"/>
      <c r="J26" s="213"/>
      <c r="K26" s="214"/>
      <c r="L26" s="66">
        <v>1</v>
      </c>
      <c r="M26" s="66" t="s">
        <v>6</v>
      </c>
      <c r="N26" s="129">
        <f>IF(I12=0,0,ROUNDDOWN((I12*4000),-3))+IF(I12=0,0,IF(COUNTIF(G33,"*蓄電システム*"),0,25000))</f>
        <v>108000</v>
      </c>
      <c r="O26" s="130"/>
      <c r="P26" s="129">
        <f>IF(N26="","",N26*L26)</f>
        <v>108000</v>
      </c>
      <c r="Q26" s="130"/>
      <c r="T26" s="178" t="s">
        <v>112</v>
      </c>
      <c r="U26" s="179"/>
      <c r="V26" s="179"/>
      <c r="W26" s="179"/>
      <c r="X26" s="180"/>
      <c r="Y26" s="175"/>
      <c r="Z26" s="176"/>
      <c r="AA26" s="176"/>
      <c r="AB26" s="176"/>
      <c r="AC26" s="177"/>
      <c r="AD26" s="85">
        <v>1</v>
      </c>
      <c r="AE26" s="85" t="str">
        <f>$M$26</f>
        <v>式</v>
      </c>
      <c r="AF26" s="129">
        <f>$N$26</f>
        <v>108000</v>
      </c>
      <c r="AG26" s="130"/>
      <c r="AH26" s="129">
        <f t="shared" si="13"/>
        <v>108000</v>
      </c>
      <c r="AI26" s="130"/>
      <c r="AL26" s="178" t="s">
        <v>112</v>
      </c>
      <c r="AM26" s="179"/>
      <c r="AN26" s="179"/>
      <c r="AO26" s="179"/>
      <c r="AP26" s="180"/>
      <c r="AQ26" s="178"/>
      <c r="AR26" s="179"/>
      <c r="AS26" s="179"/>
      <c r="AT26" s="179"/>
      <c r="AU26" s="180"/>
      <c r="AV26" s="85">
        <v>1</v>
      </c>
      <c r="AW26" s="85" t="str">
        <f>$M$26</f>
        <v>式</v>
      </c>
      <c r="AX26" s="129">
        <f>$N$26</f>
        <v>108000</v>
      </c>
      <c r="AY26" s="130"/>
      <c r="AZ26" s="129">
        <f t="shared" si="14"/>
        <v>108000</v>
      </c>
      <c r="BA26" s="130"/>
      <c r="BD26" s="178" t="s">
        <v>112</v>
      </c>
      <c r="BE26" s="179"/>
      <c r="BF26" s="179"/>
      <c r="BG26" s="179"/>
      <c r="BH26" s="180"/>
      <c r="BI26" s="178"/>
      <c r="BJ26" s="179"/>
      <c r="BK26" s="179"/>
      <c r="BL26" s="179"/>
      <c r="BM26" s="180"/>
      <c r="BN26" s="85">
        <v>1</v>
      </c>
      <c r="BO26" s="85" t="str">
        <f>$M$26</f>
        <v>式</v>
      </c>
      <c r="BP26" s="129">
        <f>$N$26</f>
        <v>108000</v>
      </c>
      <c r="BQ26" s="130"/>
      <c r="BR26" s="129">
        <f t="shared" si="15"/>
        <v>108000</v>
      </c>
      <c r="BS26" s="130"/>
      <c r="BV26" s="178" t="s">
        <v>112</v>
      </c>
      <c r="BW26" s="179"/>
      <c r="BX26" s="179"/>
      <c r="BY26" s="179"/>
      <c r="BZ26" s="180"/>
      <c r="CA26" s="178"/>
      <c r="CB26" s="179"/>
      <c r="CC26" s="179"/>
      <c r="CD26" s="179"/>
      <c r="CE26" s="180"/>
      <c r="CF26" s="85">
        <v>1</v>
      </c>
      <c r="CG26" s="85" t="str">
        <f>$M$26</f>
        <v>式</v>
      </c>
      <c r="CH26" s="129">
        <f>$N$26</f>
        <v>108000</v>
      </c>
      <c r="CI26" s="130"/>
      <c r="CJ26" s="129">
        <f t="shared" si="16"/>
        <v>108000</v>
      </c>
      <c r="CK26" s="130"/>
      <c r="CN26" s="178" t="s">
        <v>112</v>
      </c>
      <c r="CO26" s="179"/>
      <c r="CP26" s="179"/>
      <c r="CQ26" s="179"/>
      <c r="CR26" s="180"/>
      <c r="CS26" s="178"/>
      <c r="CT26" s="179"/>
      <c r="CU26" s="179"/>
      <c r="CV26" s="179"/>
      <c r="CW26" s="180"/>
      <c r="CX26" s="85">
        <v>1</v>
      </c>
      <c r="CY26" s="85" t="str">
        <f>$M$26</f>
        <v>式</v>
      </c>
      <c r="CZ26" s="129">
        <f>$N$26</f>
        <v>108000</v>
      </c>
      <c r="DA26" s="130"/>
      <c r="DB26" s="129">
        <f t="shared" si="17"/>
        <v>108000</v>
      </c>
      <c r="DC26" s="130"/>
    </row>
    <row r="27" spans="2:107" s="63" customFormat="1" ht="43.05" customHeight="1" x14ac:dyDescent="0.8">
      <c r="B27" s="147" t="str">
        <f>IF(G27="","","V2Hシステム")</f>
        <v/>
      </c>
      <c r="C27" s="148"/>
      <c r="D27" s="148"/>
      <c r="E27" s="148"/>
      <c r="F27" s="149"/>
      <c r="G27" s="147"/>
      <c r="H27" s="148"/>
      <c r="I27" s="148"/>
      <c r="J27" s="148"/>
      <c r="K27" s="149"/>
      <c r="L27" s="80"/>
      <c r="M27" s="80" t="str">
        <f>IF(G27="","","式")</f>
        <v/>
      </c>
      <c r="N27" s="136" t="str">
        <f>IFERROR(VLOOKUP(G27,list1!$B$55:$C$59,2,FALSE),"")</f>
        <v/>
      </c>
      <c r="O27" s="137"/>
      <c r="P27" s="138" t="str">
        <f t="shared" ref="P27" si="18">IF(N27="","",N27*L27)</f>
        <v/>
      </c>
      <c r="Q27" s="139"/>
      <c r="T27" s="133" t="str">
        <f>$B$27</f>
        <v/>
      </c>
      <c r="U27" s="134"/>
      <c r="V27" s="134"/>
      <c r="W27" s="134"/>
      <c r="X27" s="135"/>
      <c r="Y27" s="133">
        <f>$G$27</f>
        <v>0</v>
      </c>
      <c r="Z27" s="134"/>
      <c r="AA27" s="134"/>
      <c r="AB27" s="134"/>
      <c r="AC27" s="135"/>
      <c r="AD27" s="86">
        <f>$L$27</f>
        <v>0</v>
      </c>
      <c r="AE27" s="86" t="str">
        <f>$M$27</f>
        <v/>
      </c>
      <c r="AF27" s="136" t="str">
        <f>IF($N$27=0,"",$N$27)</f>
        <v/>
      </c>
      <c r="AG27" s="137"/>
      <c r="AH27" s="136" t="str">
        <f>IF(AF27="","",AF27*AD27)</f>
        <v/>
      </c>
      <c r="AI27" s="137"/>
      <c r="AL27" s="133" t="str">
        <f>$B$27</f>
        <v/>
      </c>
      <c r="AM27" s="134"/>
      <c r="AN27" s="134"/>
      <c r="AO27" s="134"/>
      <c r="AP27" s="135"/>
      <c r="AQ27" s="133">
        <f>$G$27</f>
        <v>0</v>
      </c>
      <c r="AR27" s="134"/>
      <c r="AS27" s="134"/>
      <c r="AT27" s="134"/>
      <c r="AU27" s="135"/>
      <c r="AV27" s="86">
        <f>$L$27</f>
        <v>0</v>
      </c>
      <c r="AW27" s="86" t="str">
        <f>$M$27</f>
        <v/>
      </c>
      <c r="AX27" s="136" t="str">
        <f>IF($N$27=0,"",$N$27)</f>
        <v/>
      </c>
      <c r="AY27" s="137"/>
      <c r="AZ27" s="136" t="str">
        <f t="shared" si="14"/>
        <v/>
      </c>
      <c r="BA27" s="137"/>
      <c r="BD27" s="133" t="str">
        <f>$B$27</f>
        <v/>
      </c>
      <c r="BE27" s="134"/>
      <c r="BF27" s="134"/>
      <c r="BG27" s="134"/>
      <c r="BH27" s="135"/>
      <c r="BI27" s="133">
        <f>$G$27</f>
        <v>0</v>
      </c>
      <c r="BJ27" s="134"/>
      <c r="BK27" s="134"/>
      <c r="BL27" s="134"/>
      <c r="BM27" s="135"/>
      <c r="BN27" s="86">
        <f>$L$27</f>
        <v>0</v>
      </c>
      <c r="BO27" s="86" t="str">
        <f>$M$27</f>
        <v/>
      </c>
      <c r="BP27" s="136" t="str">
        <f>IF($N$27=0,"",$N$27)</f>
        <v/>
      </c>
      <c r="BQ27" s="137"/>
      <c r="BR27" s="136" t="str">
        <f t="shared" si="15"/>
        <v/>
      </c>
      <c r="BS27" s="137"/>
      <c r="BV27" s="133" t="str">
        <f>$B$27</f>
        <v/>
      </c>
      <c r="BW27" s="134"/>
      <c r="BX27" s="134"/>
      <c r="BY27" s="134"/>
      <c r="BZ27" s="135"/>
      <c r="CA27" s="133">
        <f>$G$27</f>
        <v>0</v>
      </c>
      <c r="CB27" s="134"/>
      <c r="CC27" s="134"/>
      <c r="CD27" s="134"/>
      <c r="CE27" s="135"/>
      <c r="CF27" s="86">
        <f>$L$27</f>
        <v>0</v>
      </c>
      <c r="CG27" s="86" t="str">
        <f>$M$27</f>
        <v/>
      </c>
      <c r="CH27" s="136" t="str">
        <f>IF($N$27=0,"",$N$27)</f>
        <v/>
      </c>
      <c r="CI27" s="137"/>
      <c r="CJ27" s="136" t="str">
        <f t="shared" si="16"/>
        <v/>
      </c>
      <c r="CK27" s="137"/>
      <c r="CN27" s="133" t="str">
        <f>$B$27</f>
        <v/>
      </c>
      <c r="CO27" s="134"/>
      <c r="CP27" s="134"/>
      <c r="CQ27" s="134"/>
      <c r="CR27" s="135"/>
      <c r="CS27" s="133">
        <f>$G$27</f>
        <v>0</v>
      </c>
      <c r="CT27" s="134"/>
      <c r="CU27" s="134"/>
      <c r="CV27" s="134"/>
      <c r="CW27" s="135"/>
      <c r="CX27" s="86">
        <f>$L$27</f>
        <v>0</v>
      </c>
      <c r="CY27" s="86" t="str">
        <f>$M$27</f>
        <v/>
      </c>
      <c r="CZ27" s="136" t="str">
        <f>IF($N$27=0,"",$N$27)</f>
        <v/>
      </c>
      <c r="DA27" s="137"/>
      <c r="DB27" s="136" t="str">
        <f t="shared" si="17"/>
        <v/>
      </c>
      <c r="DC27" s="137"/>
    </row>
    <row r="28" spans="2:107" s="63" customFormat="1" ht="43.05" customHeight="1" x14ac:dyDescent="0.8">
      <c r="B28" s="126"/>
      <c r="C28" s="127"/>
      <c r="D28" s="127"/>
      <c r="E28" s="127"/>
      <c r="F28" s="127"/>
      <c r="G28" s="127"/>
      <c r="H28" s="127"/>
      <c r="I28" s="127"/>
      <c r="J28" s="127"/>
      <c r="K28" s="127"/>
      <c r="L28" s="66"/>
      <c r="M28" s="66"/>
      <c r="N28" s="128"/>
      <c r="O28" s="128"/>
      <c r="P28" s="129" t="str">
        <f>IF(N28="","",N28*L28)</f>
        <v/>
      </c>
      <c r="Q28" s="130"/>
      <c r="T28" s="131">
        <f>$B$28</f>
        <v>0</v>
      </c>
      <c r="U28" s="132"/>
      <c r="V28" s="132"/>
      <c r="W28" s="132"/>
      <c r="X28" s="132"/>
      <c r="Y28" s="132">
        <f>$G$28</f>
        <v>0</v>
      </c>
      <c r="Z28" s="132"/>
      <c r="AA28" s="132"/>
      <c r="AB28" s="132"/>
      <c r="AC28" s="132"/>
      <c r="AD28" s="85">
        <f>$L$28</f>
        <v>0</v>
      </c>
      <c r="AE28" s="85">
        <f>$M$28</f>
        <v>0</v>
      </c>
      <c r="AF28" s="128" t="str">
        <f>IF($N$28=0,"",$N$28)</f>
        <v/>
      </c>
      <c r="AG28" s="128"/>
      <c r="AH28" s="129" t="str">
        <f>IF(AF28="","",AF28*AD28)</f>
        <v/>
      </c>
      <c r="AI28" s="130"/>
      <c r="AL28" s="131">
        <f>$B$28</f>
        <v>0</v>
      </c>
      <c r="AM28" s="132"/>
      <c r="AN28" s="132"/>
      <c r="AO28" s="132"/>
      <c r="AP28" s="132"/>
      <c r="AQ28" s="132">
        <f>$G$28</f>
        <v>0</v>
      </c>
      <c r="AR28" s="132"/>
      <c r="AS28" s="132"/>
      <c r="AT28" s="132"/>
      <c r="AU28" s="132"/>
      <c r="AV28" s="85">
        <f>$L$28</f>
        <v>0</v>
      </c>
      <c r="AW28" s="85">
        <f>$M$28</f>
        <v>0</v>
      </c>
      <c r="AX28" s="128" t="str">
        <f>IF($N$28=0,"",$N$28)</f>
        <v/>
      </c>
      <c r="AY28" s="128"/>
      <c r="AZ28" s="129" t="str">
        <f>IF(AX28="","",AX28*AV28)</f>
        <v/>
      </c>
      <c r="BA28" s="130"/>
      <c r="BD28" s="131">
        <f>$B$28</f>
        <v>0</v>
      </c>
      <c r="BE28" s="132"/>
      <c r="BF28" s="132"/>
      <c r="BG28" s="132"/>
      <c r="BH28" s="132"/>
      <c r="BI28" s="132">
        <f>$G$28</f>
        <v>0</v>
      </c>
      <c r="BJ28" s="132"/>
      <c r="BK28" s="132"/>
      <c r="BL28" s="132"/>
      <c r="BM28" s="132"/>
      <c r="BN28" s="85">
        <f>$L$28</f>
        <v>0</v>
      </c>
      <c r="BO28" s="85">
        <f>$M$28</f>
        <v>0</v>
      </c>
      <c r="BP28" s="128" t="str">
        <f>IF($N$28=0,"",$N$28)</f>
        <v/>
      </c>
      <c r="BQ28" s="128"/>
      <c r="BR28" s="129" t="str">
        <f>IF(BP28="","",BP28*BN28)</f>
        <v/>
      </c>
      <c r="BS28" s="130"/>
      <c r="BV28" s="131">
        <f>$B$28</f>
        <v>0</v>
      </c>
      <c r="BW28" s="132"/>
      <c r="BX28" s="132"/>
      <c r="BY28" s="132"/>
      <c r="BZ28" s="132"/>
      <c r="CA28" s="132">
        <f>$G$28</f>
        <v>0</v>
      </c>
      <c r="CB28" s="132"/>
      <c r="CC28" s="132"/>
      <c r="CD28" s="132"/>
      <c r="CE28" s="132"/>
      <c r="CF28" s="85">
        <f>$L$28</f>
        <v>0</v>
      </c>
      <c r="CG28" s="85">
        <f>$M$28</f>
        <v>0</v>
      </c>
      <c r="CH28" s="128" t="str">
        <f>IF($N$28=0,"",$N$28)</f>
        <v/>
      </c>
      <c r="CI28" s="128"/>
      <c r="CJ28" s="129" t="str">
        <f>IF(CH28="","",CH28*CF28)</f>
        <v/>
      </c>
      <c r="CK28" s="130"/>
      <c r="CN28" s="131">
        <f>$B$28</f>
        <v>0</v>
      </c>
      <c r="CO28" s="132"/>
      <c r="CP28" s="132"/>
      <c r="CQ28" s="132"/>
      <c r="CR28" s="132"/>
      <c r="CS28" s="132">
        <f>$G$28</f>
        <v>0</v>
      </c>
      <c r="CT28" s="132"/>
      <c r="CU28" s="132"/>
      <c r="CV28" s="132"/>
      <c r="CW28" s="132"/>
      <c r="CX28" s="85">
        <f>$L$28</f>
        <v>0</v>
      </c>
      <c r="CY28" s="85">
        <f>$M$28</f>
        <v>0</v>
      </c>
      <c r="CZ28" s="128" t="str">
        <f>IF($N$28=0,"",$N$28)</f>
        <v/>
      </c>
      <c r="DA28" s="128"/>
      <c r="DB28" s="129" t="str">
        <f>IF(CZ28="","",CZ28*CX28)</f>
        <v/>
      </c>
      <c r="DC28" s="130"/>
    </row>
    <row r="29" spans="2:107" s="63" customFormat="1" ht="43.05" customHeight="1" x14ac:dyDescent="0.8">
      <c r="B29" s="233"/>
      <c r="C29" s="234"/>
      <c r="D29" s="234"/>
      <c r="E29" s="234"/>
      <c r="F29" s="234"/>
      <c r="G29" s="235"/>
      <c r="H29" s="236"/>
      <c r="I29" s="236"/>
      <c r="J29" s="236"/>
      <c r="K29" s="237"/>
      <c r="L29" s="67"/>
      <c r="M29" s="67"/>
      <c r="N29" s="173"/>
      <c r="O29" s="173"/>
      <c r="P29" s="136" t="str">
        <f>IF(N29="","",N29*L29)</f>
        <v/>
      </c>
      <c r="Q29" s="137"/>
      <c r="T29" s="133">
        <f>$B$29</f>
        <v>0</v>
      </c>
      <c r="U29" s="134"/>
      <c r="V29" s="134"/>
      <c r="W29" s="134"/>
      <c r="X29" s="135"/>
      <c r="Y29" s="133">
        <f>$G$29</f>
        <v>0</v>
      </c>
      <c r="Z29" s="134"/>
      <c r="AA29" s="134"/>
      <c r="AB29" s="134"/>
      <c r="AC29" s="135"/>
      <c r="AD29" s="86">
        <f>$L$29</f>
        <v>0</v>
      </c>
      <c r="AE29" s="86">
        <f>$M$29</f>
        <v>0</v>
      </c>
      <c r="AF29" s="136" t="str">
        <f>IF($N$29=0,"",$N$29)</f>
        <v/>
      </c>
      <c r="AG29" s="137"/>
      <c r="AH29" s="136" t="str">
        <f>IF(AF29="","",AF29*AD29)</f>
        <v/>
      </c>
      <c r="AI29" s="137"/>
      <c r="AL29" s="133">
        <f>$B$29</f>
        <v>0</v>
      </c>
      <c r="AM29" s="134"/>
      <c r="AN29" s="134"/>
      <c r="AO29" s="134"/>
      <c r="AP29" s="135"/>
      <c r="AQ29" s="133">
        <f>$G$29</f>
        <v>0</v>
      </c>
      <c r="AR29" s="134"/>
      <c r="AS29" s="134"/>
      <c r="AT29" s="134"/>
      <c r="AU29" s="135"/>
      <c r="AV29" s="86">
        <f>$L$29</f>
        <v>0</v>
      </c>
      <c r="AW29" s="86">
        <f>$M$29</f>
        <v>0</v>
      </c>
      <c r="AX29" s="136" t="str">
        <f>IF($N$29=0,"",$N$29)</f>
        <v/>
      </c>
      <c r="AY29" s="137"/>
      <c r="AZ29" s="136" t="str">
        <f>IF(AX29="","",AX29*AV29)</f>
        <v/>
      </c>
      <c r="BA29" s="137"/>
      <c r="BD29" s="133">
        <f>$B$29</f>
        <v>0</v>
      </c>
      <c r="BE29" s="134"/>
      <c r="BF29" s="134"/>
      <c r="BG29" s="134"/>
      <c r="BH29" s="135"/>
      <c r="BI29" s="133">
        <f>$G$29</f>
        <v>0</v>
      </c>
      <c r="BJ29" s="134"/>
      <c r="BK29" s="134"/>
      <c r="BL29" s="134"/>
      <c r="BM29" s="135"/>
      <c r="BN29" s="86">
        <f>$L$29</f>
        <v>0</v>
      </c>
      <c r="BO29" s="86">
        <f>$M$29</f>
        <v>0</v>
      </c>
      <c r="BP29" s="136" t="str">
        <f>IF($N$29=0,"",$N$29)</f>
        <v/>
      </c>
      <c r="BQ29" s="137"/>
      <c r="BR29" s="136" t="str">
        <f>IF(BP29="","",BP29*BN29)</f>
        <v/>
      </c>
      <c r="BS29" s="137"/>
      <c r="BV29" s="133">
        <f>$B$29</f>
        <v>0</v>
      </c>
      <c r="BW29" s="134"/>
      <c r="BX29" s="134"/>
      <c r="BY29" s="134"/>
      <c r="BZ29" s="135"/>
      <c r="CA29" s="133">
        <f>$G$29</f>
        <v>0</v>
      </c>
      <c r="CB29" s="134"/>
      <c r="CC29" s="134"/>
      <c r="CD29" s="134"/>
      <c r="CE29" s="135"/>
      <c r="CF29" s="86">
        <f>$L$29</f>
        <v>0</v>
      </c>
      <c r="CG29" s="86">
        <f>$M$29</f>
        <v>0</v>
      </c>
      <c r="CH29" s="136" t="str">
        <f>IF($N$29=0,"",$N$29)</f>
        <v/>
      </c>
      <c r="CI29" s="137"/>
      <c r="CJ29" s="136" t="str">
        <f>IF(CH29="","",CH29*CF29)</f>
        <v/>
      </c>
      <c r="CK29" s="137"/>
      <c r="CN29" s="133">
        <f>$B$29</f>
        <v>0</v>
      </c>
      <c r="CO29" s="134"/>
      <c r="CP29" s="134"/>
      <c r="CQ29" s="134"/>
      <c r="CR29" s="135"/>
      <c r="CS29" s="133">
        <f>$G$29</f>
        <v>0</v>
      </c>
      <c r="CT29" s="134"/>
      <c r="CU29" s="134"/>
      <c r="CV29" s="134"/>
      <c r="CW29" s="135"/>
      <c r="CX29" s="86">
        <f>$L$29</f>
        <v>0</v>
      </c>
      <c r="CY29" s="86">
        <f>$M$29</f>
        <v>0</v>
      </c>
      <c r="CZ29" s="136" t="str">
        <f>IF($N$29=0,"",$N$29)</f>
        <v/>
      </c>
      <c r="DA29" s="137"/>
      <c r="DB29" s="136" t="str">
        <f>IF(CZ29="","",CZ29*CX29)</f>
        <v/>
      </c>
      <c r="DC29" s="137"/>
    </row>
    <row r="30" spans="2:107" s="63" customFormat="1" ht="43.05" customHeight="1" x14ac:dyDescent="0.8"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66"/>
      <c r="M30" s="66"/>
      <c r="N30" s="128"/>
      <c r="O30" s="128"/>
      <c r="P30" s="129" t="str">
        <f>IF(N30="","",N30*L30)</f>
        <v/>
      </c>
      <c r="Q30" s="130"/>
      <c r="T30" s="131">
        <f>$B$30</f>
        <v>0</v>
      </c>
      <c r="U30" s="132"/>
      <c r="V30" s="132"/>
      <c r="W30" s="132"/>
      <c r="X30" s="132"/>
      <c r="Y30" s="132">
        <f>$G$30</f>
        <v>0</v>
      </c>
      <c r="Z30" s="132"/>
      <c r="AA30" s="132"/>
      <c r="AB30" s="132"/>
      <c r="AC30" s="132"/>
      <c r="AD30" s="85">
        <f>$L$30</f>
        <v>0</v>
      </c>
      <c r="AE30" s="85">
        <f>$M$30</f>
        <v>0</v>
      </c>
      <c r="AF30" s="128" t="str">
        <f>IF($N$30=0,"",$N$30)</f>
        <v/>
      </c>
      <c r="AG30" s="128"/>
      <c r="AH30" s="129" t="str">
        <f>IF(AF30="","",AF30*AD30)</f>
        <v/>
      </c>
      <c r="AI30" s="130"/>
      <c r="AL30" s="131">
        <f>$B$30</f>
        <v>0</v>
      </c>
      <c r="AM30" s="132"/>
      <c r="AN30" s="132"/>
      <c r="AO30" s="132"/>
      <c r="AP30" s="132"/>
      <c r="AQ30" s="132">
        <f>$G$30</f>
        <v>0</v>
      </c>
      <c r="AR30" s="132"/>
      <c r="AS30" s="132"/>
      <c r="AT30" s="132"/>
      <c r="AU30" s="132"/>
      <c r="AV30" s="85">
        <f>$L$30</f>
        <v>0</v>
      </c>
      <c r="AW30" s="85">
        <f>$M$30</f>
        <v>0</v>
      </c>
      <c r="AX30" s="128" t="str">
        <f>IF($N$30=0,"",$N$30)</f>
        <v/>
      </c>
      <c r="AY30" s="128"/>
      <c r="AZ30" s="129" t="str">
        <f>IF(AX30="","",AX30*AV30)</f>
        <v/>
      </c>
      <c r="BA30" s="130"/>
      <c r="BD30" s="131">
        <f>$B$30</f>
        <v>0</v>
      </c>
      <c r="BE30" s="132"/>
      <c r="BF30" s="132"/>
      <c r="BG30" s="132"/>
      <c r="BH30" s="132"/>
      <c r="BI30" s="132">
        <f>$G$30</f>
        <v>0</v>
      </c>
      <c r="BJ30" s="132"/>
      <c r="BK30" s="132"/>
      <c r="BL30" s="132"/>
      <c r="BM30" s="132"/>
      <c r="BN30" s="85">
        <f>$L$30</f>
        <v>0</v>
      </c>
      <c r="BO30" s="85">
        <f>$M$30</f>
        <v>0</v>
      </c>
      <c r="BP30" s="128" t="str">
        <f>IF($N$30=0,"",$N$30)</f>
        <v/>
      </c>
      <c r="BQ30" s="128"/>
      <c r="BR30" s="129" t="str">
        <f>IF(BP30="","",BP30*BN30)</f>
        <v/>
      </c>
      <c r="BS30" s="130"/>
      <c r="BV30" s="131">
        <f>$B$30</f>
        <v>0</v>
      </c>
      <c r="BW30" s="132"/>
      <c r="BX30" s="132"/>
      <c r="BY30" s="132"/>
      <c r="BZ30" s="132"/>
      <c r="CA30" s="132">
        <f>$G$30</f>
        <v>0</v>
      </c>
      <c r="CB30" s="132"/>
      <c r="CC30" s="132"/>
      <c r="CD30" s="132"/>
      <c r="CE30" s="132"/>
      <c r="CF30" s="85">
        <f>$L$30</f>
        <v>0</v>
      </c>
      <c r="CG30" s="85">
        <f>$M$30</f>
        <v>0</v>
      </c>
      <c r="CH30" s="128" t="str">
        <f>IF($N$30=0,"",$N$30)</f>
        <v/>
      </c>
      <c r="CI30" s="128"/>
      <c r="CJ30" s="129" t="str">
        <f>IF(CH30="","",CH30*CF30)</f>
        <v/>
      </c>
      <c r="CK30" s="130"/>
      <c r="CN30" s="131">
        <f>$B$30</f>
        <v>0</v>
      </c>
      <c r="CO30" s="132"/>
      <c r="CP30" s="132"/>
      <c r="CQ30" s="132"/>
      <c r="CR30" s="132"/>
      <c r="CS30" s="132">
        <f>$G$30</f>
        <v>0</v>
      </c>
      <c r="CT30" s="132"/>
      <c r="CU30" s="132"/>
      <c r="CV30" s="132"/>
      <c r="CW30" s="132"/>
      <c r="CX30" s="85">
        <f>$L$30</f>
        <v>0</v>
      </c>
      <c r="CY30" s="85">
        <f>$M$30</f>
        <v>0</v>
      </c>
      <c r="CZ30" s="128" t="str">
        <f>IF($N$30=0,"",$N$30)</f>
        <v/>
      </c>
      <c r="DA30" s="128"/>
      <c r="DB30" s="129" t="str">
        <f>IF(CZ30="","",CZ30*CX30)</f>
        <v/>
      </c>
      <c r="DC30" s="130"/>
    </row>
    <row r="31" spans="2:107" s="63" customFormat="1" ht="43.05" customHeight="1" x14ac:dyDescent="0.8">
      <c r="B31" s="147"/>
      <c r="C31" s="148"/>
      <c r="D31" s="148"/>
      <c r="E31" s="148"/>
      <c r="F31" s="149"/>
      <c r="G31" s="147"/>
      <c r="H31" s="148"/>
      <c r="I31" s="148"/>
      <c r="J31" s="148"/>
      <c r="K31" s="149"/>
      <c r="L31" s="80" t="str">
        <f>IF(B31="","",1)</f>
        <v/>
      </c>
      <c r="M31" s="80" t="str">
        <f>IF(B31="","","式")</f>
        <v/>
      </c>
      <c r="N31" s="136" t="str" cm="1">
        <f t="array" ref="N31">_xlfn.IFS(B31="","",B31="屋根塗装",330000,B31="屋根外壁塗装",800000)</f>
        <v/>
      </c>
      <c r="O31" s="137"/>
      <c r="P31" s="138" t="str">
        <f>IF(N31="","",N31*L31)</f>
        <v/>
      </c>
      <c r="Q31" s="139"/>
      <c r="T31" s="133">
        <f>$B$31</f>
        <v>0</v>
      </c>
      <c r="U31" s="134"/>
      <c r="V31" s="134"/>
      <c r="W31" s="134"/>
      <c r="X31" s="135"/>
      <c r="Y31" s="133">
        <f>$G$31</f>
        <v>0</v>
      </c>
      <c r="Z31" s="134"/>
      <c r="AA31" s="134"/>
      <c r="AB31" s="134"/>
      <c r="AC31" s="135"/>
      <c r="AD31" s="86" t="str">
        <f>$L$31</f>
        <v/>
      </c>
      <c r="AE31" s="86" t="str">
        <f>$M$31</f>
        <v/>
      </c>
      <c r="AF31" s="136" t="str">
        <f>IF($N$31=0,"",$N$31)</f>
        <v/>
      </c>
      <c r="AG31" s="137"/>
      <c r="AH31" s="136" t="str">
        <f>IF(AF31="","",AF31*AD31)</f>
        <v/>
      </c>
      <c r="AI31" s="137"/>
      <c r="AL31" s="133">
        <f>$B$31</f>
        <v>0</v>
      </c>
      <c r="AM31" s="134"/>
      <c r="AN31" s="134"/>
      <c r="AO31" s="134"/>
      <c r="AP31" s="135"/>
      <c r="AQ31" s="133">
        <f>$G$31</f>
        <v>0</v>
      </c>
      <c r="AR31" s="134"/>
      <c r="AS31" s="134"/>
      <c r="AT31" s="134"/>
      <c r="AU31" s="135"/>
      <c r="AV31" s="86" t="str">
        <f>$L$31</f>
        <v/>
      </c>
      <c r="AW31" s="86" t="str">
        <f>$M$31</f>
        <v/>
      </c>
      <c r="AX31" s="136" t="str">
        <f>IF($N$31=0,"",$N$31)</f>
        <v/>
      </c>
      <c r="AY31" s="137"/>
      <c r="AZ31" s="136" t="str">
        <f t="shared" si="14"/>
        <v/>
      </c>
      <c r="BA31" s="137"/>
      <c r="BD31" s="133">
        <f>$B$31</f>
        <v>0</v>
      </c>
      <c r="BE31" s="134"/>
      <c r="BF31" s="134"/>
      <c r="BG31" s="134"/>
      <c r="BH31" s="135"/>
      <c r="BI31" s="133">
        <f>$G$31</f>
        <v>0</v>
      </c>
      <c r="BJ31" s="134"/>
      <c r="BK31" s="134"/>
      <c r="BL31" s="134"/>
      <c r="BM31" s="135"/>
      <c r="BN31" s="86" t="str">
        <f>$L$31</f>
        <v/>
      </c>
      <c r="BO31" s="86" t="str">
        <f>$M$31</f>
        <v/>
      </c>
      <c r="BP31" s="136" t="str">
        <f>IF($N$31=0,"",$N$31)</f>
        <v/>
      </c>
      <c r="BQ31" s="137"/>
      <c r="BR31" s="136" t="str">
        <f t="shared" si="15"/>
        <v/>
      </c>
      <c r="BS31" s="137"/>
      <c r="BV31" s="133">
        <f>$B$31</f>
        <v>0</v>
      </c>
      <c r="BW31" s="134"/>
      <c r="BX31" s="134"/>
      <c r="BY31" s="134"/>
      <c r="BZ31" s="135"/>
      <c r="CA31" s="133">
        <f>$G$31</f>
        <v>0</v>
      </c>
      <c r="CB31" s="134"/>
      <c r="CC31" s="134"/>
      <c r="CD31" s="134"/>
      <c r="CE31" s="135"/>
      <c r="CF31" s="86" t="str">
        <f>$L$31</f>
        <v/>
      </c>
      <c r="CG31" s="86" t="str">
        <f>$M$31</f>
        <v/>
      </c>
      <c r="CH31" s="136" t="str">
        <f>IF($N$31=0,"",$N$31)</f>
        <v/>
      </c>
      <c r="CI31" s="137"/>
      <c r="CJ31" s="136" t="str">
        <f t="shared" si="16"/>
        <v/>
      </c>
      <c r="CK31" s="137"/>
      <c r="CN31" s="133">
        <f>$B$31</f>
        <v>0</v>
      </c>
      <c r="CO31" s="134"/>
      <c r="CP31" s="134"/>
      <c r="CQ31" s="134"/>
      <c r="CR31" s="135"/>
      <c r="CS31" s="133">
        <f>$G$31</f>
        <v>0</v>
      </c>
      <c r="CT31" s="134"/>
      <c r="CU31" s="134"/>
      <c r="CV31" s="134"/>
      <c r="CW31" s="135"/>
      <c r="CX31" s="86" t="str">
        <f>$L$31</f>
        <v/>
      </c>
      <c r="CY31" s="86" t="str">
        <f>$M$31</f>
        <v/>
      </c>
      <c r="CZ31" s="136" t="str">
        <f>IF($N$31=0,"",$N$31)</f>
        <v/>
      </c>
      <c r="DA31" s="137"/>
      <c r="DB31" s="136" t="str">
        <f t="shared" si="17"/>
        <v/>
      </c>
      <c r="DC31" s="137"/>
    </row>
    <row r="32" spans="2:107" s="63" customFormat="1" ht="43.05" customHeight="1" x14ac:dyDescent="0.8">
      <c r="B32" s="126" t="str">
        <f>IF(B31="","","追加足場")</f>
        <v/>
      </c>
      <c r="C32" s="127"/>
      <c r="D32" s="127"/>
      <c r="E32" s="127"/>
      <c r="F32" s="127"/>
      <c r="G32" s="127"/>
      <c r="H32" s="127"/>
      <c r="I32" s="127"/>
      <c r="J32" s="127"/>
      <c r="K32" s="127"/>
      <c r="L32" s="66" t="str">
        <f>IF(B32="","",1)</f>
        <v/>
      </c>
      <c r="M32" s="66" t="str">
        <f>IF(B32="","","式")</f>
        <v/>
      </c>
      <c r="N32" s="128" t="str">
        <f>IF(B32="","",50000)</f>
        <v/>
      </c>
      <c r="O32" s="128"/>
      <c r="P32" s="129" t="str">
        <f t="shared" ref="P32" si="19">IF(N32="","",N32*L32)</f>
        <v/>
      </c>
      <c r="Q32" s="130"/>
      <c r="T32" s="131" t="str">
        <f>$B$32</f>
        <v/>
      </c>
      <c r="U32" s="132"/>
      <c r="V32" s="132"/>
      <c r="W32" s="132"/>
      <c r="X32" s="132"/>
      <c r="Y32" s="132">
        <f>$G$32</f>
        <v>0</v>
      </c>
      <c r="Z32" s="132"/>
      <c r="AA32" s="132"/>
      <c r="AB32" s="132"/>
      <c r="AC32" s="132"/>
      <c r="AD32" s="85" t="str">
        <f>$L$32</f>
        <v/>
      </c>
      <c r="AE32" s="85" t="str">
        <f>$M$32</f>
        <v/>
      </c>
      <c r="AF32" s="128" t="str">
        <f>IF($N$32=0,"",$N$32)</f>
        <v/>
      </c>
      <c r="AG32" s="128"/>
      <c r="AH32" s="129" t="str">
        <f t="shared" si="13"/>
        <v/>
      </c>
      <c r="AI32" s="130"/>
      <c r="AL32" s="131" t="str">
        <f>$B$32</f>
        <v/>
      </c>
      <c r="AM32" s="132"/>
      <c r="AN32" s="132"/>
      <c r="AO32" s="132"/>
      <c r="AP32" s="132"/>
      <c r="AQ32" s="132">
        <f>$G$32</f>
        <v>0</v>
      </c>
      <c r="AR32" s="132"/>
      <c r="AS32" s="132"/>
      <c r="AT32" s="132"/>
      <c r="AU32" s="132"/>
      <c r="AV32" s="85" t="str">
        <f>$L$32</f>
        <v/>
      </c>
      <c r="AW32" s="85" t="str">
        <f>$M$32</f>
        <v/>
      </c>
      <c r="AX32" s="128" t="str">
        <f>IF($N$32=0,"",$N$32)</f>
        <v/>
      </c>
      <c r="AY32" s="128"/>
      <c r="AZ32" s="129" t="str">
        <f t="shared" si="14"/>
        <v/>
      </c>
      <c r="BA32" s="130"/>
      <c r="BD32" s="131" t="str">
        <f>$B$32</f>
        <v/>
      </c>
      <c r="BE32" s="132"/>
      <c r="BF32" s="132"/>
      <c r="BG32" s="132"/>
      <c r="BH32" s="132"/>
      <c r="BI32" s="132">
        <f>$G$32</f>
        <v>0</v>
      </c>
      <c r="BJ32" s="132"/>
      <c r="BK32" s="132"/>
      <c r="BL32" s="132"/>
      <c r="BM32" s="132"/>
      <c r="BN32" s="85" t="str">
        <f>$L$32</f>
        <v/>
      </c>
      <c r="BO32" s="85" t="str">
        <f>$M$32</f>
        <v/>
      </c>
      <c r="BP32" s="128" t="str">
        <f>IF($N$32=0,"",$N$32)</f>
        <v/>
      </c>
      <c r="BQ32" s="128"/>
      <c r="BR32" s="129" t="str">
        <f t="shared" si="15"/>
        <v/>
      </c>
      <c r="BS32" s="130"/>
      <c r="BV32" s="131" t="str">
        <f>$B$32</f>
        <v/>
      </c>
      <c r="BW32" s="132"/>
      <c r="BX32" s="132"/>
      <c r="BY32" s="132"/>
      <c r="BZ32" s="132"/>
      <c r="CA32" s="132">
        <f>$G$32</f>
        <v>0</v>
      </c>
      <c r="CB32" s="132"/>
      <c r="CC32" s="132"/>
      <c r="CD32" s="132"/>
      <c r="CE32" s="132"/>
      <c r="CF32" s="85" t="str">
        <f>$L$32</f>
        <v/>
      </c>
      <c r="CG32" s="85" t="str">
        <f>$M$32</f>
        <v/>
      </c>
      <c r="CH32" s="128" t="str">
        <f>IF($N$32=0,"",$N$32)</f>
        <v/>
      </c>
      <c r="CI32" s="128"/>
      <c r="CJ32" s="129" t="str">
        <f t="shared" si="16"/>
        <v/>
      </c>
      <c r="CK32" s="130"/>
      <c r="CN32" s="131" t="str">
        <f>$B$32</f>
        <v/>
      </c>
      <c r="CO32" s="132"/>
      <c r="CP32" s="132"/>
      <c r="CQ32" s="132"/>
      <c r="CR32" s="132"/>
      <c r="CS32" s="132">
        <f>$G$32</f>
        <v>0</v>
      </c>
      <c r="CT32" s="132"/>
      <c r="CU32" s="132"/>
      <c r="CV32" s="132"/>
      <c r="CW32" s="132"/>
      <c r="CX32" s="85" t="str">
        <f>$L$32</f>
        <v/>
      </c>
      <c r="CY32" s="85" t="str">
        <f>$M$32</f>
        <v/>
      </c>
      <c r="CZ32" s="128" t="str">
        <f>IF($N$32=0,"",$N$32)</f>
        <v/>
      </c>
      <c r="DA32" s="128"/>
      <c r="DB32" s="129" t="str">
        <f t="shared" si="17"/>
        <v/>
      </c>
      <c r="DC32" s="130"/>
    </row>
    <row r="33" spans="1:107" s="63" customFormat="1" ht="43.05" customHeight="1" x14ac:dyDescent="0.8">
      <c r="B33" s="147" t="s">
        <v>372</v>
      </c>
      <c r="C33" s="148"/>
      <c r="D33" s="148"/>
      <c r="E33" s="148"/>
      <c r="F33" s="149"/>
      <c r="G33" s="223" t="s">
        <v>322</v>
      </c>
      <c r="H33" s="224"/>
      <c r="I33" s="224"/>
      <c r="J33" s="224"/>
      <c r="K33" s="225"/>
      <c r="L33" s="80">
        <v>1</v>
      </c>
      <c r="M33" s="80" t="s">
        <v>6</v>
      </c>
      <c r="N33" s="136">
        <v>600000</v>
      </c>
      <c r="O33" s="137"/>
      <c r="P33" s="136">
        <f>IF(N33="","",N33*L33)</f>
        <v>600000</v>
      </c>
      <c r="Q33" s="137"/>
      <c r="T33" s="133" t="s">
        <v>373</v>
      </c>
      <c r="U33" s="134"/>
      <c r="V33" s="134"/>
      <c r="W33" s="134"/>
      <c r="X33" s="135"/>
      <c r="Y33" s="140" t="str">
        <f>G33</f>
        <v>太陽光システム・蓄電システム</v>
      </c>
      <c r="Z33" s="141"/>
      <c r="AA33" s="141"/>
      <c r="AB33" s="141"/>
      <c r="AC33" s="142"/>
      <c r="AD33" s="86">
        <v>1</v>
      </c>
      <c r="AE33" s="86" t="str">
        <f>$M$33</f>
        <v>式</v>
      </c>
      <c r="AF33" s="136">
        <v>600000</v>
      </c>
      <c r="AG33" s="137"/>
      <c r="AH33" s="136">
        <f t="shared" si="13"/>
        <v>600000</v>
      </c>
      <c r="AI33" s="137"/>
      <c r="AL33" s="144" t="s">
        <v>373</v>
      </c>
      <c r="AM33" s="145"/>
      <c r="AN33" s="145"/>
      <c r="AO33" s="145"/>
      <c r="AP33" s="146"/>
      <c r="AQ33" s="203" t="str">
        <f>G33</f>
        <v>太陽光システム・蓄電システム</v>
      </c>
      <c r="AR33" s="204"/>
      <c r="AS33" s="204"/>
      <c r="AT33" s="204"/>
      <c r="AU33" s="205"/>
      <c r="AV33" s="86">
        <v>1</v>
      </c>
      <c r="AW33" s="86" t="str">
        <f>$M$33</f>
        <v>式</v>
      </c>
      <c r="AX33" s="136">
        <v>600000</v>
      </c>
      <c r="AY33" s="137"/>
      <c r="AZ33" s="136">
        <f t="shared" si="14"/>
        <v>600000</v>
      </c>
      <c r="BA33" s="137"/>
      <c r="BD33" s="144" t="s">
        <v>373</v>
      </c>
      <c r="BE33" s="145"/>
      <c r="BF33" s="145"/>
      <c r="BG33" s="145"/>
      <c r="BH33" s="146"/>
      <c r="BI33" s="203" t="str">
        <f>G33</f>
        <v>太陽光システム・蓄電システム</v>
      </c>
      <c r="BJ33" s="204"/>
      <c r="BK33" s="204"/>
      <c r="BL33" s="204"/>
      <c r="BM33" s="205"/>
      <c r="BN33" s="86">
        <v>1</v>
      </c>
      <c r="BO33" s="86" t="str">
        <f>$M$33</f>
        <v>式</v>
      </c>
      <c r="BP33" s="136">
        <v>600000</v>
      </c>
      <c r="BQ33" s="137"/>
      <c r="BR33" s="136">
        <f t="shared" si="15"/>
        <v>600000</v>
      </c>
      <c r="BS33" s="137"/>
      <c r="BV33" s="144" t="s">
        <v>373</v>
      </c>
      <c r="BW33" s="145"/>
      <c r="BX33" s="145"/>
      <c r="BY33" s="145"/>
      <c r="BZ33" s="146"/>
      <c r="CA33" s="203" t="str">
        <f>G33</f>
        <v>太陽光システム・蓄電システム</v>
      </c>
      <c r="CB33" s="204"/>
      <c r="CC33" s="204"/>
      <c r="CD33" s="204"/>
      <c r="CE33" s="205"/>
      <c r="CF33" s="86">
        <v>1</v>
      </c>
      <c r="CG33" s="86" t="str">
        <f>$M$33</f>
        <v>式</v>
      </c>
      <c r="CH33" s="136">
        <v>600000</v>
      </c>
      <c r="CI33" s="137"/>
      <c r="CJ33" s="136">
        <f t="shared" si="16"/>
        <v>600000</v>
      </c>
      <c r="CK33" s="137"/>
      <c r="CN33" s="144" t="s">
        <v>373</v>
      </c>
      <c r="CO33" s="145"/>
      <c r="CP33" s="145"/>
      <c r="CQ33" s="145"/>
      <c r="CR33" s="146"/>
      <c r="CS33" s="203" t="str">
        <f>G33</f>
        <v>太陽光システム・蓄電システム</v>
      </c>
      <c r="CT33" s="204"/>
      <c r="CU33" s="204"/>
      <c r="CV33" s="204"/>
      <c r="CW33" s="205"/>
      <c r="CX33" s="86">
        <v>1</v>
      </c>
      <c r="CY33" s="86" t="str">
        <f>$M$33</f>
        <v>式</v>
      </c>
      <c r="CZ33" s="136">
        <v>600000</v>
      </c>
      <c r="DA33" s="137"/>
      <c r="DB33" s="136">
        <f t="shared" si="17"/>
        <v>600000</v>
      </c>
      <c r="DC33" s="137"/>
    </row>
    <row r="34" spans="1:107" s="4" customFormat="1" ht="43.05" customHeight="1" x14ac:dyDescent="0.8">
      <c r="B34" s="212" t="s">
        <v>334</v>
      </c>
      <c r="C34" s="213"/>
      <c r="D34" s="213"/>
      <c r="E34" s="213"/>
      <c r="F34" s="214"/>
      <c r="G34" s="212" t="s">
        <v>376</v>
      </c>
      <c r="H34" s="213"/>
      <c r="I34" s="213"/>
      <c r="J34" s="213"/>
      <c r="K34" s="214"/>
      <c r="L34" s="66">
        <v>1</v>
      </c>
      <c r="M34" s="66" t="s">
        <v>335</v>
      </c>
      <c r="N34" s="143">
        <v>0</v>
      </c>
      <c r="O34" s="143"/>
      <c r="P34" s="143">
        <f>IF(N34="","",N34*L34)</f>
        <v>0</v>
      </c>
      <c r="Q34" s="143"/>
      <c r="T34" s="175" t="str">
        <f>$B$34</f>
        <v>工事保険</v>
      </c>
      <c r="U34" s="176"/>
      <c r="V34" s="176"/>
      <c r="W34" s="176"/>
      <c r="X34" s="177"/>
      <c r="Y34" s="175" t="str">
        <f>$G$34</f>
        <v>建物損害・製品補償</v>
      </c>
      <c r="Z34" s="176"/>
      <c r="AA34" s="176"/>
      <c r="AB34" s="176"/>
      <c r="AC34" s="177"/>
      <c r="AD34" s="85">
        <f>$L$34</f>
        <v>1</v>
      </c>
      <c r="AE34" s="85" t="str">
        <f>$M$34</f>
        <v>式</v>
      </c>
      <c r="AF34" s="143">
        <f>$N$34</f>
        <v>0</v>
      </c>
      <c r="AG34" s="143"/>
      <c r="AH34" s="143">
        <f>$P$34</f>
        <v>0</v>
      </c>
      <c r="AI34" s="143"/>
      <c r="AL34" s="175" t="str">
        <f>$B$34</f>
        <v>工事保険</v>
      </c>
      <c r="AM34" s="176"/>
      <c r="AN34" s="176"/>
      <c r="AO34" s="176"/>
      <c r="AP34" s="177"/>
      <c r="AQ34" s="175" t="str">
        <f>$G$34</f>
        <v>建物損害・製品補償</v>
      </c>
      <c r="AR34" s="176"/>
      <c r="AS34" s="176"/>
      <c r="AT34" s="176"/>
      <c r="AU34" s="177"/>
      <c r="AV34" s="85">
        <f>$L$34</f>
        <v>1</v>
      </c>
      <c r="AW34" s="85" t="str">
        <f>$M$34</f>
        <v>式</v>
      </c>
      <c r="AX34" s="143">
        <f>$N$34</f>
        <v>0</v>
      </c>
      <c r="AY34" s="143"/>
      <c r="AZ34" s="143">
        <f>$P$34</f>
        <v>0</v>
      </c>
      <c r="BA34" s="143"/>
      <c r="BD34" s="175" t="str">
        <f>$B$34</f>
        <v>工事保険</v>
      </c>
      <c r="BE34" s="176"/>
      <c r="BF34" s="176"/>
      <c r="BG34" s="176"/>
      <c r="BH34" s="177"/>
      <c r="BI34" s="175" t="str">
        <f>$G$34</f>
        <v>建物損害・製品補償</v>
      </c>
      <c r="BJ34" s="176"/>
      <c r="BK34" s="176"/>
      <c r="BL34" s="176"/>
      <c r="BM34" s="177"/>
      <c r="BN34" s="85">
        <f>$L$34</f>
        <v>1</v>
      </c>
      <c r="BO34" s="85" t="str">
        <f>$M$34</f>
        <v>式</v>
      </c>
      <c r="BP34" s="143">
        <f>$N$34</f>
        <v>0</v>
      </c>
      <c r="BQ34" s="143"/>
      <c r="BR34" s="143">
        <f>$P$34</f>
        <v>0</v>
      </c>
      <c r="BS34" s="143"/>
      <c r="BV34" s="175" t="str">
        <f>$B$34</f>
        <v>工事保険</v>
      </c>
      <c r="BW34" s="176"/>
      <c r="BX34" s="176"/>
      <c r="BY34" s="176"/>
      <c r="BZ34" s="177"/>
      <c r="CA34" s="175" t="str">
        <f>$G$34</f>
        <v>建物損害・製品補償</v>
      </c>
      <c r="CB34" s="176"/>
      <c r="CC34" s="176"/>
      <c r="CD34" s="176"/>
      <c r="CE34" s="177"/>
      <c r="CF34" s="85">
        <f>$L$34</f>
        <v>1</v>
      </c>
      <c r="CG34" s="85" t="str">
        <f>$M$34</f>
        <v>式</v>
      </c>
      <c r="CH34" s="143">
        <f>$N$34</f>
        <v>0</v>
      </c>
      <c r="CI34" s="143"/>
      <c r="CJ34" s="143">
        <f>$P$34</f>
        <v>0</v>
      </c>
      <c r="CK34" s="143"/>
      <c r="CN34" s="175" t="str">
        <f>$B$34</f>
        <v>工事保険</v>
      </c>
      <c r="CO34" s="176"/>
      <c r="CP34" s="176"/>
      <c r="CQ34" s="176"/>
      <c r="CR34" s="177"/>
      <c r="CS34" s="175" t="str">
        <f>$G$34</f>
        <v>建物損害・製品補償</v>
      </c>
      <c r="CT34" s="176"/>
      <c r="CU34" s="176"/>
      <c r="CV34" s="176"/>
      <c r="CW34" s="177"/>
      <c r="CX34" s="85">
        <f>$L$34</f>
        <v>1</v>
      </c>
      <c r="CY34" s="85" t="str">
        <f>$M$34</f>
        <v>式</v>
      </c>
      <c r="CZ34" s="143">
        <f>$N$34</f>
        <v>0</v>
      </c>
      <c r="DA34" s="143"/>
      <c r="DB34" s="143">
        <f>$P$34</f>
        <v>0</v>
      </c>
      <c r="DC34" s="143"/>
    </row>
    <row r="35" spans="1:107" s="63" customFormat="1" ht="43.05" customHeight="1" x14ac:dyDescent="0.8">
      <c r="B35" s="147" t="s">
        <v>336</v>
      </c>
      <c r="C35" s="148"/>
      <c r="D35" s="148"/>
      <c r="E35" s="148"/>
      <c r="F35" s="149"/>
      <c r="G35" s="223" t="s">
        <v>375</v>
      </c>
      <c r="H35" s="224"/>
      <c r="I35" s="224"/>
      <c r="J35" s="224"/>
      <c r="K35" s="225"/>
      <c r="L35" s="80">
        <v>1</v>
      </c>
      <c r="M35" s="80" t="s">
        <v>335</v>
      </c>
      <c r="N35" s="136">
        <v>0</v>
      </c>
      <c r="O35" s="137"/>
      <c r="P35" s="136">
        <f t="shared" ref="P35" si="20">IF(N35="","",N35*L35)</f>
        <v>0</v>
      </c>
      <c r="Q35" s="137"/>
      <c r="T35" s="155" t="str">
        <f>$B$35</f>
        <v>施工保証・無償メンテナンス</v>
      </c>
      <c r="U35" s="156"/>
      <c r="V35" s="156"/>
      <c r="W35" s="156"/>
      <c r="X35" s="157"/>
      <c r="Y35" s="158" t="str">
        <f>$G$35</f>
        <v>工事完了後から　10　年間</v>
      </c>
      <c r="Z35" s="159"/>
      <c r="AA35" s="159"/>
      <c r="AB35" s="159"/>
      <c r="AC35" s="160"/>
      <c r="AD35" s="86">
        <f>$L$35</f>
        <v>1</v>
      </c>
      <c r="AE35" s="86" t="str">
        <f>$M$35</f>
        <v>式</v>
      </c>
      <c r="AF35" s="136">
        <f>$N$35</f>
        <v>0</v>
      </c>
      <c r="AG35" s="137"/>
      <c r="AH35" s="136">
        <f>$P$35</f>
        <v>0</v>
      </c>
      <c r="AI35" s="137"/>
      <c r="AL35" s="155" t="str">
        <f>$B$35</f>
        <v>施工保証・無償メンテナンス</v>
      </c>
      <c r="AM35" s="156"/>
      <c r="AN35" s="156"/>
      <c r="AO35" s="156"/>
      <c r="AP35" s="157"/>
      <c r="AQ35" s="158" t="str">
        <f>$G$35</f>
        <v>工事完了後から　10　年間</v>
      </c>
      <c r="AR35" s="159"/>
      <c r="AS35" s="159"/>
      <c r="AT35" s="159"/>
      <c r="AU35" s="160"/>
      <c r="AV35" s="86">
        <f>$L$35</f>
        <v>1</v>
      </c>
      <c r="AW35" s="86" t="str">
        <f>$M$35</f>
        <v>式</v>
      </c>
      <c r="AX35" s="136">
        <f>$N$35</f>
        <v>0</v>
      </c>
      <c r="AY35" s="137"/>
      <c r="AZ35" s="136">
        <f>$P$35</f>
        <v>0</v>
      </c>
      <c r="BA35" s="137"/>
      <c r="BD35" s="155" t="str">
        <f>$B$35</f>
        <v>施工保証・無償メンテナンス</v>
      </c>
      <c r="BE35" s="156"/>
      <c r="BF35" s="156"/>
      <c r="BG35" s="156"/>
      <c r="BH35" s="157"/>
      <c r="BI35" s="158" t="str">
        <f>$G$35</f>
        <v>工事完了後から　10　年間</v>
      </c>
      <c r="BJ35" s="159"/>
      <c r="BK35" s="159"/>
      <c r="BL35" s="159"/>
      <c r="BM35" s="160"/>
      <c r="BN35" s="86">
        <f>$L$35</f>
        <v>1</v>
      </c>
      <c r="BO35" s="86" t="str">
        <f>$M$35</f>
        <v>式</v>
      </c>
      <c r="BP35" s="136">
        <f>$N$35</f>
        <v>0</v>
      </c>
      <c r="BQ35" s="137"/>
      <c r="BR35" s="136">
        <f>$P$35</f>
        <v>0</v>
      </c>
      <c r="BS35" s="137"/>
      <c r="BV35" s="155" t="str">
        <f>$B$35</f>
        <v>施工保証・無償メンテナンス</v>
      </c>
      <c r="BW35" s="156"/>
      <c r="BX35" s="156"/>
      <c r="BY35" s="156"/>
      <c r="BZ35" s="157"/>
      <c r="CA35" s="158" t="str">
        <f>$G$35</f>
        <v>工事完了後から　10　年間</v>
      </c>
      <c r="CB35" s="159"/>
      <c r="CC35" s="159"/>
      <c r="CD35" s="159"/>
      <c r="CE35" s="160"/>
      <c r="CF35" s="86">
        <f>$L$35</f>
        <v>1</v>
      </c>
      <c r="CG35" s="86" t="str">
        <f>$M$35</f>
        <v>式</v>
      </c>
      <c r="CH35" s="136">
        <f>$N$35</f>
        <v>0</v>
      </c>
      <c r="CI35" s="137"/>
      <c r="CJ35" s="136">
        <f>$P$35</f>
        <v>0</v>
      </c>
      <c r="CK35" s="137"/>
      <c r="CN35" s="155" t="str">
        <f>$B$35</f>
        <v>施工保証・無償メンテナンス</v>
      </c>
      <c r="CO35" s="156"/>
      <c r="CP35" s="156"/>
      <c r="CQ35" s="156"/>
      <c r="CR35" s="157"/>
      <c r="CS35" s="158" t="str">
        <f>$G$35</f>
        <v>工事完了後から　10　年間</v>
      </c>
      <c r="CT35" s="159"/>
      <c r="CU35" s="159"/>
      <c r="CV35" s="159"/>
      <c r="CW35" s="160"/>
      <c r="CX35" s="86">
        <f>$L$35</f>
        <v>1</v>
      </c>
      <c r="CY35" s="86" t="str">
        <f>$M$35</f>
        <v>式</v>
      </c>
      <c r="CZ35" s="136">
        <f>$N$35</f>
        <v>0</v>
      </c>
      <c r="DA35" s="137"/>
      <c r="DB35" s="136">
        <f>$P$35</f>
        <v>0</v>
      </c>
      <c r="DC35" s="137"/>
    </row>
    <row r="36" spans="1:107" s="4" customFormat="1" ht="43.05" customHeight="1" x14ac:dyDescent="0.8">
      <c r="B36" s="212"/>
      <c r="C36" s="213"/>
      <c r="D36" s="213"/>
      <c r="E36" s="213"/>
      <c r="F36" s="214"/>
      <c r="G36" s="212"/>
      <c r="H36" s="213"/>
      <c r="I36" s="213"/>
      <c r="J36" s="213"/>
      <c r="K36" s="214"/>
      <c r="L36" s="66"/>
      <c r="M36" s="66"/>
      <c r="N36" s="143"/>
      <c r="O36" s="143"/>
      <c r="P36" s="143" t="str">
        <f t="shared" ref="P36" si="21">IF(N36="","",N36*L36)</f>
        <v/>
      </c>
      <c r="Q36" s="143"/>
      <c r="T36" s="175">
        <f>$B$36</f>
        <v>0</v>
      </c>
      <c r="U36" s="176"/>
      <c r="V36" s="176"/>
      <c r="W36" s="176"/>
      <c r="X36" s="177"/>
      <c r="Y36" s="175">
        <f>$G$36</f>
        <v>0</v>
      </c>
      <c r="Z36" s="176"/>
      <c r="AA36" s="176"/>
      <c r="AB36" s="176"/>
      <c r="AC36" s="177"/>
      <c r="AD36" s="85">
        <f>$L$36</f>
        <v>0</v>
      </c>
      <c r="AE36" s="85">
        <f>$M$36</f>
        <v>0</v>
      </c>
      <c r="AF36" s="143" t="str">
        <f>IF($N$36=0,"",$N$36)</f>
        <v/>
      </c>
      <c r="AG36" s="143"/>
      <c r="AH36" s="143" t="str">
        <f>IF(AF36="","",AF36*AD36)</f>
        <v/>
      </c>
      <c r="AI36" s="143"/>
      <c r="AL36" s="175">
        <f>$B$36</f>
        <v>0</v>
      </c>
      <c r="AM36" s="176"/>
      <c r="AN36" s="176"/>
      <c r="AO36" s="176"/>
      <c r="AP36" s="177"/>
      <c r="AQ36" s="175">
        <f>$G$36</f>
        <v>0</v>
      </c>
      <c r="AR36" s="176"/>
      <c r="AS36" s="176"/>
      <c r="AT36" s="176"/>
      <c r="AU36" s="177"/>
      <c r="AV36" s="85">
        <f>$L$36</f>
        <v>0</v>
      </c>
      <c r="AW36" s="85">
        <f>$M$36</f>
        <v>0</v>
      </c>
      <c r="AX36" s="143" t="str">
        <f>IF($N$36=0,"",$N$36)</f>
        <v/>
      </c>
      <c r="AY36" s="143"/>
      <c r="AZ36" s="143" t="str">
        <f>IF(AX36="","",AX36*AV36)</f>
        <v/>
      </c>
      <c r="BA36" s="143"/>
      <c r="BD36" s="175">
        <f>$B$36</f>
        <v>0</v>
      </c>
      <c r="BE36" s="176"/>
      <c r="BF36" s="176"/>
      <c r="BG36" s="176"/>
      <c r="BH36" s="177"/>
      <c r="BI36" s="175">
        <f>$G$36</f>
        <v>0</v>
      </c>
      <c r="BJ36" s="176"/>
      <c r="BK36" s="176"/>
      <c r="BL36" s="176"/>
      <c r="BM36" s="177"/>
      <c r="BN36" s="85">
        <f>$L$36</f>
        <v>0</v>
      </c>
      <c r="BO36" s="85">
        <f>$M$36</f>
        <v>0</v>
      </c>
      <c r="BP36" s="143" t="str">
        <f>IF($N$36=0,"",$N$36)</f>
        <v/>
      </c>
      <c r="BQ36" s="143"/>
      <c r="BR36" s="143" t="str">
        <f>IF(BP36="","",BP36*BN36)</f>
        <v/>
      </c>
      <c r="BS36" s="143"/>
      <c r="BV36" s="175">
        <f>$B$36</f>
        <v>0</v>
      </c>
      <c r="BW36" s="176"/>
      <c r="BX36" s="176"/>
      <c r="BY36" s="176"/>
      <c r="BZ36" s="177"/>
      <c r="CA36" s="175">
        <f>$G$36</f>
        <v>0</v>
      </c>
      <c r="CB36" s="176"/>
      <c r="CC36" s="176"/>
      <c r="CD36" s="176"/>
      <c r="CE36" s="177"/>
      <c r="CF36" s="85">
        <f>$L$36</f>
        <v>0</v>
      </c>
      <c r="CG36" s="85">
        <f>$M$36</f>
        <v>0</v>
      </c>
      <c r="CH36" s="143" t="str">
        <f>IF($N$36=0,"",$N$36)</f>
        <v/>
      </c>
      <c r="CI36" s="143"/>
      <c r="CJ36" s="143" t="str">
        <f>IF(CH36="","",CH36*CF36)</f>
        <v/>
      </c>
      <c r="CK36" s="143"/>
      <c r="CN36" s="175">
        <f>$B$36</f>
        <v>0</v>
      </c>
      <c r="CO36" s="176"/>
      <c r="CP36" s="176"/>
      <c r="CQ36" s="176"/>
      <c r="CR36" s="177"/>
      <c r="CS36" s="175">
        <f>$G$36</f>
        <v>0</v>
      </c>
      <c r="CT36" s="176"/>
      <c r="CU36" s="176"/>
      <c r="CV36" s="176"/>
      <c r="CW36" s="177"/>
      <c r="CX36" s="85">
        <f>$L$36</f>
        <v>0</v>
      </c>
      <c r="CY36" s="85">
        <f>$M$36</f>
        <v>0</v>
      </c>
      <c r="CZ36" s="143" t="str">
        <f>IF($N$36=0,"",$N$36)</f>
        <v/>
      </c>
      <c r="DA36" s="143"/>
      <c r="DB36" s="143" t="str">
        <f>IF(CZ36="","",CZ36*CX36)</f>
        <v/>
      </c>
      <c r="DC36" s="143"/>
    </row>
    <row r="37" spans="1:107" s="63" customFormat="1" ht="43.05" customHeight="1" x14ac:dyDescent="0.8">
      <c r="B37" s="226"/>
      <c r="C37" s="227"/>
      <c r="D37" s="227"/>
      <c r="E37" s="227"/>
      <c r="F37" s="228"/>
      <c r="G37" s="226"/>
      <c r="H37" s="227"/>
      <c r="I37" s="227"/>
      <c r="J37" s="227"/>
      <c r="K37" s="228"/>
      <c r="L37" s="110" t="str">
        <f>IF(B37="","","1")</f>
        <v/>
      </c>
      <c r="M37" s="110" t="str">
        <f>IF(B37="","","式")</f>
        <v/>
      </c>
      <c r="N37" s="153"/>
      <c r="O37" s="154"/>
      <c r="P37" s="153" t="str">
        <f t="shared" si="7"/>
        <v/>
      </c>
      <c r="Q37" s="154"/>
      <c r="T37" s="150">
        <f>$B$37</f>
        <v>0</v>
      </c>
      <c r="U37" s="151"/>
      <c r="V37" s="151"/>
      <c r="W37" s="151"/>
      <c r="X37" s="152"/>
      <c r="Y37" s="150">
        <f>$G$37</f>
        <v>0</v>
      </c>
      <c r="Z37" s="151"/>
      <c r="AA37" s="151"/>
      <c r="AB37" s="151"/>
      <c r="AC37" s="152"/>
      <c r="AD37" s="111" t="str">
        <f>$L$37</f>
        <v/>
      </c>
      <c r="AE37" s="111" t="str">
        <f>$M$37</f>
        <v/>
      </c>
      <c r="AF37" s="153" t="str">
        <f>IF($N$37=0,"",$N$37)</f>
        <v/>
      </c>
      <c r="AG37" s="154"/>
      <c r="AH37" s="153" t="str">
        <f t="shared" ref="AH37:AH40" si="22">IF(AF37="","",AF37*AD37)</f>
        <v/>
      </c>
      <c r="AI37" s="154"/>
      <c r="AL37" s="150">
        <f>$B$37</f>
        <v>0</v>
      </c>
      <c r="AM37" s="151"/>
      <c r="AN37" s="151"/>
      <c r="AO37" s="151"/>
      <c r="AP37" s="152"/>
      <c r="AQ37" s="150">
        <f>$G$37</f>
        <v>0</v>
      </c>
      <c r="AR37" s="151"/>
      <c r="AS37" s="151"/>
      <c r="AT37" s="151"/>
      <c r="AU37" s="152"/>
      <c r="AV37" s="111" t="str">
        <f>$L$37</f>
        <v/>
      </c>
      <c r="AW37" s="111" t="str">
        <f>$M$37</f>
        <v/>
      </c>
      <c r="AX37" s="153" t="str">
        <f>IF($N$37=0,"",$N$37)</f>
        <v/>
      </c>
      <c r="AY37" s="154"/>
      <c r="AZ37" s="153" t="str">
        <f t="shared" ref="AZ37" si="23">IF(AX37="","",AX37*AV37)</f>
        <v/>
      </c>
      <c r="BA37" s="154"/>
      <c r="BD37" s="150">
        <f>$B$37</f>
        <v>0</v>
      </c>
      <c r="BE37" s="151"/>
      <c r="BF37" s="151"/>
      <c r="BG37" s="151"/>
      <c r="BH37" s="152"/>
      <c r="BI37" s="150">
        <f>$G$37</f>
        <v>0</v>
      </c>
      <c r="BJ37" s="151"/>
      <c r="BK37" s="151"/>
      <c r="BL37" s="151"/>
      <c r="BM37" s="152"/>
      <c r="BN37" s="111" t="str">
        <f>$L$37</f>
        <v/>
      </c>
      <c r="BO37" s="111" t="str">
        <f>$M$37</f>
        <v/>
      </c>
      <c r="BP37" s="153" t="str">
        <f>IF($N$37=0,"",$N$37)</f>
        <v/>
      </c>
      <c r="BQ37" s="154"/>
      <c r="BR37" s="153" t="str">
        <f t="shared" ref="BR37" si="24">IF(BP37="","",BP37*BN37)</f>
        <v/>
      </c>
      <c r="BS37" s="154"/>
      <c r="BV37" s="150">
        <f>$B$37</f>
        <v>0</v>
      </c>
      <c r="BW37" s="151"/>
      <c r="BX37" s="151"/>
      <c r="BY37" s="151"/>
      <c r="BZ37" s="152"/>
      <c r="CA37" s="150">
        <f>$G$37</f>
        <v>0</v>
      </c>
      <c r="CB37" s="151"/>
      <c r="CC37" s="151"/>
      <c r="CD37" s="151"/>
      <c r="CE37" s="152"/>
      <c r="CF37" s="111" t="str">
        <f>$L$37</f>
        <v/>
      </c>
      <c r="CG37" s="111" t="str">
        <f>$M$37</f>
        <v/>
      </c>
      <c r="CH37" s="153" t="str">
        <f>IF($N$37=0,"",$N$37)</f>
        <v/>
      </c>
      <c r="CI37" s="154"/>
      <c r="CJ37" s="153" t="str">
        <f t="shared" ref="CJ37" si="25">IF(CH37="","",CH37*CF37)</f>
        <v/>
      </c>
      <c r="CK37" s="154"/>
      <c r="CN37" s="150">
        <f>$B$37</f>
        <v>0</v>
      </c>
      <c r="CO37" s="151"/>
      <c r="CP37" s="151"/>
      <c r="CQ37" s="151"/>
      <c r="CR37" s="152"/>
      <c r="CS37" s="150">
        <f>$G$37</f>
        <v>0</v>
      </c>
      <c r="CT37" s="151"/>
      <c r="CU37" s="151"/>
      <c r="CV37" s="151"/>
      <c r="CW37" s="152"/>
      <c r="CX37" s="111" t="str">
        <f>$L$37</f>
        <v/>
      </c>
      <c r="CY37" s="111" t="str">
        <f>$M$37</f>
        <v/>
      </c>
      <c r="CZ37" s="153" t="str">
        <f>IF($N$37=0,"",$N$37)</f>
        <v/>
      </c>
      <c r="DA37" s="154"/>
      <c r="DB37" s="153" t="str">
        <f t="shared" ref="DB37" si="26">IF(CZ37="","",CZ37*CX37)</f>
        <v/>
      </c>
      <c r="DC37" s="154"/>
    </row>
    <row r="38" spans="1:107" s="63" customFormat="1" ht="43.05" customHeight="1" x14ac:dyDescent="0.8">
      <c r="B38" s="126"/>
      <c r="C38" s="127"/>
      <c r="D38" s="127"/>
      <c r="E38" s="127"/>
      <c r="F38" s="127"/>
      <c r="G38" s="127"/>
      <c r="H38" s="127"/>
      <c r="I38" s="127"/>
      <c r="J38" s="127"/>
      <c r="K38" s="127"/>
      <c r="L38" s="66"/>
      <c r="M38" s="66"/>
      <c r="N38" s="128"/>
      <c r="O38" s="128"/>
      <c r="P38" s="129" t="str">
        <f>IF(N38="","",N38*L38)</f>
        <v/>
      </c>
      <c r="Q38" s="130"/>
      <c r="T38" s="131">
        <f>$B$38</f>
        <v>0</v>
      </c>
      <c r="U38" s="132"/>
      <c r="V38" s="132"/>
      <c r="W38" s="132"/>
      <c r="X38" s="132"/>
      <c r="Y38" s="132">
        <f>$G$38</f>
        <v>0</v>
      </c>
      <c r="Z38" s="132"/>
      <c r="AA38" s="132"/>
      <c r="AB38" s="132"/>
      <c r="AC38" s="132"/>
      <c r="AD38" s="85">
        <f>$L$38</f>
        <v>0</v>
      </c>
      <c r="AE38" s="85">
        <f>$M$38</f>
        <v>0</v>
      </c>
      <c r="AF38" s="128" t="str">
        <f>IF($N$38=0,"",$N$38)</f>
        <v/>
      </c>
      <c r="AG38" s="128"/>
      <c r="AH38" s="129" t="str">
        <f>IF(AF38="","",AF38*AD38)</f>
        <v/>
      </c>
      <c r="AI38" s="130"/>
      <c r="AL38" s="131">
        <f>$B$38</f>
        <v>0</v>
      </c>
      <c r="AM38" s="132"/>
      <c r="AN38" s="132"/>
      <c r="AO38" s="132"/>
      <c r="AP38" s="132"/>
      <c r="AQ38" s="132">
        <f>$G$38</f>
        <v>0</v>
      </c>
      <c r="AR38" s="132"/>
      <c r="AS38" s="132"/>
      <c r="AT38" s="132"/>
      <c r="AU38" s="132"/>
      <c r="AV38" s="85">
        <f>$L$38</f>
        <v>0</v>
      </c>
      <c r="AW38" s="85">
        <f>$M$38</f>
        <v>0</v>
      </c>
      <c r="AX38" s="128" t="str">
        <f>IF($N$38=0,"",$N$38)</f>
        <v/>
      </c>
      <c r="AY38" s="128"/>
      <c r="AZ38" s="129" t="str">
        <f>IF(AX38="","",AX38*AV38)</f>
        <v/>
      </c>
      <c r="BA38" s="130"/>
      <c r="BD38" s="131">
        <f>$B$38</f>
        <v>0</v>
      </c>
      <c r="BE38" s="132"/>
      <c r="BF38" s="132"/>
      <c r="BG38" s="132"/>
      <c r="BH38" s="132"/>
      <c r="BI38" s="132">
        <f>$G$38</f>
        <v>0</v>
      </c>
      <c r="BJ38" s="132"/>
      <c r="BK38" s="132"/>
      <c r="BL38" s="132"/>
      <c r="BM38" s="132"/>
      <c r="BN38" s="85">
        <f>$L$38</f>
        <v>0</v>
      </c>
      <c r="BO38" s="85">
        <f>$M$38</f>
        <v>0</v>
      </c>
      <c r="BP38" s="128" t="str">
        <f>IF($N$38=0,"",$N$38)</f>
        <v/>
      </c>
      <c r="BQ38" s="128"/>
      <c r="BR38" s="129" t="str">
        <f>IF(BP38="","",BP38*BN38)</f>
        <v/>
      </c>
      <c r="BS38" s="130"/>
      <c r="BV38" s="131">
        <f>$B$38</f>
        <v>0</v>
      </c>
      <c r="BW38" s="132"/>
      <c r="BX38" s="132"/>
      <c r="BY38" s="132"/>
      <c r="BZ38" s="132"/>
      <c r="CA38" s="132">
        <f>$G$38</f>
        <v>0</v>
      </c>
      <c r="CB38" s="132"/>
      <c r="CC38" s="132"/>
      <c r="CD38" s="132"/>
      <c r="CE38" s="132"/>
      <c r="CF38" s="85">
        <f>$L$38</f>
        <v>0</v>
      </c>
      <c r="CG38" s="85">
        <f>$M$38</f>
        <v>0</v>
      </c>
      <c r="CH38" s="128" t="str">
        <f>IF($N$38=0,"",$N$38)</f>
        <v/>
      </c>
      <c r="CI38" s="128"/>
      <c r="CJ38" s="129" t="str">
        <f>IF(CH38="","",CH38*CF38)</f>
        <v/>
      </c>
      <c r="CK38" s="130"/>
      <c r="CN38" s="131">
        <f>$B$38</f>
        <v>0</v>
      </c>
      <c r="CO38" s="132"/>
      <c r="CP38" s="132"/>
      <c r="CQ38" s="132"/>
      <c r="CR38" s="132"/>
      <c r="CS38" s="132">
        <f>$G$38</f>
        <v>0</v>
      </c>
      <c r="CT38" s="132"/>
      <c r="CU38" s="132"/>
      <c r="CV38" s="132"/>
      <c r="CW38" s="132"/>
      <c r="CX38" s="85">
        <f>$L$38</f>
        <v>0</v>
      </c>
      <c r="CY38" s="85">
        <f>$M$38</f>
        <v>0</v>
      </c>
      <c r="CZ38" s="128" t="str">
        <f>IF($N$38=0,"",$N$38)</f>
        <v/>
      </c>
      <c r="DA38" s="128"/>
      <c r="DB38" s="129" t="str">
        <f>IF(CZ38="","",CZ38*CX38)</f>
        <v/>
      </c>
      <c r="DC38" s="130"/>
    </row>
    <row r="39" spans="1:107" s="63" customFormat="1" ht="43.05" customHeight="1" x14ac:dyDescent="0.8">
      <c r="B39" s="147" t="s">
        <v>147</v>
      </c>
      <c r="C39" s="148"/>
      <c r="D39" s="148"/>
      <c r="E39" s="148"/>
      <c r="F39" s="149"/>
      <c r="G39" s="147"/>
      <c r="H39" s="148"/>
      <c r="I39" s="148"/>
      <c r="J39" s="148"/>
      <c r="K39" s="149"/>
      <c r="L39" s="80">
        <v>1</v>
      </c>
      <c r="M39" s="80" t="s">
        <v>6</v>
      </c>
      <c r="N39" s="136">
        <f>IF(ISNUMBER($C$61),ROUNDDOWN(IF($C$61&gt;3.75,list1!$P$2,list1!$Q$2),-3),ROUNDDOWN(IF($D$12&gt;3.75,list1!$P$2,list1!$Q$2),-3))</f>
        <v>-1045000</v>
      </c>
      <c r="O39" s="137"/>
      <c r="P39" s="136">
        <f>ROUNDDOWN(IF(N39="","",N39*L39),-3)</f>
        <v>-1045000</v>
      </c>
      <c r="Q39" s="137"/>
      <c r="T39" s="144" t="s">
        <v>147</v>
      </c>
      <c r="U39" s="145"/>
      <c r="V39" s="145"/>
      <c r="W39" s="145"/>
      <c r="X39" s="146"/>
      <c r="Y39" s="133"/>
      <c r="Z39" s="134"/>
      <c r="AA39" s="134"/>
      <c r="AB39" s="134"/>
      <c r="AC39" s="135"/>
      <c r="AD39" s="86">
        <v>1</v>
      </c>
      <c r="AE39" s="86" t="str">
        <f>$M$39</f>
        <v>式</v>
      </c>
      <c r="AF39" s="136">
        <f>$N$39</f>
        <v>-1045000</v>
      </c>
      <c r="AG39" s="137"/>
      <c r="AH39" s="136">
        <f>IF(AF39="","",AF39*AD39)</f>
        <v>-1045000</v>
      </c>
      <c r="AI39" s="137"/>
      <c r="AL39" s="144" t="s">
        <v>147</v>
      </c>
      <c r="AM39" s="145"/>
      <c r="AN39" s="145"/>
      <c r="AO39" s="145"/>
      <c r="AP39" s="146"/>
      <c r="AQ39" s="144"/>
      <c r="AR39" s="145"/>
      <c r="AS39" s="145"/>
      <c r="AT39" s="145"/>
      <c r="AU39" s="146"/>
      <c r="AV39" s="86">
        <v>1</v>
      </c>
      <c r="AW39" s="86" t="str">
        <f>$M$39</f>
        <v>式</v>
      </c>
      <c r="AX39" s="136">
        <f>$N$39</f>
        <v>-1045000</v>
      </c>
      <c r="AY39" s="137"/>
      <c r="AZ39" s="136">
        <f>IF(AX39="","",AX39*AV39)</f>
        <v>-1045000</v>
      </c>
      <c r="BA39" s="137"/>
      <c r="BD39" s="144" t="s">
        <v>147</v>
      </c>
      <c r="BE39" s="145"/>
      <c r="BF39" s="145"/>
      <c r="BG39" s="145"/>
      <c r="BH39" s="146"/>
      <c r="BI39" s="144"/>
      <c r="BJ39" s="145"/>
      <c r="BK39" s="145"/>
      <c r="BL39" s="145"/>
      <c r="BM39" s="146"/>
      <c r="BN39" s="86">
        <v>1</v>
      </c>
      <c r="BO39" s="86" t="str">
        <f>$M$39</f>
        <v>式</v>
      </c>
      <c r="BP39" s="136">
        <f>$N$39</f>
        <v>-1045000</v>
      </c>
      <c r="BQ39" s="137"/>
      <c r="BR39" s="136">
        <f>IF(BP39="","",BP39*BN39)</f>
        <v>-1045000</v>
      </c>
      <c r="BS39" s="137"/>
      <c r="BV39" s="144" t="s">
        <v>147</v>
      </c>
      <c r="BW39" s="145"/>
      <c r="BX39" s="145"/>
      <c r="BY39" s="145"/>
      <c r="BZ39" s="146"/>
      <c r="CA39" s="144"/>
      <c r="CB39" s="145"/>
      <c r="CC39" s="145"/>
      <c r="CD39" s="145"/>
      <c r="CE39" s="146"/>
      <c r="CF39" s="86">
        <v>1</v>
      </c>
      <c r="CG39" s="86" t="str">
        <f>$M$39</f>
        <v>式</v>
      </c>
      <c r="CH39" s="136">
        <f>$N$39</f>
        <v>-1045000</v>
      </c>
      <c r="CI39" s="137"/>
      <c r="CJ39" s="136">
        <f>IF(CH39="","",CH39*CF39)</f>
        <v>-1045000</v>
      </c>
      <c r="CK39" s="137"/>
      <c r="CN39" s="144" t="s">
        <v>147</v>
      </c>
      <c r="CO39" s="145"/>
      <c r="CP39" s="145"/>
      <c r="CQ39" s="145"/>
      <c r="CR39" s="146"/>
      <c r="CS39" s="144"/>
      <c r="CT39" s="145"/>
      <c r="CU39" s="145"/>
      <c r="CV39" s="145"/>
      <c r="CW39" s="146"/>
      <c r="CX39" s="86">
        <v>1</v>
      </c>
      <c r="CY39" s="86" t="str">
        <f>$M$39</f>
        <v>式</v>
      </c>
      <c r="CZ39" s="136">
        <f>$N$39</f>
        <v>-1045000</v>
      </c>
      <c r="DA39" s="137"/>
      <c r="DB39" s="136">
        <f>IF(CZ39="","",CZ39*CX39)</f>
        <v>-1045000</v>
      </c>
      <c r="DC39" s="137"/>
    </row>
    <row r="40" spans="1:107" s="63" customFormat="1" ht="43.05" customHeight="1" x14ac:dyDescent="0.8">
      <c r="B40" s="126" t="s">
        <v>304</v>
      </c>
      <c r="C40" s="127"/>
      <c r="D40" s="127"/>
      <c r="E40" s="127"/>
      <c r="F40" s="127"/>
      <c r="G40" s="212"/>
      <c r="H40" s="213"/>
      <c r="I40" s="213"/>
      <c r="J40" s="213"/>
      <c r="K40" s="214"/>
      <c r="L40" s="66">
        <v>1</v>
      </c>
      <c r="M40" s="66" t="s">
        <v>6</v>
      </c>
      <c r="N40" s="143">
        <f>IF(ISNUMBER($C$61),ROUNDDOWN(IF($C$61&gt;=4,list1!$K$4,list1!$L$3),-3),ROUNDDOWN(IF($D$12&gt;=4,list1!$K$4,list1!$L$3),-3))</f>
        <v>-975000</v>
      </c>
      <c r="O40" s="143"/>
      <c r="P40" s="143">
        <f>ROUNDDOWN(IF(N40="","",N40*L40),-3)</f>
        <v>-975000</v>
      </c>
      <c r="Q40" s="143"/>
      <c r="T40" s="171" t="s">
        <v>104</v>
      </c>
      <c r="U40" s="172"/>
      <c r="V40" s="172"/>
      <c r="W40" s="172"/>
      <c r="X40" s="172"/>
      <c r="Y40" s="175"/>
      <c r="Z40" s="176"/>
      <c r="AA40" s="176"/>
      <c r="AB40" s="176"/>
      <c r="AC40" s="177"/>
      <c r="AD40" s="85">
        <v>1</v>
      </c>
      <c r="AE40" s="85" t="str">
        <f>$M$40</f>
        <v>式</v>
      </c>
      <c r="AF40" s="143">
        <f>IF(ISNUMBER($C$61),ROUNDDOWN(IF($C$61&gt;=4,list1!$K$7,list1!$L$6),-3),ROUNDDOWN(IF($D$12&gt;=4,list1!$K$7,list1!$L$6),-3))</f>
        <v>-975000</v>
      </c>
      <c r="AG40" s="143"/>
      <c r="AH40" s="143">
        <f t="shared" si="22"/>
        <v>-975000</v>
      </c>
      <c r="AI40" s="143"/>
      <c r="AL40" s="171" t="s">
        <v>104</v>
      </c>
      <c r="AM40" s="172"/>
      <c r="AN40" s="172"/>
      <c r="AO40" s="172"/>
      <c r="AP40" s="172"/>
      <c r="AQ40" s="178"/>
      <c r="AR40" s="179"/>
      <c r="AS40" s="179"/>
      <c r="AT40" s="179"/>
      <c r="AU40" s="180"/>
      <c r="AV40" s="85">
        <v>1</v>
      </c>
      <c r="AW40" s="85" t="str">
        <f>$M$40</f>
        <v>式</v>
      </c>
      <c r="AX40" s="129">
        <f>IF(ISNUMBER($C$61),ROUNDDOWN(IF($C$61&gt;=4,list1!$K$10,list1!$L$9),-3),ROUNDDOWN(IF($D$12&gt;=4,list1!$K$10,list1!$L$9),-3))</f>
        <v>-1470000</v>
      </c>
      <c r="AY40" s="130"/>
      <c r="AZ40" s="129">
        <f t="shared" ref="AZ40" si="27">IF(AX40="","",AX40*AV40)</f>
        <v>-1470000</v>
      </c>
      <c r="BA40" s="130"/>
      <c r="BD40" s="171" t="s">
        <v>104</v>
      </c>
      <c r="BE40" s="172"/>
      <c r="BF40" s="172"/>
      <c r="BG40" s="172"/>
      <c r="BH40" s="172"/>
      <c r="BI40" s="178"/>
      <c r="BJ40" s="179"/>
      <c r="BK40" s="179"/>
      <c r="BL40" s="179"/>
      <c r="BM40" s="180"/>
      <c r="BN40" s="85">
        <v>1</v>
      </c>
      <c r="BO40" s="85" t="str">
        <f>$M$40</f>
        <v>式</v>
      </c>
      <c r="BP40" s="129">
        <f>IF(ISNUMBER($C$61),ROUNDDOWN(IF($C$61&gt;=4,list1!$K$13,list1!$L$12),-3),ROUNDDOWN(IF($D$12&gt;=4,list1!$K$13,list1!$L$12),-3))</f>
        <v>-1470000</v>
      </c>
      <c r="BQ40" s="130"/>
      <c r="BR40" s="129">
        <f t="shared" ref="BR40" si="28">IF(BP40="","",BP40*BN40)</f>
        <v>-1470000</v>
      </c>
      <c r="BS40" s="130"/>
      <c r="BV40" s="171" t="s">
        <v>104</v>
      </c>
      <c r="BW40" s="172"/>
      <c r="BX40" s="172"/>
      <c r="BY40" s="172"/>
      <c r="BZ40" s="172"/>
      <c r="CA40" s="178"/>
      <c r="CB40" s="179"/>
      <c r="CC40" s="179"/>
      <c r="CD40" s="179"/>
      <c r="CE40" s="180"/>
      <c r="CF40" s="85">
        <v>1</v>
      </c>
      <c r="CG40" s="85" t="str">
        <f>$M$40</f>
        <v>式</v>
      </c>
      <c r="CH40" s="129">
        <f>IF(ISNUMBER($C$61),ROUNDDOWN(IF($C$61&gt;=4,list1!$K$16,list1!$L$15),-3),ROUNDDOWN(IF($D$12&gt;=4,list1!$K$16,list1!$L$15),-3))</f>
        <v>-2460000</v>
      </c>
      <c r="CI40" s="130"/>
      <c r="CJ40" s="129">
        <f t="shared" ref="CJ40" si="29">IF(CH40="","",CH40*CF40)</f>
        <v>-2460000</v>
      </c>
      <c r="CK40" s="130"/>
      <c r="CN40" s="171" t="s">
        <v>104</v>
      </c>
      <c r="CO40" s="172"/>
      <c r="CP40" s="172"/>
      <c r="CQ40" s="172"/>
      <c r="CR40" s="172"/>
      <c r="CS40" s="178"/>
      <c r="CT40" s="179"/>
      <c r="CU40" s="179"/>
      <c r="CV40" s="179"/>
      <c r="CW40" s="180"/>
      <c r="CX40" s="85">
        <v>1</v>
      </c>
      <c r="CY40" s="85" t="str">
        <f>$M$40</f>
        <v>式</v>
      </c>
      <c r="CZ40" s="129">
        <f>IF(ISNUMBER($C$61),ROUNDDOWN(IF($C$61&gt;=4,list1!$K$19,list1!$L$18),-3),ROUNDDOWN(IF($D$12&gt;=4,list1!$K$19,list1!$L$18),-3))</f>
        <v>-2460000</v>
      </c>
      <c r="DA40" s="130"/>
      <c r="DB40" s="129">
        <f t="shared" ref="DB40" si="30">IF(CZ40="","",CZ40*CX40)</f>
        <v>-2460000</v>
      </c>
      <c r="DC40" s="130"/>
    </row>
    <row r="41" spans="1:107" s="63" customFormat="1" ht="43.05" customHeight="1" x14ac:dyDescent="0.8">
      <c r="B41" s="215"/>
      <c r="C41" s="216"/>
      <c r="D41" s="216"/>
      <c r="E41" s="216"/>
      <c r="F41" s="216"/>
      <c r="G41" s="216"/>
      <c r="H41" s="216"/>
      <c r="I41" s="216"/>
      <c r="J41" s="216"/>
      <c r="K41" s="216"/>
      <c r="L41" s="67" t="str">
        <f>IF(B41="","","1")</f>
        <v/>
      </c>
      <c r="M41" s="67" t="str">
        <f>IF(B41="","","式")</f>
        <v/>
      </c>
      <c r="N41" s="183" t="str">
        <f>IFERROR(VLOOKUP(B41,list1!$Z$2:$AA$3,2,FALSE),"")</f>
        <v/>
      </c>
      <c r="O41" s="183"/>
      <c r="P41" s="174" t="str">
        <f>IF(N41="","",N41*L41)</f>
        <v/>
      </c>
      <c r="Q41" s="174"/>
      <c r="T41" s="181">
        <f>$B$41</f>
        <v>0</v>
      </c>
      <c r="U41" s="182"/>
      <c r="V41" s="182"/>
      <c r="W41" s="182"/>
      <c r="X41" s="182"/>
      <c r="Y41" s="182">
        <f>$G$41</f>
        <v>0</v>
      </c>
      <c r="Z41" s="182"/>
      <c r="AA41" s="182"/>
      <c r="AB41" s="182"/>
      <c r="AC41" s="182"/>
      <c r="AD41" s="105" t="str">
        <f>$L$41</f>
        <v/>
      </c>
      <c r="AE41" s="105" t="str">
        <f>$M$41</f>
        <v/>
      </c>
      <c r="AF41" s="183" t="str">
        <f>IF($N$41=0,"",$N$41)</f>
        <v/>
      </c>
      <c r="AG41" s="183"/>
      <c r="AH41" s="174" t="str">
        <f>IF(AF41="","",AF41*AD41)</f>
        <v/>
      </c>
      <c r="AI41" s="174"/>
      <c r="AL41" s="181">
        <f>$B$41</f>
        <v>0</v>
      </c>
      <c r="AM41" s="182"/>
      <c r="AN41" s="182"/>
      <c r="AO41" s="182"/>
      <c r="AP41" s="182"/>
      <c r="AQ41" s="182">
        <f>$G$41</f>
        <v>0</v>
      </c>
      <c r="AR41" s="182"/>
      <c r="AS41" s="182"/>
      <c r="AT41" s="182"/>
      <c r="AU41" s="182"/>
      <c r="AV41" s="105" t="str">
        <f>$L$41</f>
        <v/>
      </c>
      <c r="AW41" s="105" t="str">
        <f>$M$41</f>
        <v/>
      </c>
      <c r="AX41" s="183" t="str">
        <f>IF($N$41=0,"",$N$41)</f>
        <v/>
      </c>
      <c r="AY41" s="183"/>
      <c r="AZ41" s="174" t="str">
        <f>IF(AX41="","",AX41*AV41)</f>
        <v/>
      </c>
      <c r="BA41" s="174"/>
      <c r="BD41" s="181">
        <f>$B$41</f>
        <v>0</v>
      </c>
      <c r="BE41" s="182"/>
      <c r="BF41" s="182"/>
      <c r="BG41" s="182"/>
      <c r="BH41" s="182"/>
      <c r="BI41" s="182">
        <f>$G$41</f>
        <v>0</v>
      </c>
      <c r="BJ41" s="182"/>
      <c r="BK41" s="182"/>
      <c r="BL41" s="182"/>
      <c r="BM41" s="182"/>
      <c r="BN41" s="105" t="str">
        <f>$L$41</f>
        <v/>
      </c>
      <c r="BO41" s="105" t="str">
        <f>$M$41</f>
        <v/>
      </c>
      <c r="BP41" s="183" t="str">
        <f>IF($N$41=0,"",$N$41)</f>
        <v/>
      </c>
      <c r="BQ41" s="183"/>
      <c r="BR41" s="174" t="str">
        <f>IF(BP41="","",BP41*BN41)</f>
        <v/>
      </c>
      <c r="BS41" s="174"/>
      <c r="BV41" s="181">
        <f>$B$41</f>
        <v>0</v>
      </c>
      <c r="BW41" s="182"/>
      <c r="BX41" s="182"/>
      <c r="BY41" s="182"/>
      <c r="BZ41" s="182"/>
      <c r="CA41" s="182">
        <f>$G$41</f>
        <v>0</v>
      </c>
      <c r="CB41" s="182"/>
      <c r="CC41" s="182"/>
      <c r="CD41" s="182"/>
      <c r="CE41" s="182"/>
      <c r="CF41" s="105" t="str">
        <f>$L$41</f>
        <v/>
      </c>
      <c r="CG41" s="105" t="str">
        <f>$M$41</f>
        <v/>
      </c>
      <c r="CH41" s="183" t="str">
        <f>IF($N$41=0,"",$N$41)</f>
        <v/>
      </c>
      <c r="CI41" s="183"/>
      <c r="CJ41" s="174" t="str">
        <f>IF(CH41="","",CH41*CF41)</f>
        <v/>
      </c>
      <c r="CK41" s="174"/>
      <c r="CN41" s="181">
        <f>$B$41</f>
        <v>0</v>
      </c>
      <c r="CO41" s="182"/>
      <c r="CP41" s="182"/>
      <c r="CQ41" s="182"/>
      <c r="CR41" s="182"/>
      <c r="CS41" s="182">
        <f>$G$41</f>
        <v>0</v>
      </c>
      <c r="CT41" s="182"/>
      <c r="CU41" s="182"/>
      <c r="CV41" s="182"/>
      <c r="CW41" s="182"/>
      <c r="CX41" s="105" t="str">
        <f>$L$41</f>
        <v/>
      </c>
      <c r="CY41" s="105" t="str">
        <f>$M$41</f>
        <v/>
      </c>
      <c r="CZ41" s="183" t="str">
        <f>IF($N$41=0,"",$N$41)</f>
        <v/>
      </c>
      <c r="DA41" s="183"/>
      <c r="DB41" s="174" t="str">
        <f>IF(CZ41="","",CZ41*CX41)</f>
        <v/>
      </c>
      <c r="DC41" s="174"/>
    </row>
    <row r="42" spans="1:107" s="1" customFormat="1" ht="43.05" customHeight="1" x14ac:dyDescent="0.8">
      <c r="B42" s="39"/>
      <c r="C42" s="39"/>
      <c r="D42" s="39"/>
      <c r="E42" s="39"/>
      <c r="F42" s="39"/>
      <c r="G42" s="40"/>
      <c r="H42" s="39"/>
      <c r="I42" s="39"/>
      <c r="J42" s="39"/>
      <c r="K42" s="39"/>
      <c r="L42" s="169" t="s">
        <v>7</v>
      </c>
      <c r="M42" s="170"/>
      <c r="N42" s="161">
        <f>IF(P37="",SUM(P18:Q36),SUM(P18:Q36)+(P37/1.1))</f>
        <v>3433280</v>
      </c>
      <c r="O42" s="162"/>
      <c r="P42" s="162"/>
      <c r="Q42" s="162"/>
      <c r="T42" s="39"/>
      <c r="U42" s="39"/>
      <c r="V42" s="39"/>
      <c r="W42" s="39"/>
      <c r="X42" s="39"/>
      <c r="Y42" s="40"/>
      <c r="Z42" s="39"/>
      <c r="AA42" s="39"/>
      <c r="AB42" s="39"/>
      <c r="AC42" s="39"/>
      <c r="AD42" s="169" t="s">
        <v>7</v>
      </c>
      <c r="AE42" s="170"/>
      <c r="AF42" s="161">
        <f>IF(AH37="",SUM(AH18:AI36),SUM(AH18:AI36)+(AH37/1.1))</f>
        <v>3665650</v>
      </c>
      <c r="AG42" s="162"/>
      <c r="AH42" s="162"/>
      <c r="AI42" s="162"/>
      <c r="AL42" s="39"/>
      <c r="AM42" s="39"/>
      <c r="AN42" s="39"/>
      <c r="AO42" s="39"/>
      <c r="AP42" s="39"/>
      <c r="AQ42" s="40"/>
      <c r="AR42" s="39"/>
      <c r="AS42" s="39"/>
      <c r="AT42" s="39"/>
      <c r="AU42" s="39"/>
      <c r="AV42" s="169" t="s">
        <v>7</v>
      </c>
      <c r="AW42" s="170"/>
      <c r="AX42" s="161">
        <f>IF(AZ37="",SUM(AZ18:BA36),SUM(AZ18:BA36)+(AZ37/1.1))</f>
        <v>3977060</v>
      </c>
      <c r="AY42" s="162"/>
      <c r="AZ42" s="162"/>
      <c r="BA42" s="162"/>
      <c r="BD42" s="39"/>
      <c r="BE42" s="39"/>
      <c r="BF42" s="39"/>
      <c r="BG42" s="39"/>
      <c r="BH42" s="39"/>
      <c r="BI42" s="40"/>
      <c r="BJ42" s="39"/>
      <c r="BK42" s="39"/>
      <c r="BL42" s="39"/>
      <c r="BM42" s="39"/>
      <c r="BN42" s="169" t="s">
        <v>7</v>
      </c>
      <c r="BO42" s="170"/>
      <c r="BP42" s="161">
        <f>IF(BR37="",SUM(BR18:BS36),SUM(BR18:BS36)+(BR37/1.1))</f>
        <v>4238430</v>
      </c>
      <c r="BQ42" s="162"/>
      <c r="BR42" s="162"/>
      <c r="BS42" s="162"/>
      <c r="BV42" s="39"/>
      <c r="BW42" s="39"/>
      <c r="BX42" s="39"/>
      <c r="BY42" s="39"/>
      <c r="BZ42" s="39"/>
      <c r="CA42" s="40"/>
      <c r="CB42" s="39"/>
      <c r="CC42" s="39"/>
      <c r="CD42" s="39"/>
      <c r="CE42" s="39"/>
      <c r="CF42" s="169" t="s">
        <v>7</v>
      </c>
      <c r="CG42" s="170"/>
      <c r="CH42" s="161">
        <f>IF(CJ37="",SUM(CJ18:CK36),SUM(CJ18:CK36)+(CJ37/1.1))</f>
        <v>4933400</v>
      </c>
      <c r="CI42" s="162"/>
      <c r="CJ42" s="162"/>
      <c r="CK42" s="162"/>
      <c r="CN42" s="39"/>
      <c r="CO42" s="39"/>
      <c r="CP42" s="39"/>
      <c r="CQ42" s="39"/>
      <c r="CR42" s="39"/>
      <c r="CS42" s="40"/>
      <c r="CT42" s="39"/>
      <c r="CU42" s="39"/>
      <c r="CV42" s="39"/>
      <c r="CW42" s="39"/>
      <c r="CX42" s="169" t="s">
        <v>7</v>
      </c>
      <c r="CY42" s="170"/>
      <c r="CZ42" s="161">
        <f>IF(DB37="",SUM(DB18:DC36),SUM(DB18:DC36)+(DB37/1.1))</f>
        <v>5194770</v>
      </c>
      <c r="DA42" s="162"/>
      <c r="DB42" s="162"/>
      <c r="DC42" s="162"/>
    </row>
    <row r="43" spans="1:107" s="1" customFormat="1" ht="43.05" customHeight="1" x14ac:dyDescent="0.8">
      <c r="B43" s="163" t="s">
        <v>338</v>
      </c>
      <c r="C43" s="164"/>
      <c r="D43" s="164"/>
      <c r="E43" s="164"/>
      <c r="F43" s="165"/>
      <c r="G43" s="217">
        <v>2.6499999999999999E-2</v>
      </c>
      <c r="H43" s="218"/>
      <c r="I43" s="218"/>
      <c r="J43" s="219"/>
      <c r="K43" s="43"/>
      <c r="L43" s="169" t="s">
        <v>8</v>
      </c>
      <c r="M43" s="170"/>
      <c r="N43" s="161">
        <f>PRODUCT(N42*0.1)</f>
        <v>343328</v>
      </c>
      <c r="O43" s="162"/>
      <c r="P43" s="162"/>
      <c r="Q43" s="162"/>
      <c r="T43" s="163" t="s">
        <v>338</v>
      </c>
      <c r="U43" s="164"/>
      <c r="V43" s="164"/>
      <c r="W43" s="164"/>
      <c r="X43" s="165"/>
      <c r="Y43" s="217">
        <v>2.6499999999999999E-2</v>
      </c>
      <c r="Z43" s="218"/>
      <c r="AA43" s="218"/>
      <c r="AB43" s="219"/>
      <c r="AC43" s="43"/>
      <c r="AD43" s="169" t="s">
        <v>8</v>
      </c>
      <c r="AE43" s="170"/>
      <c r="AF43" s="161">
        <f>PRODUCT(AF42*0.1)</f>
        <v>366565</v>
      </c>
      <c r="AG43" s="162"/>
      <c r="AH43" s="162"/>
      <c r="AI43" s="162"/>
      <c r="AL43" s="163" t="s">
        <v>338</v>
      </c>
      <c r="AM43" s="164"/>
      <c r="AN43" s="164"/>
      <c r="AO43" s="164"/>
      <c r="AP43" s="165"/>
      <c r="AQ43" s="217">
        <v>2.6499999999999999E-2</v>
      </c>
      <c r="AR43" s="218"/>
      <c r="AS43" s="218"/>
      <c r="AT43" s="219"/>
      <c r="AU43" s="43"/>
      <c r="AV43" s="169" t="s">
        <v>8</v>
      </c>
      <c r="AW43" s="170"/>
      <c r="AX43" s="161">
        <f>PRODUCT(AX42*0.1)</f>
        <v>397706</v>
      </c>
      <c r="AY43" s="162"/>
      <c r="AZ43" s="162"/>
      <c r="BA43" s="162"/>
      <c r="BD43" s="163" t="s">
        <v>338</v>
      </c>
      <c r="BE43" s="164"/>
      <c r="BF43" s="164"/>
      <c r="BG43" s="164"/>
      <c r="BH43" s="165"/>
      <c r="BI43" s="217">
        <v>2.6499999999999999E-2</v>
      </c>
      <c r="BJ43" s="218"/>
      <c r="BK43" s="218"/>
      <c r="BL43" s="219"/>
      <c r="BM43" s="43"/>
      <c r="BN43" s="169" t="s">
        <v>8</v>
      </c>
      <c r="BO43" s="170"/>
      <c r="BP43" s="161">
        <f>PRODUCT(BP42*0.1)</f>
        <v>423843</v>
      </c>
      <c r="BQ43" s="162"/>
      <c r="BR43" s="162"/>
      <c r="BS43" s="162"/>
      <c r="BV43" s="163" t="s">
        <v>338</v>
      </c>
      <c r="BW43" s="164"/>
      <c r="BX43" s="164"/>
      <c r="BY43" s="164"/>
      <c r="BZ43" s="165"/>
      <c r="CA43" s="217">
        <v>2.6499999999999999E-2</v>
      </c>
      <c r="CB43" s="218"/>
      <c r="CC43" s="218"/>
      <c r="CD43" s="219"/>
      <c r="CE43" s="43"/>
      <c r="CF43" s="169" t="s">
        <v>8</v>
      </c>
      <c r="CG43" s="170"/>
      <c r="CH43" s="161">
        <f>PRODUCT(CH42*0.1)</f>
        <v>493340</v>
      </c>
      <c r="CI43" s="162"/>
      <c r="CJ43" s="162"/>
      <c r="CK43" s="162"/>
      <c r="CN43" s="163" t="s">
        <v>338</v>
      </c>
      <c r="CO43" s="164"/>
      <c r="CP43" s="164"/>
      <c r="CQ43" s="164"/>
      <c r="CR43" s="165"/>
      <c r="CS43" s="217">
        <v>2.6499999999999999E-2</v>
      </c>
      <c r="CT43" s="218"/>
      <c r="CU43" s="218"/>
      <c r="CV43" s="219"/>
      <c r="CW43" s="43"/>
      <c r="CX43" s="169" t="s">
        <v>8</v>
      </c>
      <c r="CY43" s="170"/>
      <c r="CZ43" s="161">
        <f>PRODUCT(CZ42*0.1)</f>
        <v>519477</v>
      </c>
      <c r="DA43" s="162"/>
      <c r="DB43" s="162"/>
      <c r="DC43" s="162"/>
    </row>
    <row r="44" spans="1:107" s="1" customFormat="1" ht="43.05" customHeight="1" x14ac:dyDescent="0.8">
      <c r="B44" s="166" t="s">
        <v>339</v>
      </c>
      <c r="C44" s="167"/>
      <c r="D44" s="167"/>
      <c r="E44" s="167"/>
      <c r="F44" s="168"/>
      <c r="G44" s="220">
        <v>180</v>
      </c>
      <c r="H44" s="221"/>
      <c r="I44" s="221"/>
      <c r="J44" s="222"/>
      <c r="K44" s="39"/>
      <c r="L44" s="169" t="s">
        <v>340</v>
      </c>
      <c r="M44" s="170"/>
      <c r="N44" s="161">
        <f>SUM(N42+N43)</f>
        <v>3776608</v>
      </c>
      <c r="O44" s="162"/>
      <c r="P44" s="162"/>
      <c r="Q44" s="162"/>
      <c r="T44" s="166" t="s">
        <v>339</v>
      </c>
      <c r="U44" s="167"/>
      <c r="V44" s="167"/>
      <c r="W44" s="167"/>
      <c r="X44" s="168"/>
      <c r="Y44" s="220">
        <v>180</v>
      </c>
      <c r="Z44" s="221"/>
      <c r="AA44" s="221"/>
      <c r="AB44" s="222"/>
      <c r="AC44" s="39"/>
      <c r="AD44" s="169" t="s">
        <v>340</v>
      </c>
      <c r="AE44" s="170"/>
      <c r="AF44" s="161">
        <f>SUM(AF42+AF43)</f>
        <v>4032215</v>
      </c>
      <c r="AG44" s="162"/>
      <c r="AH44" s="162"/>
      <c r="AI44" s="162"/>
      <c r="AL44" s="166" t="s">
        <v>339</v>
      </c>
      <c r="AM44" s="167"/>
      <c r="AN44" s="167"/>
      <c r="AO44" s="167"/>
      <c r="AP44" s="168"/>
      <c r="AQ44" s="220">
        <v>180</v>
      </c>
      <c r="AR44" s="221"/>
      <c r="AS44" s="221"/>
      <c r="AT44" s="222"/>
      <c r="AU44" s="39"/>
      <c r="AV44" s="169" t="s">
        <v>340</v>
      </c>
      <c r="AW44" s="170"/>
      <c r="AX44" s="161">
        <f>SUM(AX42+AX43)</f>
        <v>4374766</v>
      </c>
      <c r="AY44" s="162"/>
      <c r="AZ44" s="162"/>
      <c r="BA44" s="162"/>
      <c r="BD44" s="166" t="s">
        <v>339</v>
      </c>
      <c r="BE44" s="167"/>
      <c r="BF44" s="167"/>
      <c r="BG44" s="167"/>
      <c r="BH44" s="168"/>
      <c r="BI44" s="220">
        <v>180</v>
      </c>
      <c r="BJ44" s="221"/>
      <c r="BK44" s="221"/>
      <c r="BL44" s="222"/>
      <c r="BM44" s="39"/>
      <c r="BN44" s="169" t="s">
        <v>340</v>
      </c>
      <c r="BO44" s="170"/>
      <c r="BP44" s="161">
        <f>SUM(BP42+BP43)</f>
        <v>4662273</v>
      </c>
      <c r="BQ44" s="162"/>
      <c r="BR44" s="162"/>
      <c r="BS44" s="162"/>
      <c r="BV44" s="166" t="s">
        <v>339</v>
      </c>
      <c r="BW44" s="167"/>
      <c r="BX44" s="167"/>
      <c r="BY44" s="167"/>
      <c r="BZ44" s="168"/>
      <c r="CA44" s="220">
        <v>180</v>
      </c>
      <c r="CB44" s="221"/>
      <c r="CC44" s="221"/>
      <c r="CD44" s="222"/>
      <c r="CE44" s="39"/>
      <c r="CF44" s="169" t="s">
        <v>340</v>
      </c>
      <c r="CG44" s="170"/>
      <c r="CH44" s="161">
        <f>SUM(CH42+CH43)</f>
        <v>5426740</v>
      </c>
      <c r="CI44" s="162"/>
      <c r="CJ44" s="162"/>
      <c r="CK44" s="162"/>
      <c r="CN44" s="166" t="s">
        <v>339</v>
      </c>
      <c r="CO44" s="167"/>
      <c r="CP44" s="167"/>
      <c r="CQ44" s="167"/>
      <c r="CR44" s="168"/>
      <c r="CS44" s="220">
        <v>180</v>
      </c>
      <c r="CT44" s="221"/>
      <c r="CU44" s="221"/>
      <c r="CV44" s="222"/>
      <c r="CW44" s="39"/>
      <c r="CX44" s="169" t="s">
        <v>340</v>
      </c>
      <c r="CY44" s="170"/>
      <c r="CZ44" s="161">
        <f>SUM(CZ42+CZ43)</f>
        <v>5714247</v>
      </c>
      <c r="DA44" s="162"/>
      <c r="DB44" s="162"/>
      <c r="DC44" s="162"/>
    </row>
    <row r="45" spans="1:107" s="1" customFormat="1" ht="43.05" customHeight="1" x14ac:dyDescent="0.8">
      <c r="B45" s="68"/>
      <c r="C45" s="68"/>
      <c r="D45" s="68"/>
      <c r="E45" s="68"/>
      <c r="F45" s="68"/>
      <c r="G45" s="69"/>
      <c r="H45" s="69"/>
      <c r="I45" s="69"/>
      <c r="J45" s="69"/>
      <c r="K45" s="39"/>
      <c r="L45" s="169" t="s">
        <v>341</v>
      </c>
      <c r="M45" s="170"/>
      <c r="N45" s="161">
        <f>SUM(P39:Q41)+N44</f>
        <v>1756608</v>
      </c>
      <c r="O45" s="162"/>
      <c r="P45" s="162"/>
      <c r="Q45" s="162"/>
      <c r="T45" s="68"/>
      <c r="U45" s="68"/>
      <c r="V45" s="68"/>
      <c r="W45" s="68"/>
      <c r="X45" s="68"/>
      <c r="Y45" s="69"/>
      <c r="Z45" s="69"/>
      <c r="AA45" s="69"/>
      <c r="AB45" s="69"/>
      <c r="AC45" s="39"/>
      <c r="AD45" s="169" t="s">
        <v>341</v>
      </c>
      <c r="AE45" s="170"/>
      <c r="AF45" s="161">
        <f>SUM(AH39:AI41)+AF44</f>
        <v>2012215</v>
      </c>
      <c r="AG45" s="162"/>
      <c r="AH45" s="162"/>
      <c r="AI45" s="162"/>
      <c r="AL45" s="68"/>
      <c r="AM45" s="68"/>
      <c r="AN45" s="68"/>
      <c r="AO45" s="68"/>
      <c r="AP45" s="68"/>
      <c r="AQ45" s="69"/>
      <c r="AR45" s="69"/>
      <c r="AS45" s="69"/>
      <c r="AT45" s="69"/>
      <c r="AU45" s="39"/>
      <c r="AV45" s="169" t="s">
        <v>341</v>
      </c>
      <c r="AW45" s="170"/>
      <c r="AX45" s="161">
        <f>SUM(AZ39:BA41)+AX44</f>
        <v>1859766</v>
      </c>
      <c r="AY45" s="162"/>
      <c r="AZ45" s="162"/>
      <c r="BA45" s="162"/>
      <c r="BD45" s="68"/>
      <c r="BE45" s="68"/>
      <c r="BF45" s="68"/>
      <c r="BG45" s="68"/>
      <c r="BH45" s="68"/>
      <c r="BI45" s="69"/>
      <c r="BJ45" s="69"/>
      <c r="BK45" s="69"/>
      <c r="BL45" s="69"/>
      <c r="BM45" s="39"/>
      <c r="BN45" s="169" t="s">
        <v>341</v>
      </c>
      <c r="BO45" s="170"/>
      <c r="BP45" s="161">
        <f>SUM(BR39:BS41)+BP44</f>
        <v>2147273</v>
      </c>
      <c r="BQ45" s="162"/>
      <c r="BR45" s="162"/>
      <c r="BS45" s="162"/>
      <c r="BV45" s="68"/>
      <c r="BW45" s="68"/>
      <c r="BX45" s="68"/>
      <c r="BY45" s="68"/>
      <c r="BZ45" s="68"/>
      <c r="CA45" s="69"/>
      <c r="CB45" s="69"/>
      <c r="CC45" s="69"/>
      <c r="CD45" s="69"/>
      <c r="CE45" s="39"/>
      <c r="CF45" s="169" t="s">
        <v>341</v>
      </c>
      <c r="CG45" s="170"/>
      <c r="CH45" s="161">
        <f>SUM(CJ39:CK41)+CH44</f>
        <v>1921740</v>
      </c>
      <c r="CI45" s="162"/>
      <c r="CJ45" s="162"/>
      <c r="CK45" s="162"/>
      <c r="CN45" s="68"/>
      <c r="CO45" s="68"/>
      <c r="CP45" s="68"/>
      <c r="CQ45" s="68"/>
      <c r="CR45" s="68"/>
      <c r="CS45" s="69"/>
      <c r="CT45" s="69"/>
      <c r="CU45" s="69"/>
      <c r="CV45" s="69"/>
      <c r="CW45" s="39"/>
      <c r="CX45" s="169" t="s">
        <v>341</v>
      </c>
      <c r="CY45" s="170"/>
      <c r="CZ45" s="161">
        <f>SUM(DB39:DC41)+CZ44</f>
        <v>2209247</v>
      </c>
      <c r="DA45" s="162"/>
      <c r="DB45" s="162"/>
      <c r="DC45" s="162"/>
    </row>
    <row r="46" spans="1:107" s="1" customFormat="1" ht="27.75" customHeight="1" x14ac:dyDescent="0.8">
      <c r="L46" s="7"/>
      <c r="M46" s="8"/>
      <c r="N46" s="9"/>
      <c r="O46" s="7"/>
      <c r="P46" s="7"/>
      <c r="Q46" s="7"/>
      <c r="AD46" s="7"/>
      <c r="AE46" s="8"/>
      <c r="AF46" s="9"/>
      <c r="AG46" s="7"/>
      <c r="AH46" s="7"/>
      <c r="AI46" s="7"/>
      <c r="AV46" s="7"/>
      <c r="AW46" s="8"/>
      <c r="AX46" s="9"/>
      <c r="AY46" s="7"/>
      <c r="AZ46" s="7"/>
      <c r="BA46" s="7"/>
      <c r="BN46" s="7"/>
      <c r="BO46" s="8"/>
      <c r="BP46" s="9"/>
      <c r="BQ46" s="7"/>
      <c r="BR46" s="7"/>
      <c r="BS46" s="7"/>
      <c r="CF46" s="7"/>
      <c r="CG46" s="8"/>
      <c r="CH46" s="9"/>
      <c r="CI46" s="7"/>
      <c r="CJ46" s="7"/>
      <c r="CK46" s="7"/>
      <c r="CX46" s="7"/>
      <c r="CY46" s="8"/>
      <c r="CZ46" s="9"/>
      <c r="DA46" s="7"/>
      <c r="DB46" s="7"/>
      <c r="DC46" s="7"/>
    </row>
    <row r="47" spans="1:107" s="1" customFormat="1" ht="24" customHeight="1" x14ac:dyDescent="0.8">
      <c r="B47" s="124" t="str">
        <f>IF($D$47=0,"","市区町村の助成金：")</f>
        <v/>
      </c>
      <c r="C47" s="125"/>
      <c r="D47" s="125"/>
      <c r="E47" s="125"/>
      <c r="F47" s="125"/>
      <c r="G47" s="95"/>
      <c r="H47" s="95"/>
      <c r="I47" s="95"/>
      <c r="J47" s="95"/>
      <c r="K47" s="95"/>
      <c r="L47" s="95"/>
      <c r="M47" s="91"/>
      <c r="N47" s="91"/>
      <c r="O47" s="91"/>
      <c r="P47" s="91"/>
      <c r="Q47" s="92"/>
      <c r="T47" s="124" t="str">
        <f>$B$47</f>
        <v/>
      </c>
      <c r="U47" s="125"/>
      <c r="V47" s="117">
        <f>$D$47</f>
        <v>0</v>
      </c>
      <c r="W47" s="117"/>
      <c r="X47" s="117"/>
      <c r="Y47" s="95"/>
      <c r="Z47" s="95"/>
      <c r="AA47" s="95"/>
      <c r="AB47" s="95"/>
      <c r="AC47" s="95"/>
      <c r="AD47" s="95"/>
      <c r="AE47" s="91"/>
      <c r="AF47" s="91"/>
      <c r="AG47" s="91"/>
      <c r="AH47" s="91"/>
      <c r="AI47" s="92"/>
      <c r="AL47" s="124" t="str">
        <f>$B$47</f>
        <v/>
      </c>
      <c r="AM47" s="125"/>
      <c r="AN47" s="117">
        <f>$D$47</f>
        <v>0</v>
      </c>
      <c r="AO47" s="117"/>
      <c r="AP47" s="117"/>
      <c r="AQ47" s="95"/>
      <c r="AR47" s="95"/>
      <c r="AS47" s="95"/>
      <c r="AT47" s="95"/>
      <c r="AU47" s="95"/>
      <c r="AV47" s="95"/>
      <c r="AW47" s="91"/>
      <c r="AX47" s="91"/>
      <c r="AY47" s="91"/>
      <c r="AZ47" s="91"/>
      <c r="BA47" s="92"/>
      <c r="BD47" s="124" t="str">
        <f>$B$47</f>
        <v/>
      </c>
      <c r="BE47" s="125"/>
      <c r="BF47" s="117">
        <f>$D$47</f>
        <v>0</v>
      </c>
      <c r="BG47" s="117"/>
      <c r="BH47" s="117"/>
      <c r="BI47" s="95"/>
      <c r="BJ47" s="95"/>
      <c r="BK47" s="95"/>
      <c r="BL47" s="95"/>
      <c r="BM47" s="95"/>
      <c r="BN47" s="95"/>
      <c r="BO47" s="91"/>
      <c r="BP47" s="91"/>
      <c r="BQ47" s="91"/>
      <c r="BR47" s="91"/>
      <c r="BS47" s="92"/>
      <c r="BV47" s="124" t="str">
        <f>$B$47</f>
        <v/>
      </c>
      <c r="BW47" s="125"/>
      <c r="BX47" s="117">
        <f>$D$47</f>
        <v>0</v>
      </c>
      <c r="BY47" s="117"/>
      <c r="BZ47" s="117"/>
      <c r="CA47" s="95"/>
      <c r="CB47" s="95"/>
      <c r="CC47" s="95"/>
      <c r="CD47" s="95"/>
      <c r="CE47" s="95"/>
      <c r="CF47" s="95"/>
      <c r="CG47" s="91"/>
      <c r="CH47" s="91"/>
      <c r="CI47" s="91"/>
      <c r="CJ47" s="91"/>
      <c r="CK47" s="92"/>
      <c r="CN47" s="124" t="str">
        <f>$B$47</f>
        <v/>
      </c>
      <c r="CO47" s="125"/>
      <c r="CP47" s="117">
        <f>$D$47</f>
        <v>0</v>
      </c>
      <c r="CQ47" s="117"/>
      <c r="CR47" s="117"/>
      <c r="CS47" s="95"/>
      <c r="CT47" s="95"/>
      <c r="CU47" s="95"/>
      <c r="CV47" s="95"/>
      <c r="CW47" s="95"/>
      <c r="CX47" s="95"/>
      <c r="CY47" s="91"/>
      <c r="CZ47" s="91"/>
      <c r="DA47" s="91"/>
      <c r="DB47" s="91"/>
      <c r="DC47" s="92"/>
    </row>
    <row r="48" spans="1:107" s="1" customFormat="1" ht="24" customHeight="1" x14ac:dyDescent="0.8">
      <c r="A48" s="100"/>
      <c r="B48" s="101" t="str">
        <f>IFERROR(VLOOKUP($D$47,'市区町村助成金(令和４年度)'!$B$2:$E$70,3,FALSE),"")</f>
        <v/>
      </c>
      <c r="C48" s="96"/>
      <c r="D48" s="96"/>
      <c r="E48" s="96"/>
      <c r="F48" s="96"/>
      <c r="G48" s="96"/>
      <c r="H48" s="96"/>
      <c r="I48" s="96"/>
      <c r="J48" s="96"/>
      <c r="L48" s="93"/>
      <c r="M48" s="93"/>
      <c r="N48" s="93"/>
      <c r="O48" s="93"/>
      <c r="Q48" s="94"/>
      <c r="T48" s="103" t="str">
        <f>$B$48</f>
        <v/>
      </c>
      <c r="U48" s="96"/>
      <c r="V48" s="96"/>
      <c r="W48" s="96"/>
      <c r="X48" s="96"/>
      <c r="Y48" s="96"/>
      <c r="Z48" s="96"/>
      <c r="AA48" s="96"/>
      <c r="AB48" s="96"/>
      <c r="AD48" s="93"/>
      <c r="AE48" s="93"/>
      <c r="AF48" s="93"/>
      <c r="AG48" s="93"/>
      <c r="AI48" s="94"/>
      <c r="AK48" s="100"/>
      <c r="AL48" s="103" t="str">
        <f>$B$48</f>
        <v/>
      </c>
      <c r="AM48" s="96"/>
      <c r="AN48" s="96"/>
      <c r="AO48" s="96"/>
      <c r="AP48" s="96"/>
      <c r="AQ48" s="96"/>
      <c r="AR48" s="96"/>
      <c r="AS48" s="96"/>
      <c r="AT48" s="96"/>
      <c r="AV48" s="93"/>
      <c r="AW48" s="93"/>
      <c r="AX48" s="93"/>
      <c r="AY48" s="93"/>
      <c r="BA48" s="94"/>
      <c r="BD48" s="103" t="str">
        <f>$B$48</f>
        <v/>
      </c>
      <c r="BE48" s="96"/>
      <c r="BF48" s="96"/>
      <c r="BG48" s="96"/>
      <c r="BH48" s="96"/>
      <c r="BI48" s="96"/>
      <c r="BJ48" s="96"/>
      <c r="BK48" s="96"/>
      <c r="BL48" s="96"/>
      <c r="BN48" s="93"/>
      <c r="BO48" s="93"/>
      <c r="BP48" s="93"/>
      <c r="BQ48" s="93"/>
      <c r="BS48" s="94"/>
      <c r="BU48" s="100"/>
      <c r="BV48" s="103" t="str">
        <f>$B$48</f>
        <v/>
      </c>
      <c r="BW48" s="96"/>
      <c r="BX48" s="96"/>
      <c r="BY48" s="96"/>
      <c r="BZ48" s="96"/>
      <c r="CA48" s="96"/>
      <c r="CB48" s="96"/>
      <c r="CC48" s="96"/>
      <c r="CD48" s="96"/>
      <c r="CF48" s="93"/>
      <c r="CG48" s="93"/>
      <c r="CH48" s="93"/>
      <c r="CI48" s="93"/>
      <c r="CK48" s="94"/>
      <c r="CM48" s="100"/>
      <c r="CN48" s="103" t="str">
        <f>$B$48</f>
        <v/>
      </c>
      <c r="CO48" s="96"/>
      <c r="CP48" s="96"/>
      <c r="CQ48" s="96"/>
      <c r="CR48" s="96"/>
      <c r="CS48" s="96"/>
      <c r="CT48" s="96"/>
      <c r="CU48" s="96"/>
      <c r="CV48" s="96"/>
      <c r="CX48" s="93"/>
      <c r="CY48" s="93"/>
      <c r="CZ48" s="93"/>
      <c r="DA48" s="93"/>
      <c r="DC48" s="94"/>
    </row>
    <row r="49" spans="1:107" s="1" customFormat="1" ht="24" customHeight="1" x14ac:dyDescent="0.8">
      <c r="A49" s="100"/>
      <c r="B49" s="102" t="str">
        <f>IF($D$47=0,"","官公庁HP：")</f>
        <v/>
      </c>
      <c r="C49" s="123" t="str">
        <f>IFERROR(VLOOKUP($D$47,'市区町村助成金(令和４年度)'!$B$2:$E$70,4,FALSE),"")</f>
        <v/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98"/>
      <c r="Q49" s="99"/>
      <c r="T49" s="102" t="str">
        <f>$B$49</f>
        <v/>
      </c>
      <c r="U49" s="123" t="str">
        <f>$C$49</f>
        <v/>
      </c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98"/>
      <c r="AI49" s="99"/>
      <c r="AK49" s="100"/>
      <c r="AL49" s="102" t="str">
        <f>$B$49</f>
        <v/>
      </c>
      <c r="AM49" s="123" t="str">
        <f>$C$49</f>
        <v/>
      </c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98"/>
      <c r="BA49" s="99"/>
      <c r="BD49" s="102" t="str">
        <f>$B$49</f>
        <v/>
      </c>
      <c r="BE49" s="123" t="str">
        <f>$C$49</f>
        <v/>
      </c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98"/>
      <c r="BS49" s="99"/>
      <c r="BV49" s="102" t="str">
        <f>$B$49</f>
        <v/>
      </c>
      <c r="BW49" s="123" t="str">
        <f>$C$49</f>
        <v/>
      </c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98"/>
      <c r="CK49" s="99"/>
      <c r="CN49" s="102" t="str">
        <f>$B$49</f>
        <v/>
      </c>
      <c r="CO49" s="123" t="str">
        <f>$C$49</f>
        <v/>
      </c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98"/>
      <c r="DC49" s="99"/>
    </row>
    <row r="50" spans="1:107" s="1" customFormat="1" ht="30" customHeight="1" x14ac:dyDescent="0.8">
      <c r="B50" s="241" t="str">
        <f>"◆自己負担金額…合計金額から、助成金額を引いた自己負担金額となり、こちらのお見積書の場合 \"&amp;N45&amp;" となります。"</f>
        <v>◆自己負担金額…合計金額から、助成金額を引いた自己負担金額となり、こちらのお見積書の場合 \1756608 となります。</v>
      </c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3"/>
      <c r="T50" s="241" t="str">
        <f>"◆自己負担金額…合計金額から、助成金額を引いた自己負担金額となり、こちらのお見積書の場合 \"&amp;AF45&amp;" となります。"</f>
        <v>◆自己負担金額…合計金額から、助成金額を引いた自己負担金額となり、こちらのお見積書の場合 \2012215 となります。</v>
      </c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3"/>
      <c r="AL50" s="241" t="str">
        <f>"◆自己負担金額…合計金額から、助成金額を引いた自己負担金額となり、こちらのお見積書の場合 \"&amp;AX45&amp;" となります。"</f>
        <v>◆自己負担金額…合計金額から、助成金額を引いた自己負担金額となり、こちらのお見積書の場合 \1859766 となります。</v>
      </c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3"/>
      <c r="BD50" s="241" t="str">
        <f>"◆自己負担金額…合計金額から、助成金額を引いた自己負担金額となり、こちらのお見積書の場合 \"&amp;BP45&amp;" となります。"</f>
        <v>◆自己負担金額…合計金額から、助成金額を引いた自己負担金額となり、こちらのお見積書の場合 \2147273 となります。</v>
      </c>
      <c r="BE50" s="242"/>
      <c r="BF50" s="242"/>
      <c r="BG50" s="242"/>
      <c r="BH50" s="242"/>
      <c r="BI50" s="242"/>
      <c r="BJ50" s="242"/>
      <c r="BK50" s="242"/>
      <c r="BL50" s="242"/>
      <c r="BM50" s="242"/>
      <c r="BN50" s="242"/>
      <c r="BO50" s="242"/>
      <c r="BP50" s="242"/>
      <c r="BQ50" s="242"/>
      <c r="BR50" s="242"/>
      <c r="BS50" s="243"/>
      <c r="BV50" s="241" t="str">
        <f>"◆自己負担金額…合計金額から、助成金額を引いた自己負担金額となり、こちらのお見積書の場合 \"&amp;CH45&amp;" となります。"</f>
        <v>◆自己負担金額…合計金額から、助成金額を引いた自己負担金額となり、こちらのお見積書の場合 \1921740 となります。</v>
      </c>
      <c r="BW50" s="242"/>
      <c r="BX50" s="242"/>
      <c r="BY50" s="242"/>
      <c r="BZ50" s="242"/>
      <c r="CA50" s="242"/>
      <c r="CB50" s="242"/>
      <c r="CC50" s="242"/>
      <c r="CD50" s="242"/>
      <c r="CE50" s="242"/>
      <c r="CF50" s="242"/>
      <c r="CG50" s="242"/>
      <c r="CH50" s="242"/>
      <c r="CI50" s="242"/>
      <c r="CJ50" s="242"/>
      <c r="CK50" s="243"/>
      <c r="CN50" s="241" t="str">
        <f>"◆自己負担金額…合計金額から、助成金額を引いた自己負担金額となり、こちらのお見積書の場合 \"&amp;CZ45&amp;" となります。"</f>
        <v>◆自己負担金額…合計金額から、助成金額を引いた自己負担金額となり、こちらのお見積書の場合 \2209247 となります。</v>
      </c>
      <c r="CO50" s="242"/>
      <c r="CP50" s="242"/>
      <c r="CQ50" s="242"/>
      <c r="CR50" s="242"/>
      <c r="CS50" s="242"/>
      <c r="CT50" s="242"/>
      <c r="CU50" s="242"/>
      <c r="CV50" s="242"/>
      <c r="CW50" s="242"/>
      <c r="CX50" s="242"/>
      <c r="CY50" s="242"/>
      <c r="CZ50" s="242"/>
      <c r="DA50" s="242"/>
      <c r="DB50" s="242"/>
      <c r="DC50" s="243"/>
    </row>
    <row r="51" spans="1:107" s="1" customFormat="1" ht="30" customHeight="1" x14ac:dyDescent="0.8">
      <c r="B51" s="238" t="str">
        <f>"◆月々の自己負担金額…自己負担金額で分割払いを利用し、金利 "&amp;G43*100&amp;" %で "&amp;G44&amp;"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40"/>
      <c r="T51" s="238" t="str">
        <f>"◆月々の自己負担金額…自己負担金額で分割払いを利用し、金利 "&amp;Y43*100&amp;" %で "&amp;Y44&amp;"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40"/>
      <c r="AL51" s="238" t="str">
        <f>"◆月々の自己負担金額…自己負担金額で分割払いを利用し、金利 "&amp;AQ43*100&amp;" %で "&amp;AQ44&amp;"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40"/>
      <c r="BD51" s="238" t="str">
        <f>"◆月々の自己負担金額…自己負担金額で分割払いを利用し、金利 "&amp;BI43*100&amp;" %で "&amp;BI44&amp;"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40"/>
      <c r="BV51" s="238" t="str">
        <f>"◆月々の自己負担金額…自己負担金額で分割払いを利用し、金利 "&amp;CA43*100&amp;" %で "&amp;CA44&amp;"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40"/>
      <c r="CN51" s="238" t="str">
        <f>"◆月々の自己負担金額…自己負担金額で分割払いを利用し、金利 "&amp;CS43*100&amp;" %で "&amp;CS44&amp;" 回払いを⾏った場合の、⽉々のお⽀払い⾦額です。"</f>
        <v>◆月々の自己負担金額…自己負担金額で分割払いを利用し、金利 2.65 %で 180 回払いを⾏った場合の、⽉々のお⽀払い⾦額です。</v>
      </c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40"/>
    </row>
    <row r="52" spans="1:107" s="1" customFormat="1" ht="30" customHeight="1" x14ac:dyDescent="0.8">
      <c r="B52" s="238" t="s">
        <v>342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40"/>
      <c r="T52" s="238" t="s">
        <v>342</v>
      </c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40"/>
      <c r="AL52" s="238" t="s">
        <v>342</v>
      </c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40"/>
      <c r="BD52" s="238" t="s">
        <v>342</v>
      </c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40"/>
      <c r="BV52" s="238" t="s">
        <v>342</v>
      </c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40"/>
      <c r="CN52" s="238" t="s">
        <v>342</v>
      </c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40"/>
    </row>
    <row r="53" spans="1:107" s="1" customFormat="1" ht="30" customHeight="1" x14ac:dyDescent="0.8">
      <c r="B53" s="120" t="str">
        <f>"合計金額で分割払いを利用した場合、月々のお支払い金額は次のようになります。（金利 "&amp;G43*100&amp;" %、お支払い回数 "&amp;G44&amp;" 回の場合）"</f>
        <v>合計金額で分割払いを利用した場合、月々のお支払い金額は次のようになります。（金利 2.65 %、お支払い回数 180 回の場合）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2"/>
      <c r="T53" s="120" t="str">
        <f>"合計金額で分割払いを利用した場合、月々のお支払い金額は次のようになります。（金利 "&amp;Y43*100&amp;" %、お支払い回数 "&amp;Y44&amp;" 回の場合）"</f>
        <v>合計金額で分割払いを利用した場合、月々のお支払い金額は次のようになります。（金利 2.65 %、お支払い回数 180 回の場合）</v>
      </c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2"/>
      <c r="AL53" s="120" t="str">
        <f>"合計金額で分割払いを利用した場合、月々のお支払い金額は次のようになります。（金利 "&amp;AQ43*100&amp;" %、お支払い回数 "&amp;AQ44&amp;" 回の場合）"</f>
        <v>合計金額で分割払いを利用した場合、月々のお支払い金額は次のようになります。（金利 2.65 %、お支払い回数 180 回の場合）</v>
      </c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2"/>
      <c r="BD53" s="120" t="str">
        <f>"合計金額で分割払いを利用した場合、月々のお支払い金額は次のようになります。（金利 "&amp;BI43*100&amp;" %、お支払い回数 "&amp;BI44&amp;" 回の場合）"</f>
        <v>合計金額で分割払いを利用した場合、月々のお支払い金額は次のようになります。（金利 2.65 %、お支払い回数 180 回の場合）</v>
      </c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2"/>
      <c r="BV53" s="120" t="str">
        <f>"合計金額で分割払いを利用した場合、月々のお支払い金額は次のようになります。（金利 "&amp;CA43*100&amp;" %、お支払い回数 "&amp;CA44&amp;" 回の場合）"</f>
        <v>合計金額で分割払いを利用した場合、月々のお支払い金額は次のようになります。（金利 2.65 %、お支払い回数 180 回の場合）</v>
      </c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2"/>
      <c r="CN53" s="120" t="str">
        <f>"合計金額で分割払いを利用した場合、月々のお支払い金額は次のようになります。（金利 "&amp;CS43*100&amp;" %、お支払い回数 "&amp;CS44&amp;" 回の場合）"</f>
        <v>合計金額で分割払いを利用した場合、月々のお支払い金額は次のようになります。（金利 2.65 %、お支払い回数 180 回の場合）</v>
      </c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2"/>
    </row>
    <row r="54" spans="1:107" s="1" customFormat="1" ht="30" customHeight="1" x14ac:dyDescent="0.8">
      <c r="B54" s="106"/>
      <c r="C54" s="114" t="s">
        <v>343</v>
      </c>
      <c r="D54" s="114"/>
      <c r="E54" s="114"/>
      <c r="F54" s="116">
        <f>INT(PMT(G43/12,G44,-N44))</f>
        <v>25449</v>
      </c>
      <c r="G54" s="114"/>
      <c r="H54" s="96"/>
      <c r="I54" s="96"/>
      <c r="J54" s="114" t="s">
        <v>344</v>
      </c>
      <c r="K54" s="114"/>
      <c r="L54" s="114"/>
      <c r="M54" s="115">
        <f>INT(PMT(G43/12,G44,-N44+500000))</f>
        <v>22080</v>
      </c>
      <c r="N54" s="114"/>
      <c r="O54" s="96"/>
      <c r="P54" s="96"/>
      <c r="Q54" s="107"/>
      <c r="T54" s="106"/>
      <c r="U54" s="114" t="s">
        <v>343</v>
      </c>
      <c r="V54" s="114"/>
      <c r="W54" s="114"/>
      <c r="X54" s="116">
        <f>INT(PMT(Y43/12,Y44,-AF44))</f>
        <v>27172</v>
      </c>
      <c r="Y54" s="114"/>
      <c r="Z54" s="96"/>
      <c r="AA54" s="96"/>
      <c r="AB54" s="114" t="s">
        <v>344</v>
      </c>
      <c r="AC54" s="114"/>
      <c r="AD54" s="114"/>
      <c r="AE54" s="115">
        <f>INT(PMT(Y43/12,Y44,-AF44+500000))</f>
        <v>23802</v>
      </c>
      <c r="AF54" s="114"/>
      <c r="AG54" s="96"/>
      <c r="AH54" s="96"/>
      <c r="AI54" s="107"/>
      <c r="AL54" s="106"/>
      <c r="AM54" s="114" t="s">
        <v>343</v>
      </c>
      <c r="AN54" s="114"/>
      <c r="AO54" s="114"/>
      <c r="AP54" s="116">
        <f>INT(PMT(AQ43/12,AQ44,-AX44))</f>
        <v>29480</v>
      </c>
      <c r="AQ54" s="114"/>
      <c r="AR54" s="96"/>
      <c r="AS54" s="96"/>
      <c r="AT54" s="114" t="s">
        <v>344</v>
      </c>
      <c r="AU54" s="114"/>
      <c r="AV54" s="114"/>
      <c r="AW54" s="115">
        <f>INT(PMT(AQ43/12,AQ44,-AX44+500000))</f>
        <v>26111</v>
      </c>
      <c r="AX54" s="114"/>
      <c r="AY54" s="96"/>
      <c r="AZ54" s="96"/>
      <c r="BA54" s="107"/>
      <c r="BD54" s="106"/>
      <c r="BE54" s="114" t="s">
        <v>343</v>
      </c>
      <c r="BF54" s="114"/>
      <c r="BG54" s="114"/>
      <c r="BH54" s="116">
        <f>INT(PMT(BI43/12,BI44,-BP44))</f>
        <v>31417</v>
      </c>
      <c r="BI54" s="114"/>
      <c r="BJ54" s="96"/>
      <c r="BK54" s="96"/>
      <c r="BL54" s="114" t="s">
        <v>344</v>
      </c>
      <c r="BM54" s="114"/>
      <c r="BN54" s="114"/>
      <c r="BO54" s="115">
        <f>INT(PMT(BI43/12,BI44,-BP44+500000))</f>
        <v>28048</v>
      </c>
      <c r="BP54" s="114"/>
      <c r="BQ54" s="96"/>
      <c r="BR54" s="96"/>
      <c r="BS54" s="107"/>
      <c r="BV54" s="106"/>
      <c r="BW54" s="114" t="s">
        <v>343</v>
      </c>
      <c r="BX54" s="114"/>
      <c r="BY54" s="114"/>
      <c r="BZ54" s="116">
        <f>INT(PMT(CA43/12,CA44,-CH44))</f>
        <v>36569</v>
      </c>
      <c r="CA54" s="114"/>
      <c r="CB54" s="96"/>
      <c r="CC54" s="96"/>
      <c r="CD54" s="114" t="s">
        <v>344</v>
      </c>
      <c r="CE54" s="114"/>
      <c r="CF54" s="114"/>
      <c r="CG54" s="115">
        <f>INT(PMT(CA43/12,CA44,-CH44+500000))</f>
        <v>33199</v>
      </c>
      <c r="CH54" s="114"/>
      <c r="CI54" s="96"/>
      <c r="CJ54" s="96"/>
      <c r="CK54" s="107"/>
      <c r="CN54" s="106"/>
      <c r="CO54" s="114" t="s">
        <v>343</v>
      </c>
      <c r="CP54" s="114"/>
      <c r="CQ54" s="114"/>
      <c r="CR54" s="116">
        <f>INT(PMT(CS43/12,CS44,-CZ44))</f>
        <v>38506</v>
      </c>
      <c r="CS54" s="114"/>
      <c r="CT54" s="96"/>
      <c r="CU54" s="96"/>
      <c r="CV54" s="114" t="s">
        <v>344</v>
      </c>
      <c r="CW54" s="114"/>
      <c r="CX54" s="114"/>
      <c r="CY54" s="115">
        <f>INT(PMT(CS43/12,CS44,-CZ44+500000))</f>
        <v>35137</v>
      </c>
      <c r="CZ54" s="114"/>
      <c r="DA54" s="96"/>
      <c r="DB54" s="96"/>
      <c r="DC54" s="107"/>
    </row>
    <row r="55" spans="1:107" s="1" customFormat="1" ht="30" customHeight="1" x14ac:dyDescent="0.8">
      <c r="B55" s="102"/>
      <c r="C55" s="118" t="s">
        <v>345</v>
      </c>
      <c r="D55" s="118"/>
      <c r="E55" s="118"/>
      <c r="F55" s="119">
        <f>INT(PMT(G43/12,G44,-N44+300000))</f>
        <v>23427</v>
      </c>
      <c r="G55" s="118"/>
      <c r="H55" s="108"/>
      <c r="I55" s="108"/>
      <c r="J55" s="118" t="s">
        <v>346</v>
      </c>
      <c r="K55" s="118"/>
      <c r="L55" s="118"/>
      <c r="M55" s="119">
        <f>INT(PMT(G43/12,G44,-N44+1000000))</f>
        <v>18710</v>
      </c>
      <c r="N55" s="118"/>
      <c r="O55" s="108"/>
      <c r="P55" s="108"/>
      <c r="Q55" s="109"/>
      <c r="T55" s="102"/>
      <c r="U55" s="118" t="s">
        <v>345</v>
      </c>
      <c r="V55" s="118"/>
      <c r="W55" s="118"/>
      <c r="X55" s="119">
        <f>INT(PMT(Y43/12,Y44,-AF44+300000))</f>
        <v>25150</v>
      </c>
      <c r="Y55" s="118"/>
      <c r="Z55" s="108"/>
      <c r="AA55" s="108"/>
      <c r="AB55" s="118" t="s">
        <v>346</v>
      </c>
      <c r="AC55" s="118"/>
      <c r="AD55" s="118"/>
      <c r="AE55" s="119">
        <f>INT(PMT(Y43/12,Y44,-AF44+1000000))</f>
        <v>20433</v>
      </c>
      <c r="AF55" s="118"/>
      <c r="AG55" s="108"/>
      <c r="AH55" s="108"/>
      <c r="AI55" s="109"/>
      <c r="AL55" s="102"/>
      <c r="AM55" s="118" t="s">
        <v>345</v>
      </c>
      <c r="AN55" s="118"/>
      <c r="AO55" s="118"/>
      <c r="AP55" s="119">
        <f>INT(PMT(AQ43/12,AQ44,-AX44+300000))</f>
        <v>27458</v>
      </c>
      <c r="AQ55" s="118"/>
      <c r="AR55" s="108"/>
      <c r="AS55" s="108"/>
      <c r="AT55" s="118" t="s">
        <v>346</v>
      </c>
      <c r="AU55" s="118"/>
      <c r="AV55" s="118"/>
      <c r="AW55" s="119">
        <f>INT(PMT(AQ43/12,AQ44,-AX44+1000000))</f>
        <v>22741</v>
      </c>
      <c r="AX55" s="118"/>
      <c r="AY55" s="108"/>
      <c r="AZ55" s="108"/>
      <c r="BA55" s="109"/>
      <c r="BD55" s="102"/>
      <c r="BE55" s="118" t="s">
        <v>345</v>
      </c>
      <c r="BF55" s="118"/>
      <c r="BG55" s="118"/>
      <c r="BH55" s="119">
        <f>INT(PMT(BI43/12,BI44,-BP44+300000))</f>
        <v>29396</v>
      </c>
      <c r="BI55" s="118"/>
      <c r="BJ55" s="108"/>
      <c r="BK55" s="108"/>
      <c r="BL55" s="118" t="s">
        <v>346</v>
      </c>
      <c r="BM55" s="118"/>
      <c r="BN55" s="118"/>
      <c r="BO55" s="119">
        <f>INT(PMT(BI43/12,BI44,-BP44+1000000))</f>
        <v>24679</v>
      </c>
      <c r="BP55" s="118"/>
      <c r="BQ55" s="108"/>
      <c r="BR55" s="108"/>
      <c r="BS55" s="109"/>
      <c r="BV55" s="102"/>
      <c r="BW55" s="118" t="s">
        <v>345</v>
      </c>
      <c r="BX55" s="118"/>
      <c r="BY55" s="118"/>
      <c r="BZ55" s="119">
        <f>INT(PMT(CA43/12,CA44,-CH44+300000))</f>
        <v>34547</v>
      </c>
      <c r="CA55" s="118"/>
      <c r="CB55" s="108"/>
      <c r="CC55" s="108"/>
      <c r="CD55" s="118" t="s">
        <v>346</v>
      </c>
      <c r="CE55" s="118"/>
      <c r="CF55" s="118"/>
      <c r="CG55" s="119">
        <f>INT(PMT(CA43/12,CA44,-CH44+1000000))</f>
        <v>29830</v>
      </c>
      <c r="CH55" s="118"/>
      <c r="CI55" s="108"/>
      <c r="CJ55" s="108"/>
      <c r="CK55" s="109"/>
      <c r="CN55" s="102"/>
      <c r="CO55" s="118" t="s">
        <v>345</v>
      </c>
      <c r="CP55" s="118"/>
      <c r="CQ55" s="118"/>
      <c r="CR55" s="119">
        <f>INT(PMT(CS43/12,CS44,-CZ44+300000))</f>
        <v>36485</v>
      </c>
      <c r="CS55" s="118"/>
      <c r="CT55" s="108"/>
      <c r="CU55" s="108"/>
      <c r="CV55" s="118" t="s">
        <v>346</v>
      </c>
      <c r="CW55" s="118"/>
      <c r="CX55" s="118"/>
      <c r="CY55" s="119">
        <f>INT(PMT(CS43/12,CS44,-CZ44+1000000))</f>
        <v>31768</v>
      </c>
      <c r="CZ55" s="118"/>
      <c r="DA55" s="108"/>
      <c r="DB55" s="108"/>
      <c r="DC55" s="109"/>
    </row>
    <row r="56" spans="1:107" s="1" customFormat="1" ht="17.649999999999999" x14ac:dyDescent="0.8"/>
    <row r="59" spans="1:107" ht="48" customHeight="1" x14ac:dyDescent="0.8">
      <c r="B59" s="72" t="s">
        <v>110</v>
      </c>
      <c r="C59" s="20">
        <v>20</v>
      </c>
      <c r="D59" s="20" t="s">
        <v>111</v>
      </c>
    </row>
    <row r="61" spans="1:107" ht="47" customHeight="1" x14ac:dyDescent="0.8">
      <c r="B61" s="112" t="s">
        <v>365</v>
      </c>
      <c r="C61" s="20"/>
      <c r="D61" s="20" t="s">
        <v>47</v>
      </c>
    </row>
  </sheetData>
  <mergeCells count="846">
    <mergeCell ref="B29:F29"/>
    <mergeCell ref="G29:K29"/>
    <mergeCell ref="N29:O29"/>
    <mergeCell ref="T28:X28"/>
    <mergeCell ref="Y28:AC28"/>
    <mergeCell ref="AF28:AG28"/>
    <mergeCell ref="AH28:AI28"/>
    <mergeCell ref="AL28:AP28"/>
    <mergeCell ref="AQ28:AU28"/>
    <mergeCell ref="AH29:AI29"/>
    <mergeCell ref="B28:F28"/>
    <mergeCell ref="G28:K28"/>
    <mergeCell ref="N28:O28"/>
    <mergeCell ref="P28:Q28"/>
    <mergeCell ref="CH43:CK43"/>
    <mergeCell ref="BV44:BZ44"/>
    <mergeCell ref="CH44:CK44"/>
    <mergeCell ref="CF45:CG45"/>
    <mergeCell ref="AZ34:BA34"/>
    <mergeCell ref="BD34:BH34"/>
    <mergeCell ref="BI34:BM34"/>
    <mergeCell ref="BP34:BQ34"/>
    <mergeCell ref="BR34:BS34"/>
    <mergeCell ref="BV34:BZ34"/>
    <mergeCell ref="CA34:CE34"/>
    <mergeCell ref="BP40:BQ40"/>
    <mergeCell ref="BR40:BS40"/>
    <mergeCell ref="BI38:BM38"/>
    <mergeCell ref="BP38:BQ38"/>
    <mergeCell ref="BR38:BS38"/>
    <mergeCell ref="BI39:BM39"/>
    <mergeCell ref="BP39:BQ39"/>
    <mergeCell ref="BR39:BS39"/>
    <mergeCell ref="BD38:BH38"/>
    <mergeCell ref="BD41:BH41"/>
    <mergeCell ref="BI41:BM41"/>
    <mergeCell ref="BP41:BQ41"/>
    <mergeCell ref="BR41:BS41"/>
    <mergeCell ref="BE55:BG55"/>
    <mergeCell ref="CV55:CX55"/>
    <mergeCell ref="CY55:CZ55"/>
    <mergeCell ref="BH55:BI55"/>
    <mergeCell ref="BL55:BN55"/>
    <mergeCell ref="BO55:BP55"/>
    <mergeCell ref="BW55:BY55"/>
    <mergeCell ref="BZ55:CA55"/>
    <mergeCell ref="CD55:CF55"/>
    <mergeCell ref="CG55:CH55"/>
    <mergeCell ref="CO55:CQ55"/>
    <mergeCell ref="CR55:CS55"/>
    <mergeCell ref="B51:Q51"/>
    <mergeCell ref="B52:Q52"/>
    <mergeCell ref="B53:Q53"/>
    <mergeCell ref="T50:AI50"/>
    <mergeCell ref="AL50:BA50"/>
    <mergeCell ref="BD50:BS50"/>
    <mergeCell ref="BV50:CK50"/>
    <mergeCell ref="CN50:DC50"/>
    <mergeCell ref="T51:AI51"/>
    <mergeCell ref="AL51:BA51"/>
    <mergeCell ref="BD51:BS51"/>
    <mergeCell ref="BV51:CK51"/>
    <mergeCell ref="CN51:DC51"/>
    <mergeCell ref="T52:AI52"/>
    <mergeCell ref="AL52:BA52"/>
    <mergeCell ref="BD52:BS52"/>
    <mergeCell ref="BV52:CK52"/>
    <mergeCell ref="CN52:DC52"/>
    <mergeCell ref="BD53:BS53"/>
    <mergeCell ref="BV53:CK53"/>
    <mergeCell ref="CN53:DC53"/>
    <mergeCell ref="B50:Q50"/>
    <mergeCell ref="AD42:AE42"/>
    <mergeCell ref="AD43:AE43"/>
    <mergeCell ref="AD44:AE44"/>
    <mergeCell ref="AD45:AE45"/>
    <mergeCell ref="AV42:AW42"/>
    <mergeCell ref="AV43:AW43"/>
    <mergeCell ref="AV44:AW44"/>
    <mergeCell ref="AV45:AW45"/>
    <mergeCell ref="BN42:BO42"/>
    <mergeCell ref="BN43:BO43"/>
    <mergeCell ref="BN44:BO44"/>
    <mergeCell ref="BN45:BO45"/>
    <mergeCell ref="AX45:BA45"/>
    <mergeCell ref="DB35:DC35"/>
    <mergeCell ref="CH34:CI34"/>
    <mergeCell ref="CJ34:CK34"/>
    <mergeCell ref="CN34:CR34"/>
    <mergeCell ref="CS34:CW34"/>
    <mergeCell ref="CZ34:DA34"/>
    <mergeCell ref="DB34:DC34"/>
    <mergeCell ref="Y43:AB43"/>
    <mergeCell ref="Y44:AB44"/>
    <mergeCell ref="AQ43:AT43"/>
    <mergeCell ref="AQ44:AT44"/>
    <mergeCell ref="BI43:BL43"/>
    <mergeCell ref="BI44:BL44"/>
    <mergeCell ref="CA43:CD43"/>
    <mergeCell ref="CA44:CD44"/>
    <mergeCell ref="CS43:CV43"/>
    <mergeCell ref="CS44:CV44"/>
    <mergeCell ref="CF43:CG43"/>
    <mergeCell ref="CF44:CG44"/>
    <mergeCell ref="BD43:BH43"/>
    <mergeCell ref="BP43:BS43"/>
    <mergeCell ref="BD44:BH44"/>
    <mergeCell ref="BP44:BS44"/>
    <mergeCell ref="BV43:BZ43"/>
    <mergeCell ref="B35:F35"/>
    <mergeCell ref="G35:K35"/>
    <mergeCell ref="N35:O35"/>
    <mergeCell ref="P35:Q35"/>
    <mergeCell ref="T35:X35"/>
    <mergeCell ref="Y35:AC35"/>
    <mergeCell ref="AF35:AG35"/>
    <mergeCell ref="AH35:AI35"/>
    <mergeCell ref="AL35:AP35"/>
    <mergeCell ref="AQ35:AU35"/>
    <mergeCell ref="AX35:AY35"/>
    <mergeCell ref="AZ35:BA35"/>
    <mergeCell ref="BD35:BH35"/>
    <mergeCell ref="BI35:BM35"/>
    <mergeCell ref="BP35:BQ35"/>
    <mergeCell ref="BR35:BS35"/>
    <mergeCell ref="BV35:BZ35"/>
    <mergeCell ref="CA35:CE35"/>
    <mergeCell ref="N34:O34"/>
    <mergeCell ref="P34:Q34"/>
    <mergeCell ref="T34:X34"/>
    <mergeCell ref="Y34:AC34"/>
    <mergeCell ref="AF34:AG34"/>
    <mergeCell ref="AH34:AI34"/>
    <mergeCell ref="AL34:AP34"/>
    <mergeCell ref="AQ34:AU34"/>
    <mergeCell ref="AX34:AY34"/>
    <mergeCell ref="CA23:CE23"/>
    <mergeCell ref="CH23:CI23"/>
    <mergeCell ref="CJ23:CK23"/>
    <mergeCell ref="CN23:CR23"/>
    <mergeCell ref="CS23:CW23"/>
    <mergeCell ref="CZ23:DA23"/>
    <mergeCell ref="DB23:DC23"/>
    <mergeCell ref="B23:F23"/>
    <mergeCell ref="G23:K23"/>
    <mergeCell ref="N23:O23"/>
    <mergeCell ref="P23:Q23"/>
    <mergeCell ref="T23:X23"/>
    <mergeCell ref="Y23:AC23"/>
    <mergeCell ref="AF23:AG23"/>
    <mergeCell ref="AH23:AI23"/>
    <mergeCell ref="AL23:AP23"/>
    <mergeCell ref="AQ23:AU23"/>
    <mergeCell ref="AX23:AY23"/>
    <mergeCell ref="AZ23:BA23"/>
    <mergeCell ref="BD23:BH23"/>
    <mergeCell ref="BI23:BM23"/>
    <mergeCell ref="BP23:BQ23"/>
    <mergeCell ref="BR23:BS23"/>
    <mergeCell ref="BV23:BZ23"/>
    <mergeCell ref="CA22:CE22"/>
    <mergeCell ref="CH22:CI22"/>
    <mergeCell ref="CJ22:CK22"/>
    <mergeCell ref="CN22:CR22"/>
    <mergeCell ref="CS22:CW22"/>
    <mergeCell ref="CZ22:DA22"/>
    <mergeCell ref="DB22:DC22"/>
    <mergeCell ref="AL22:AP22"/>
    <mergeCell ref="AQ22:AU22"/>
    <mergeCell ref="AX22:AY22"/>
    <mergeCell ref="AZ22:BA22"/>
    <mergeCell ref="BD22:BH22"/>
    <mergeCell ref="BI22:BM22"/>
    <mergeCell ref="BP22:BQ22"/>
    <mergeCell ref="BR22:BS22"/>
    <mergeCell ref="BV22:BZ22"/>
    <mergeCell ref="O3:Q3"/>
    <mergeCell ref="O4:Q4"/>
    <mergeCell ref="B6:K6"/>
    <mergeCell ref="B7:K8"/>
    <mergeCell ref="M8:Q8"/>
    <mergeCell ref="B3:F4"/>
    <mergeCell ref="N17:O17"/>
    <mergeCell ref="P17:Q17"/>
    <mergeCell ref="N24:O24"/>
    <mergeCell ref="P24:Q24"/>
    <mergeCell ref="B17:F17"/>
    <mergeCell ref="G17:K17"/>
    <mergeCell ref="B24:F24"/>
    <mergeCell ref="G24:K24"/>
    <mergeCell ref="B9:K9"/>
    <mergeCell ref="N9:Q9"/>
    <mergeCell ref="N10:Q11"/>
    <mergeCell ref="B14:E15"/>
    <mergeCell ref="F14:J15"/>
    <mergeCell ref="K14:K15"/>
    <mergeCell ref="C10:K10"/>
    <mergeCell ref="C11:K11"/>
    <mergeCell ref="N18:O18"/>
    <mergeCell ref="P18:Q18"/>
    <mergeCell ref="N19:O19"/>
    <mergeCell ref="P19:Q19"/>
    <mergeCell ref="B18:F18"/>
    <mergeCell ref="G18:K18"/>
    <mergeCell ref="B19:F19"/>
    <mergeCell ref="G19:K19"/>
    <mergeCell ref="B26:F26"/>
    <mergeCell ref="G26:K26"/>
    <mergeCell ref="B20:F20"/>
    <mergeCell ref="G20:K20"/>
    <mergeCell ref="B21:F21"/>
    <mergeCell ref="G21:K21"/>
    <mergeCell ref="B22:F22"/>
    <mergeCell ref="G22:K22"/>
    <mergeCell ref="N22:O22"/>
    <mergeCell ref="P22:Q22"/>
    <mergeCell ref="B25:F25"/>
    <mergeCell ref="G25:K25"/>
    <mergeCell ref="N25:O25"/>
    <mergeCell ref="P25:Q25"/>
    <mergeCell ref="B33:F33"/>
    <mergeCell ref="G33:K33"/>
    <mergeCell ref="N20:O20"/>
    <mergeCell ref="P20:Q20"/>
    <mergeCell ref="P36:Q36"/>
    <mergeCell ref="N37:O37"/>
    <mergeCell ref="P37:Q37"/>
    <mergeCell ref="B36:F36"/>
    <mergeCell ref="G36:K36"/>
    <mergeCell ref="B37:F37"/>
    <mergeCell ref="G37:K37"/>
    <mergeCell ref="N21:O21"/>
    <mergeCell ref="P21:Q21"/>
    <mergeCell ref="P27:Q27"/>
    <mergeCell ref="N26:O26"/>
    <mergeCell ref="P26:Q26"/>
    <mergeCell ref="B30:F30"/>
    <mergeCell ref="G30:K30"/>
    <mergeCell ref="N30:O30"/>
    <mergeCell ref="P30:Q30"/>
    <mergeCell ref="B31:F31"/>
    <mergeCell ref="G31:K31"/>
    <mergeCell ref="B34:F34"/>
    <mergeCell ref="G34:K34"/>
    <mergeCell ref="N40:O40"/>
    <mergeCell ref="P40:Q40"/>
    <mergeCell ref="N41:O41"/>
    <mergeCell ref="P41:Q41"/>
    <mergeCell ref="B40:F40"/>
    <mergeCell ref="G40:K40"/>
    <mergeCell ref="B41:F41"/>
    <mergeCell ref="G41:K41"/>
    <mergeCell ref="N45:Q45"/>
    <mergeCell ref="N43:Q43"/>
    <mergeCell ref="N44:Q44"/>
    <mergeCell ref="B43:F43"/>
    <mergeCell ref="B44:F44"/>
    <mergeCell ref="N42:Q42"/>
    <mergeCell ref="G43:J43"/>
    <mergeCell ref="G44:J44"/>
    <mergeCell ref="L42:M42"/>
    <mergeCell ref="L43:M43"/>
    <mergeCell ref="L44:M44"/>
    <mergeCell ref="L45:M45"/>
    <mergeCell ref="T14:W15"/>
    <mergeCell ref="X14:AB15"/>
    <mergeCell ref="AC14:AC15"/>
    <mergeCell ref="T9:AC9"/>
    <mergeCell ref="AF9:AI9"/>
    <mergeCell ref="U10:AC10"/>
    <mergeCell ref="AF10:AI11"/>
    <mergeCell ref="U11:AC11"/>
    <mergeCell ref="T3:X4"/>
    <mergeCell ref="AG3:AI3"/>
    <mergeCell ref="AG4:AI4"/>
    <mergeCell ref="T6:AC6"/>
    <mergeCell ref="T7:AC8"/>
    <mergeCell ref="AE8:AI8"/>
    <mergeCell ref="T18:X18"/>
    <mergeCell ref="Y18:AC18"/>
    <mergeCell ref="AF18:AG18"/>
    <mergeCell ref="AH18:AI18"/>
    <mergeCell ref="T17:X17"/>
    <mergeCell ref="Y17:AC17"/>
    <mergeCell ref="AF17:AG17"/>
    <mergeCell ref="AH17:AI17"/>
    <mergeCell ref="T24:X24"/>
    <mergeCell ref="Y24:AC24"/>
    <mergeCell ref="AF24:AG24"/>
    <mergeCell ref="AH24:AI24"/>
    <mergeCell ref="T19:X19"/>
    <mergeCell ref="Y19:AC19"/>
    <mergeCell ref="AF19:AG19"/>
    <mergeCell ref="AH19:AI19"/>
    <mergeCell ref="T20:X20"/>
    <mergeCell ref="Y20:AC20"/>
    <mergeCell ref="AF20:AG20"/>
    <mergeCell ref="AH20:AI20"/>
    <mergeCell ref="T22:X22"/>
    <mergeCell ref="Y22:AC22"/>
    <mergeCell ref="AF22:AG22"/>
    <mergeCell ref="AH22:AI22"/>
    <mergeCell ref="T40:X40"/>
    <mergeCell ref="Y40:AC40"/>
    <mergeCell ref="AF40:AG40"/>
    <mergeCell ref="AH40:AI40"/>
    <mergeCell ref="T21:X21"/>
    <mergeCell ref="Y21:AC21"/>
    <mergeCell ref="AF21:AG21"/>
    <mergeCell ref="AH21:AI21"/>
    <mergeCell ref="T36:X36"/>
    <mergeCell ref="Y36:AC36"/>
    <mergeCell ref="AF36:AG36"/>
    <mergeCell ref="AH36:AI36"/>
    <mergeCell ref="AH26:AI26"/>
    <mergeCell ref="Y27:AC27"/>
    <mergeCell ref="AF27:AG27"/>
    <mergeCell ref="AH27:AI27"/>
    <mergeCell ref="AH25:AI25"/>
    <mergeCell ref="T27:X27"/>
    <mergeCell ref="T26:X26"/>
    <mergeCell ref="Y26:AC26"/>
    <mergeCell ref="AF26:AG26"/>
    <mergeCell ref="T29:X29"/>
    <mergeCell ref="Y29:AC29"/>
    <mergeCell ref="AF29:AG29"/>
    <mergeCell ref="AU14:AU15"/>
    <mergeCell ref="AL17:AP17"/>
    <mergeCell ref="AQ17:AU17"/>
    <mergeCell ref="AX17:AY17"/>
    <mergeCell ref="AZ17:BA17"/>
    <mergeCell ref="AF45:AI45"/>
    <mergeCell ref="AF42:AI42"/>
    <mergeCell ref="T43:X43"/>
    <mergeCell ref="AF43:AI43"/>
    <mergeCell ref="T44:X44"/>
    <mergeCell ref="AF44:AI44"/>
    <mergeCell ref="T41:X41"/>
    <mergeCell ref="Y41:AC41"/>
    <mergeCell ref="AF41:AG41"/>
    <mergeCell ref="AH41:AI41"/>
    <mergeCell ref="T37:X37"/>
    <mergeCell ref="Y37:AC37"/>
    <mergeCell ref="AF37:AG37"/>
    <mergeCell ref="AH37:AI37"/>
    <mergeCell ref="AL24:AP24"/>
    <mergeCell ref="AQ24:AU24"/>
    <mergeCell ref="AX24:AY24"/>
    <mergeCell ref="AZ24:BA24"/>
    <mergeCell ref="AL33:AP33"/>
    <mergeCell ref="AZ31:BA31"/>
    <mergeCell ref="AQ32:AU32"/>
    <mergeCell ref="AX32:AY32"/>
    <mergeCell ref="AZ32:BA32"/>
    <mergeCell ref="AQ29:AU29"/>
    <mergeCell ref="AQ33:AU33"/>
    <mergeCell ref="AX33:AY33"/>
    <mergeCell ref="AZ33:BA33"/>
    <mergeCell ref="AL26:AP26"/>
    <mergeCell ref="AQ26:AU26"/>
    <mergeCell ref="AX26:AY26"/>
    <mergeCell ref="AZ26:BA26"/>
    <mergeCell ref="AL27:AP27"/>
    <mergeCell ref="AQ27:AU27"/>
    <mergeCell ref="AX27:AY27"/>
    <mergeCell ref="AZ27:BA27"/>
    <mergeCell ref="AX29:AY29"/>
    <mergeCell ref="AZ29:BA29"/>
    <mergeCell ref="AQ31:AU31"/>
    <mergeCell ref="AX31:AY31"/>
    <mergeCell ref="AL29:AP29"/>
    <mergeCell ref="AX28:AY28"/>
    <mergeCell ref="AZ28:BA28"/>
    <mergeCell ref="AL21:AP21"/>
    <mergeCell ref="AQ21:AU21"/>
    <mergeCell ref="AX21:AY21"/>
    <mergeCell ref="AZ21:BA21"/>
    <mergeCell ref="AL18:AP18"/>
    <mergeCell ref="AQ18:AU18"/>
    <mergeCell ref="AX18:AY18"/>
    <mergeCell ref="AZ18:BA18"/>
    <mergeCell ref="AL19:AP19"/>
    <mergeCell ref="AQ19:AU19"/>
    <mergeCell ref="AX19:AY19"/>
    <mergeCell ref="AZ19:BA19"/>
    <mergeCell ref="AL3:AP4"/>
    <mergeCell ref="AY3:BA3"/>
    <mergeCell ref="AY4:BA4"/>
    <mergeCell ref="AL6:AU6"/>
    <mergeCell ref="AL7:AU8"/>
    <mergeCell ref="AW8:BA8"/>
    <mergeCell ref="AL9:AU9"/>
    <mergeCell ref="AX9:BA9"/>
    <mergeCell ref="AM10:AU10"/>
    <mergeCell ref="AX10:BA11"/>
    <mergeCell ref="AM11:AU11"/>
    <mergeCell ref="AL14:AO15"/>
    <mergeCell ref="AP14:AT15"/>
    <mergeCell ref="AL43:AP43"/>
    <mergeCell ref="AX43:BA43"/>
    <mergeCell ref="AL44:AP44"/>
    <mergeCell ref="AX44:BA44"/>
    <mergeCell ref="AX42:BA42"/>
    <mergeCell ref="AL40:AP40"/>
    <mergeCell ref="AQ40:AU40"/>
    <mergeCell ref="AX40:AY40"/>
    <mergeCell ref="AZ40:BA40"/>
    <mergeCell ref="AL41:AP41"/>
    <mergeCell ref="AQ41:AU41"/>
    <mergeCell ref="AX41:AY41"/>
    <mergeCell ref="AZ41:BA41"/>
    <mergeCell ref="AL36:AP36"/>
    <mergeCell ref="AQ36:AU36"/>
    <mergeCell ref="AX36:AY36"/>
    <mergeCell ref="AZ36:BA36"/>
    <mergeCell ref="AL37:AP37"/>
    <mergeCell ref="AL20:AP20"/>
    <mergeCell ref="AQ20:AU20"/>
    <mergeCell ref="AX20:AY20"/>
    <mergeCell ref="AZ20:BA20"/>
    <mergeCell ref="BD9:BM9"/>
    <mergeCell ref="BP9:BS9"/>
    <mergeCell ref="BE10:BM10"/>
    <mergeCell ref="BP10:BS11"/>
    <mergeCell ref="BE11:BM11"/>
    <mergeCell ref="BD3:BH4"/>
    <mergeCell ref="BQ3:BS3"/>
    <mergeCell ref="BQ4:BS4"/>
    <mergeCell ref="BD6:BM6"/>
    <mergeCell ref="BD7:BM8"/>
    <mergeCell ref="BO8:BS8"/>
    <mergeCell ref="BD17:BH17"/>
    <mergeCell ref="BI17:BM17"/>
    <mergeCell ref="BP17:BQ17"/>
    <mergeCell ref="BR17:BS17"/>
    <mergeCell ref="BD24:BH24"/>
    <mergeCell ref="BI24:BM24"/>
    <mergeCell ref="BP24:BQ24"/>
    <mergeCell ref="BR24:BS24"/>
    <mergeCell ref="BD14:BG15"/>
    <mergeCell ref="BH14:BL15"/>
    <mergeCell ref="BM14:BM15"/>
    <mergeCell ref="BD18:BH18"/>
    <mergeCell ref="BI18:BM18"/>
    <mergeCell ref="BP18:BQ18"/>
    <mergeCell ref="BR18:BS18"/>
    <mergeCell ref="BR30:BS30"/>
    <mergeCell ref="BD19:BH19"/>
    <mergeCell ref="BI19:BM19"/>
    <mergeCell ref="BP19:BQ19"/>
    <mergeCell ref="BR19:BS19"/>
    <mergeCell ref="BD20:BH20"/>
    <mergeCell ref="BI20:BM20"/>
    <mergeCell ref="BP20:BQ20"/>
    <mergeCell ref="BR20:BS20"/>
    <mergeCell ref="BD29:BH29"/>
    <mergeCell ref="BI29:BM29"/>
    <mergeCell ref="BP29:BQ29"/>
    <mergeCell ref="BR29:BS29"/>
    <mergeCell ref="BD30:BH30"/>
    <mergeCell ref="BI28:BM28"/>
    <mergeCell ref="BP28:BQ28"/>
    <mergeCell ref="BR28:BS28"/>
    <mergeCell ref="BD28:BH28"/>
    <mergeCell ref="BP33:BQ33"/>
    <mergeCell ref="BR33:BS33"/>
    <mergeCell ref="BD21:BH21"/>
    <mergeCell ref="BI21:BM21"/>
    <mergeCell ref="BP21:BQ21"/>
    <mergeCell ref="BR21:BS21"/>
    <mergeCell ref="BD36:BH36"/>
    <mergeCell ref="BI36:BM36"/>
    <mergeCell ref="BP36:BQ36"/>
    <mergeCell ref="BR36:BS36"/>
    <mergeCell ref="BI25:BM25"/>
    <mergeCell ref="BP25:BQ25"/>
    <mergeCell ref="BR25:BS25"/>
    <mergeCell ref="BD26:BH26"/>
    <mergeCell ref="BI26:BM26"/>
    <mergeCell ref="BP26:BQ26"/>
    <mergeCell ref="BR26:BS26"/>
    <mergeCell ref="BD27:BH27"/>
    <mergeCell ref="BD25:BH25"/>
    <mergeCell ref="BI27:BM27"/>
    <mergeCell ref="BP27:BQ27"/>
    <mergeCell ref="BR27:BS27"/>
    <mergeCell ref="BI30:BM30"/>
    <mergeCell ref="BP30:BQ30"/>
    <mergeCell ref="CE14:CE15"/>
    <mergeCell ref="BV17:BZ17"/>
    <mergeCell ref="CA17:CE17"/>
    <mergeCell ref="CA33:CE33"/>
    <mergeCell ref="BV20:BZ20"/>
    <mergeCell ref="CA20:CE20"/>
    <mergeCell ref="BV40:BZ40"/>
    <mergeCell ref="CA40:CE40"/>
    <mergeCell ref="BD37:BH37"/>
    <mergeCell ref="BI37:BM37"/>
    <mergeCell ref="BD31:BH31"/>
    <mergeCell ref="BI31:BM31"/>
    <mergeCell ref="BP31:BQ31"/>
    <mergeCell ref="BR31:BS31"/>
    <mergeCell ref="BD32:BH32"/>
    <mergeCell ref="BI32:BM32"/>
    <mergeCell ref="BP32:BQ32"/>
    <mergeCell ref="BR32:BS32"/>
    <mergeCell ref="BD40:BH40"/>
    <mergeCell ref="BI40:BM40"/>
    <mergeCell ref="BV25:BZ25"/>
    <mergeCell ref="CA25:CE25"/>
    <mergeCell ref="BD33:BH33"/>
    <mergeCell ref="BI33:BM33"/>
    <mergeCell ref="CH17:CI17"/>
    <mergeCell ref="CJ17:CK17"/>
    <mergeCell ref="BP45:BS45"/>
    <mergeCell ref="BV3:BZ4"/>
    <mergeCell ref="CI3:CK3"/>
    <mergeCell ref="CI4:CK4"/>
    <mergeCell ref="BV6:CE6"/>
    <mergeCell ref="BV7:CE8"/>
    <mergeCell ref="CG8:CK8"/>
    <mergeCell ref="BV9:CE9"/>
    <mergeCell ref="CH9:CK9"/>
    <mergeCell ref="BW10:CE10"/>
    <mergeCell ref="CH10:CK11"/>
    <mergeCell ref="BW11:CE11"/>
    <mergeCell ref="BV14:BY15"/>
    <mergeCell ref="BZ14:CD15"/>
    <mergeCell ref="BP42:BS42"/>
    <mergeCell ref="BP37:BQ37"/>
    <mergeCell ref="BR37:BS37"/>
    <mergeCell ref="BV24:BZ24"/>
    <mergeCell ref="CA24:CE24"/>
    <mergeCell ref="CH24:CI24"/>
    <mergeCell ref="CJ24:CK24"/>
    <mergeCell ref="BV33:BZ33"/>
    <mergeCell ref="CH25:CI25"/>
    <mergeCell ref="CJ25:CK25"/>
    <mergeCell ref="BV26:BZ26"/>
    <mergeCell ref="CA26:CE26"/>
    <mergeCell ref="CH26:CI26"/>
    <mergeCell ref="CJ26:CK26"/>
    <mergeCell ref="BV30:BZ30"/>
    <mergeCell ref="CA30:CE30"/>
    <mergeCell ref="CH30:CI30"/>
    <mergeCell ref="CJ30:CK30"/>
    <mergeCell ref="CJ29:CK29"/>
    <mergeCell ref="CH28:CI28"/>
    <mergeCell ref="CJ28:CK28"/>
    <mergeCell ref="BV29:BZ29"/>
    <mergeCell ref="CA29:CE29"/>
    <mergeCell ref="CH29:CI29"/>
    <mergeCell ref="BV28:BZ28"/>
    <mergeCell ref="CA28:CE28"/>
    <mergeCell ref="BV27:BZ27"/>
    <mergeCell ref="CA27:CE27"/>
    <mergeCell ref="CH27:CI27"/>
    <mergeCell ref="CJ27:CK27"/>
    <mergeCell ref="CH20:CI20"/>
    <mergeCell ref="CJ20:CK20"/>
    <mergeCell ref="BV21:BZ21"/>
    <mergeCell ref="CA21:CE21"/>
    <mergeCell ref="CH21:CI21"/>
    <mergeCell ref="CJ21:CK21"/>
    <mergeCell ref="BV18:BZ18"/>
    <mergeCell ref="CA18:CE18"/>
    <mergeCell ref="CH18:CI18"/>
    <mergeCell ref="CJ18:CK18"/>
    <mergeCell ref="BV19:BZ19"/>
    <mergeCell ref="CA19:CE19"/>
    <mergeCell ref="CH19:CI19"/>
    <mergeCell ref="CJ19:CK19"/>
    <mergeCell ref="CH40:CI40"/>
    <mergeCell ref="CJ40:CK40"/>
    <mergeCell ref="BV41:BZ41"/>
    <mergeCell ref="CA41:CE41"/>
    <mergeCell ref="CH41:CI41"/>
    <mergeCell ref="CJ41:CK41"/>
    <mergeCell ref="BV36:BZ36"/>
    <mergeCell ref="CA36:CE36"/>
    <mergeCell ref="CH36:CI36"/>
    <mergeCell ref="CJ36:CK36"/>
    <mergeCell ref="BV37:BZ37"/>
    <mergeCell ref="CA37:CE37"/>
    <mergeCell ref="CH37:CI37"/>
    <mergeCell ref="CJ37:CK37"/>
    <mergeCell ref="CH38:CI38"/>
    <mergeCell ref="CJ38:CK38"/>
    <mergeCell ref="CH39:CI39"/>
    <mergeCell ref="CJ39:CK39"/>
    <mergeCell ref="CH42:CK42"/>
    <mergeCell ref="CF42:CG42"/>
    <mergeCell ref="CW14:CW15"/>
    <mergeCell ref="CN17:CR17"/>
    <mergeCell ref="CS17:CW17"/>
    <mergeCell ref="CZ17:DA17"/>
    <mergeCell ref="DB17:DC17"/>
    <mergeCell ref="CZ25:DA25"/>
    <mergeCell ref="DB25:DC25"/>
    <mergeCell ref="CN26:CR26"/>
    <mergeCell ref="CS26:CW26"/>
    <mergeCell ref="CZ26:DA26"/>
    <mergeCell ref="DB26:DC26"/>
    <mergeCell ref="CZ27:DA27"/>
    <mergeCell ref="DB27:DC27"/>
    <mergeCell ref="CS30:CW30"/>
    <mergeCell ref="CZ30:DA30"/>
    <mergeCell ref="DB30:DC30"/>
    <mergeCell ref="CN30:CR30"/>
    <mergeCell ref="CS31:CW31"/>
    <mergeCell ref="CZ31:DA31"/>
    <mergeCell ref="DB31:DC31"/>
    <mergeCell ref="CS32:CW32"/>
    <mergeCell ref="CZ32:DA32"/>
    <mergeCell ref="CH45:CK45"/>
    <mergeCell ref="CN3:CR4"/>
    <mergeCell ref="DA3:DC3"/>
    <mergeCell ref="DA4:DC4"/>
    <mergeCell ref="CN6:CW6"/>
    <mergeCell ref="CN7:CW8"/>
    <mergeCell ref="CY8:DC8"/>
    <mergeCell ref="CN9:CW9"/>
    <mergeCell ref="CZ9:DC9"/>
    <mergeCell ref="CO10:CW10"/>
    <mergeCell ref="CZ10:DC11"/>
    <mergeCell ref="CO11:CW11"/>
    <mergeCell ref="CN14:CQ15"/>
    <mergeCell ref="CR14:CV15"/>
    <mergeCell ref="CN24:CR24"/>
    <mergeCell ref="CS24:CW24"/>
    <mergeCell ref="CZ24:DA24"/>
    <mergeCell ref="DB24:DC24"/>
    <mergeCell ref="CN33:CR33"/>
    <mergeCell ref="CS33:CW33"/>
    <mergeCell ref="CZ33:DA33"/>
    <mergeCell ref="DB33:DC33"/>
    <mergeCell ref="CN25:CR25"/>
    <mergeCell ref="CS25:CW25"/>
    <mergeCell ref="DB32:DC32"/>
    <mergeCell ref="CN20:CR20"/>
    <mergeCell ref="CS20:CW20"/>
    <mergeCell ref="CZ20:DA20"/>
    <mergeCell ref="DB20:DC20"/>
    <mergeCell ref="CN21:CR21"/>
    <mergeCell ref="CS21:CW21"/>
    <mergeCell ref="CZ21:DA21"/>
    <mergeCell ref="DB21:DC21"/>
    <mergeCell ref="CN31:CR31"/>
    <mergeCell ref="CN29:CR29"/>
    <mergeCell ref="CS29:CW29"/>
    <mergeCell ref="CZ29:DA29"/>
    <mergeCell ref="DB29:DC29"/>
    <mergeCell ref="CN28:CR28"/>
    <mergeCell ref="CS28:CW28"/>
    <mergeCell ref="CZ28:DA28"/>
    <mergeCell ref="DB28:DC28"/>
    <mergeCell ref="CS27:CW27"/>
    <mergeCell ref="CN27:CR27"/>
    <mergeCell ref="CN32:CR32"/>
    <mergeCell ref="CN18:CR18"/>
    <mergeCell ref="CS18:CW18"/>
    <mergeCell ref="CZ18:DA18"/>
    <mergeCell ref="DB18:DC18"/>
    <mergeCell ref="CN19:CR19"/>
    <mergeCell ref="CS19:CW19"/>
    <mergeCell ref="CZ19:DA19"/>
    <mergeCell ref="DB19:DC19"/>
    <mergeCell ref="DB41:DC41"/>
    <mergeCell ref="CN36:CR36"/>
    <mergeCell ref="CS36:CW36"/>
    <mergeCell ref="CZ36:DA36"/>
    <mergeCell ref="DB36:DC36"/>
    <mergeCell ref="CN37:CR37"/>
    <mergeCell ref="CS37:CW37"/>
    <mergeCell ref="CZ37:DA37"/>
    <mergeCell ref="DB37:DC37"/>
    <mergeCell ref="CN40:CR40"/>
    <mergeCell ref="CS40:CW40"/>
    <mergeCell ref="CZ40:DA40"/>
    <mergeCell ref="DB40:DC40"/>
    <mergeCell ref="CN41:CR41"/>
    <mergeCell ref="CS41:CW41"/>
    <mergeCell ref="CZ41:DA41"/>
    <mergeCell ref="DB39:DC39"/>
    <mergeCell ref="CN39:CR39"/>
    <mergeCell ref="CS38:CW38"/>
    <mergeCell ref="CZ38:DA38"/>
    <mergeCell ref="DB38:DC38"/>
    <mergeCell ref="CZ45:DC45"/>
    <mergeCell ref="CN43:CR43"/>
    <mergeCell ref="CZ43:DC43"/>
    <mergeCell ref="CN44:CR44"/>
    <mergeCell ref="CZ44:DC44"/>
    <mergeCell ref="CZ42:DC42"/>
    <mergeCell ref="CX42:CY42"/>
    <mergeCell ref="CX43:CY43"/>
    <mergeCell ref="CX44:CY44"/>
    <mergeCell ref="CX45:CY45"/>
    <mergeCell ref="CN38:CR38"/>
    <mergeCell ref="CS39:CW39"/>
    <mergeCell ref="CZ39:DA39"/>
    <mergeCell ref="CH33:CI33"/>
    <mergeCell ref="CJ33:CK33"/>
    <mergeCell ref="BV31:BZ31"/>
    <mergeCell ref="CA31:CE31"/>
    <mergeCell ref="CH31:CI31"/>
    <mergeCell ref="CJ31:CK31"/>
    <mergeCell ref="BV32:BZ32"/>
    <mergeCell ref="CA32:CE32"/>
    <mergeCell ref="CH32:CI32"/>
    <mergeCell ref="CJ32:CK32"/>
    <mergeCell ref="CH35:CI35"/>
    <mergeCell ref="CJ35:CK35"/>
    <mergeCell ref="CN35:CR35"/>
    <mergeCell ref="CS35:CW35"/>
    <mergeCell ref="CZ35:DA35"/>
    <mergeCell ref="B27:F27"/>
    <mergeCell ref="G27:K27"/>
    <mergeCell ref="N27:O27"/>
    <mergeCell ref="AL25:AP25"/>
    <mergeCell ref="AQ25:AU25"/>
    <mergeCell ref="AX25:AY25"/>
    <mergeCell ref="AZ25:BA25"/>
    <mergeCell ref="T30:X30"/>
    <mergeCell ref="Y30:AC30"/>
    <mergeCell ref="AF30:AG30"/>
    <mergeCell ref="AH30:AI30"/>
    <mergeCell ref="AL30:AP30"/>
    <mergeCell ref="AQ30:AU30"/>
    <mergeCell ref="AX30:AY30"/>
    <mergeCell ref="AZ30:BA30"/>
    <mergeCell ref="T25:X25"/>
    <mergeCell ref="Y25:AC25"/>
    <mergeCell ref="AF25:AG25"/>
    <mergeCell ref="P29:Q29"/>
    <mergeCell ref="AH39:AI39"/>
    <mergeCell ref="AL39:AP39"/>
    <mergeCell ref="AZ39:BA39"/>
    <mergeCell ref="BD39:BH39"/>
    <mergeCell ref="BV38:BZ38"/>
    <mergeCell ref="CA38:CE38"/>
    <mergeCell ref="BV39:BZ39"/>
    <mergeCell ref="CA39:CE39"/>
    <mergeCell ref="AQ37:AU37"/>
    <mergeCell ref="AX37:AY37"/>
    <mergeCell ref="AZ37:BA37"/>
    <mergeCell ref="AQ38:AU38"/>
    <mergeCell ref="AX38:AY38"/>
    <mergeCell ref="AZ38:BA38"/>
    <mergeCell ref="Y33:AC33"/>
    <mergeCell ref="AF33:AG33"/>
    <mergeCell ref="AH33:AI33"/>
    <mergeCell ref="N33:O33"/>
    <mergeCell ref="P33:Q33"/>
    <mergeCell ref="N36:O36"/>
    <mergeCell ref="AQ39:AU39"/>
    <mergeCell ref="AX39:AY39"/>
    <mergeCell ref="B38:F38"/>
    <mergeCell ref="G38:K38"/>
    <mergeCell ref="N38:O38"/>
    <mergeCell ref="P38:Q38"/>
    <mergeCell ref="T38:X38"/>
    <mergeCell ref="Y38:AC38"/>
    <mergeCell ref="AF38:AG38"/>
    <mergeCell ref="AH38:AI38"/>
    <mergeCell ref="AL38:AP38"/>
    <mergeCell ref="B39:F39"/>
    <mergeCell ref="G39:K39"/>
    <mergeCell ref="N39:O39"/>
    <mergeCell ref="P39:Q39"/>
    <mergeCell ref="T39:X39"/>
    <mergeCell ref="Y39:AC39"/>
    <mergeCell ref="AF39:AG39"/>
    <mergeCell ref="AF32:AG32"/>
    <mergeCell ref="AH32:AI32"/>
    <mergeCell ref="AL32:AP32"/>
    <mergeCell ref="N31:O31"/>
    <mergeCell ref="P31:Q31"/>
    <mergeCell ref="T31:X31"/>
    <mergeCell ref="Y31:AC31"/>
    <mergeCell ref="AF31:AG31"/>
    <mergeCell ref="AH31:AI31"/>
    <mergeCell ref="AL31:AP31"/>
    <mergeCell ref="CP47:CR47"/>
    <mergeCell ref="CO49:DA49"/>
    <mergeCell ref="BD47:BE47"/>
    <mergeCell ref="BF47:BH47"/>
    <mergeCell ref="BE49:BQ49"/>
    <mergeCell ref="BV47:BW47"/>
    <mergeCell ref="BX47:BZ47"/>
    <mergeCell ref="BW49:CI49"/>
    <mergeCell ref="B32:F32"/>
    <mergeCell ref="G32:K32"/>
    <mergeCell ref="N32:O32"/>
    <mergeCell ref="P32:Q32"/>
    <mergeCell ref="T32:X32"/>
    <mergeCell ref="B47:C47"/>
    <mergeCell ref="D47:F47"/>
    <mergeCell ref="C49:O49"/>
    <mergeCell ref="T47:U47"/>
    <mergeCell ref="V47:X47"/>
    <mergeCell ref="U49:AG49"/>
    <mergeCell ref="AL47:AM47"/>
    <mergeCell ref="AM49:AY49"/>
    <mergeCell ref="CN47:CO47"/>
    <mergeCell ref="T33:X33"/>
    <mergeCell ref="Y32:AC32"/>
    <mergeCell ref="C54:E54"/>
    <mergeCell ref="F54:G54"/>
    <mergeCell ref="J54:L54"/>
    <mergeCell ref="M54:N54"/>
    <mergeCell ref="AN47:AP47"/>
    <mergeCell ref="C55:E55"/>
    <mergeCell ref="F55:G55"/>
    <mergeCell ref="J55:L55"/>
    <mergeCell ref="M55:N55"/>
    <mergeCell ref="T53:AI53"/>
    <mergeCell ref="AL53:BA53"/>
    <mergeCell ref="U54:W54"/>
    <mergeCell ref="X54:Y54"/>
    <mergeCell ref="AB54:AD54"/>
    <mergeCell ref="AE54:AF54"/>
    <mergeCell ref="U55:W55"/>
    <mergeCell ref="X55:Y55"/>
    <mergeCell ref="AB55:AD55"/>
    <mergeCell ref="AE55:AF55"/>
    <mergeCell ref="AM55:AO55"/>
    <mergeCell ref="AP55:AQ55"/>
    <mergeCell ref="AT55:AV55"/>
    <mergeCell ref="AW55:AX55"/>
    <mergeCell ref="AM54:AO54"/>
    <mergeCell ref="CD54:CF54"/>
    <mergeCell ref="CG54:CH54"/>
    <mergeCell ref="CO54:CQ54"/>
    <mergeCell ref="CR54:CS54"/>
    <mergeCell ref="CV54:CX54"/>
    <mergeCell ref="CY54:CZ54"/>
    <mergeCell ref="AP54:AQ54"/>
    <mergeCell ref="AT54:AV54"/>
    <mergeCell ref="AW54:AX54"/>
    <mergeCell ref="BE54:BG54"/>
    <mergeCell ref="BH54:BI54"/>
    <mergeCell ref="BL54:BN54"/>
    <mergeCell ref="BO54:BP54"/>
    <mergeCell ref="BW54:BY54"/>
    <mergeCell ref="BZ54:CA54"/>
  </mergeCells>
  <phoneticPr fontId="2"/>
  <dataValidations count="1">
    <dataValidation type="list" allowBlank="1" showInputMessage="1" showErrorMessage="1" sqref="B31:F31" xr:uid="{78E4B01A-9D00-4EA8-8922-54C45E60C236}">
      <formula1>"屋根塗装,屋根外壁塗装"</formula1>
    </dataValidation>
  </dataValidations>
  <printOptions horizontalCentered="1" verticalCentered="1"/>
  <pageMargins left="0.7" right="0.57786885245901598" top="0.35" bottom="0.2" header="0.3" footer="0.3"/>
  <pageSetup paperSize="9" scale="41" fitToWidth="0" orientation="portrait" r:id="rId1"/>
  <colBreaks count="5" manualBreakCount="5">
    <brk id="18" max="50" man="1"/>
    <brk id="36" max="50" man="1"/>
    <brk id="54" max="50" man="1"/>
    <brk id="72" max="46" man="1"/>
    <brk id="90" max="46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1BCE953-9F17-49C7-BDEA-824D3549C6F8}">
          <x14:formula1>
            <xm:f>※未使用リスト!$G$6:$G$7</xm:f>
          </x14:formula1>
          <xm:sqref>CZ10:DC11 AF10:AI11 AX10:BA11 BP10:BS11 CH10:CK11</xm:sqref>
        </x14:dataValidation>
        <x14:dataValidation type="list" allowBlank="1" showInputMessage="1" showErrorMessage="1" xr:uid="{3DC2F431-2386-9B4C-9F75-466C6C1A6C33}">
          <x14:formula1>
            <xm:f>list1!$B$41:$B$54</xm:f>
          </x14:formula1>
          <xm:sqref>G24:K24 CS24:CW24 CA24:CE24 BI24:BM24 AQ24:AU24 Y24:AC24</xm:sqref>
        </x14:dataValidation>
        <x14:dataValidation type="list" allowBlank="1" showInputMessage="1" showErrorMessage="1" xr:uid="{516BAEDD-AEA8-5847-9B4A-77D6EF535BF4}">
          <x14:formula1>
            <xm:f>list1!$B$13:$B$39</xm:f>
          </x14:formula1>
          <xm:sqref>G22:K22</xm:sqref>
        </x14:dataValidation>
        <x14:dataValidation type="list" allowBlank="1" showInputMessage="1" showErrorMessage="1" xr:uid="{54AB8240-759E-BA4B-9D34-4991D75F4A2C}">
          <x14:formula1>
            <xm:f>list1!$Y$2:$Y$4</xm:f>
          </x14:formula1>
          <xm:sqref>B37:F37</xm:sqref>
        </x14:dataValidation>
        <x14:dataValidation type="list" allowBlank="1" showInputMessage="1" showErrorMessage="1" xr:uid="{8C048A16-2BE7-8B4C-A277-E6A33C76FBB4}">
          <x14:formula1>
            <xm:f>'市区町村助成金(令和４年度)'!$B$2:$B$70</xm:f>
          </x14:formula1>
          <xm:sqref>M47 BX47 AE47 V47 BO47 BF47 AW47 AN47 CY47 CP47 CG47</xm:sqref>
        </x14:dataValidation>
        <x14:dataValidation type="list" allowBlank="1" showInputMessage="1" xr:uid="{CD22C99D-74AF-554E-810F-B4E9580EC2F0}">
          <x14:formula1>
            <xm:f>list1!$Z$2:$Z$3</xm:f>
          </x14:formula1>
          <xm:sqref>B41:F41</xm:sqref>
        </x14:dataValidation>
        <x14:dataValidation type="list" allowBlank="1" showInputMessage="1" showErrorMessage="1" xr:uid="{A8CB1963-457F-4595-9552-6D3C793622F8}">
          <x14:formula1>
            <xm:f>list1!$B$55:$B$59</xm:f>
          </x14:formula1>
          <xm:sqref>G27:K27</xm:sqref>
        </x14:dataValidation>
        <x14:dataValidation type="list" allowBlank="1" showInputMessage="1" showErrorMessage="1" xr:uid="{4E10B1B6-A9E7-4770-9C22-1B86C35C5A0A}">
          <x14:formula1>
            <xm:f>list1!$B$60:$B$66</xm:f>
          </x14:formula1>
          <xm:sqref>G33:K33</xm:sqref>
        </x14:dataValidation>
        <x14:dataValidation type="list" allowBlank="1" showInputMessage="1" showErrorMessage="1" xr:uid="{7BDE5F9D-9220-3146-9599-BB08C166B909}">
          <x14:formula1>
            <xm:f>list1!$B$3:$B$12</xm:f>
          </x14:formula1>
          <xm:sqref>G18:K21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58A7-89C4-0D43-B06F-A33E5A3F1AA0}">
  <sheetPr codeName="Sheet10"/>
  <dimension ref="A1:B3"/>
  <sheetViews>
    <sheetView workbookViewId="0">
      <selection activeCell="J34" sqref="J34:K34"/>
    </sheetView>
  </sheetViews>
  <sheetFormatPr defaultColWidth="10.83203125" defaultRowHeight="19.899999999999999" x14ac:dyDescent="0.8"/>
  <cols>
    <col min="1" max="1" width="17" customWidth="1"/>
    <col min="2" max="2" width="22.1640625" customWidth="1"/>
  </cols>
  <sheetData>
    <row r="1" spans="1:2" x14ac:dyDescent="0.8">
      <c r="A1" t="s">
        <v>106</v>
      </c>
      <c r="B1" t="s">
        <v>107</v>
      </c>
    </row>
    <row r="2" spans="1:2" ht="116" customHeight="1" x14ac:dyDescent="0.8">
      <c r="B2" t="s">
        <v>108</v>
      </c>
    </row>
    <row r="3" spans="1:2" ht="127.05" customHeight="1" x14ac:dyDescent="0.8">
      <c r="B3" t="s">
        <v>109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3C37-062B-42F2-A29B-0514CA7439D9}">
  <sheetPr codeName="Sheet13">
    <tabColor rgb="FFFFFF00"/>
  </sheetPr>
  <dimension ref="B1:Q42"/>
  <sheetViews>
    <sheetView view="pageBreakPreview" zoomScale="56" zoomScaleNormal="50" zoomScaleSheetLayoutView="83" zoomScalePageLayoutView="50" workbookViewId="0">
      <selection activeCell="J34" sqref="J34:K34"/>
    </sheetView>
  </sheetViews>
  <sheetFormatPr defaultColWidth="10.83203125" defaultRowHeight="19.899999999999999" x14ac:dyDescent="0.8"/>
  <cols>
    <col min="1" max="1" width="6.27734375" customWidth="1"/>
    <col min="2" max="2" width="12.44140625" customWidth="1"/>
    <col min="3" max="3" width="9.83203125" customWidth="1"/>
    <col min="4" max="4" width="6.83203125" customWidth="1"/>
    <col min="5" max="5" width="3.71875" customWidth="1"/>
    <col min="6" max="6" width="11.5546875" customWidth="1"/>
    <col min="7" max="7" width="10.71875" customWidth="1"/>
    <col min="8" max="8" width="5.44140625" customWidth="1"/>
    <col min="9" max="9" width="6.5546875" customWidth="1"/>
    <col min="10" max="10" width="7.27734375" customWidth="1"/>
    <col min="11" max="11" width="14.5546875" bestFit="1" customWidth="1"/>
    <col min="12" max="17" width="9.83203125" customWidth="1"/>
    <col min="18" max="18" width="6.27734375" customWidth="1"/>
  </cols>
  <sheetData>
    <row r="1" spans="2:17" s="1" customFormat="1" ht="17.649999999999999" x14ac:dyDescent="0.8"/>
    <row r="2" spans="2:17" s="1" customFormat="1" ht="9" customHeight="1" x14ac:dyDescent="0.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s="1" customFormat="1" ht="24" customHeight="1" x14ac:dyDescent="0.8">
      <c r="B3" s="184" t="s">
        <v>11</v>
      </c>
      <c r="C3" s="184"/>
      <c r="D3" s="184"/>
      <c r="E3" s="184"/>
      <c r="F3" s="184"/>
      <c r="G3" s="3"/>
      <c r="H3" s="3"/>
      <c r="I3" s="3"/>
      <c r="J3" s="3"/>
      <c r="K3" s="3"/>
      <c r="L3" s="3"/>
      <c r="M3" s="3"/>
      <c r="N3" s="6" t="s">
        <v>0</v>
      </c>
      <c r="O3" s="185">
        <f ca="1">TODAY()</f>
        <v>45063</v>
      </c>
      <c r="P3" s="185"/>
      <c r="Q3" s="185"/>
    </row>
    <row r="4" spans="2:17" s="1" customFormat="1" ht="24" customHeight="1" x14ac:dyDescent="0.8">
      <c r="B4" s="184"/>
      <c r="C4" s="184"/>
      <c r="D4" s="184"/>
      <c r="E4" s="184"/>
      <c r="F4" s="184"/>
      <c r="G4" s="3"/>
      <c r="H4" s="3"/>
      <c r="I4" s="3"/>
      <c r="J4" s="3"/>
      <c r="K4" s="3"/>
      <c r="L4" s="3"/>
      <c r="M4" s="3"/>
      <c r="N4" s="6" t="s">
        <v>1</v>
      </c>
      <c r="O4" s="186">
        <f ca="1">O3+I14+H33</f>
        <v>66009.49241214362</v>
      </c>
      <c r="P4" s="186"/>
      <c r="Q4" s="186"/>
    </row>
    <row r="5" spans="2:17" s="1" customFormat="1" ht="17.649999999999999" x14ac:dyDescent="0.8"/>
    <row r="6" spans="2:17" s="1" customFormat="1" ht="21" customHeight="1" x14ac:dyDescent="0.8">
      <c r="B6" s="187"/>
      <c r="C6" s="187"/>
      <c r="D6" s="187"/>
      <c r="E6" s="187"/>
      <c r="F6" s="187"/>
      <c r="G6" s="187"/>
      <c r="H6" s="187"/>
      <c r="I6" s="187"/>
      <c r="J6" s="187"/>
      <c r="K6" s="187"/>
      <c r="M6" s="4"/>
      <c r="N6" s="4"/>
      <c r="O6" s="4"/>
      <c r="P6" s="4"/>
      <c r="Q6" s="4"/>
    </row>
    <row r="7" spans="2:17" s="1" customFormat="1" ht="21" customHeight="1" x14ac:dyDescent="0.8">
      <c r="B7" s="187"/>
      <c r="C7" s="187"/>
      <c r="D7" s="187"/>
      <c r="E7" s="187"/>
      <c r="F7" s="187"/>
      <c r="G7" s="187"/>
      <c r="H7" s="187"/>
      <c r="I7" s="187"/>
      <c r="J7" s="187"/>
      <c r="K7" s="187"/>
      <c r="M7" s="4"/>
      <c r="N7" s="4"/>
      <c r="O7" s="4"/>
      <c r="P7" s="4"/>
      <c r="Q7" s="4"/>
    </row>
    <row r="8" spans="2:17" s="1" customFormat="1" ht="21" customHeight="1" x14ac:dyDescent="0.8">
      <c r="B8" s="189" t="str">
        <f>見積書!B7</f>
        <v>菅原</v>
      </c>
      <c r="C8" s="189"/>
      <c r="D8" s="189"/>
      <c r="E8" s="189"/>
      <c r="F8" s="189"/>
      <c r="G8" s="189"/>
      <c r="H8" s="189"/>
      <c r="I8" s="189"/>
      <c r="J8" s="189"/>
      <c r="K8" s="287" t="s">
        <v>75</v>
      </c>
      <c r="M8" s="4"/>
      <c r="N8" s="4"/>
      <c r="O8" s="4"/>
      <c r="P8" s="4"/>
      <c r="Q8" s="4"/>
    </row>
    <row r="9" spans="2:17" s="1" customFormat="1" ht="21" customHeight="1" x14ac:dyDescent="0.8">
      <c r="B9" s="190"/>
      <c r="C9" s="190"/>
      <c r="D9" s="190"/>
      <c r="E9" s="190"/>
      <c r="F9" s="190"/>
      <c r="G9" s="190"/>
      <c r="H9" s="190"/>
      <c r="I9" s="190"/>
      <c r="J9" s="190"/>
      <c r="K9" s="288"/>
      <c r="M9" s="191"/>
      <c r="N9" s="191"/>
      <c r="O9" s="191"/>
      <c r="P9" s="191"/>
      <c r="Q9" s="191"/>
    </row>
    <row r="10" spans="2:17" s="1" customFormat="1" ht="52.05" customHeight="1" x14ac:dyDescent="0.8"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M10" s="5"/>
      <c r="N10" s="193"/>
      <c r="O10" s="193"/>
      <c r="P10" s="193"/>
      <c r="Q10" s="193"/>
    </row>
    <row r="11" spans="2:17" s="1" customFormat="1" ht="24" customHeight="1" x14ac:dyDescent="0.8">
      <c r="B11" s="63"/>
      <c r="C11" s="191"/>
      <c r="D11" s="191"/>
      <c r="E11" s="191"/>
      <c r="F11" s="191"/>
      <c r="G11" s="191"/>
      <c r="H11" s="191"/>
      <c r="I11" s="191"/>
      <c r="J11" s="191"/>
      <c r="K11" s="191"/>
      <c r="M11" s="5"/>
      <c r="N11" s="194" t="str">
        <f>見積書!N10</f>
        <v>アークネス株式会社</v>
      </c>
      <c r="O11" s="194"/>
      <c r="P11" s="194"/>
      <c r="Q11" s="194"/>
    </row>
    <row r="12" spans="2:17" s="1" customFormat="1" ht="24" customHeight="1" x14ac:dyDescent="0.8">
      <c r="B12" s="64" t="s">
        <v>12</v>
      </c>
      <c r="C12" s="259" t="str">
        <f>見積書!C11</f>
        <v>東京都中野区鷺ノ宮6-23-11</v>
      </c>
      <c r="D12" s="259"/>
      <c r="E12" s="259"/>
      <c r="F12" s="259"/>
      <c r="G12" s="259"/>
      <c r="H12" s="259"/>
      <c r="I12" s="259"/>
      <c r="J12" s="259"/>
      <c r="K12" s="259"/>
      <c r="M12" s="5"/>
      <c r="N12" s="194"/>
      <c r="O12" s="194"/>
      <c r="P12" s="194"/>
      <c r="Q12" s="194"/>
    </row>
    <row r="13" spans="2:17" s="1" customFormat="1" ht="24" customHeight="1" x14ac:dyDescent="0.8">
      <c r="B13" s="4"/>
      <c r="C13" s="191"/>
      <c r="D13" s="191"/>
      <c r="E13" s="191"/>
      <c r="F13" s="191"/>
      <c r="G13" s="191"/>
      <c r="H13" s="191"/>
      <c r="I13" s="191"/>
      <c r="J13" s="191"/>
      <c r="K13" s="191"/>
      <c r="M13" s="5"/>
      <c r="N13" s="56" t="str">
        <f>見積書!N12</f>
        <v>〒337-0051</v>
      </c>
      <c r="P13" s="52"/>
      <c r="Q13" s="52"/>
    </row>
    <row r="14" spans="2:17" s="1" customFormat="1" ht="24" customHeight="1" x14ac:dyDescent="0.8">
      <c r="B14" s="63"/>
      <c r="C14" s="63"/>
      <c r="D14" s="63"/>
      <c r="E14" s="63"/>
      <c r="F14" s="63"/>
      <c r="G14" s="63"/>
      <c r="H14" s="63"/>
      <c r="I14" s="63"/>
      <c r="J14" s="63"/>
      <c r="K14" s="63"/>
      <c r="N14" s="260" t="str">
        <f>見積書!N13</f>
        <v>埼玉県さいたま市見沼区東大宮4-46-14</v>
      </c>
      <c r="O14" s="260"/>
      <c r="P14" s="260"/>
      <c r="Q14" s="260"/>
    </row>
    <row r="15" spans="2:17" s="1" customFormat="1" ht="27" customHeight="1" x14ac:dyDescent="0.8">
      <c r="B15" s="196" t="s">
        <v>46</v>
      </c>
      <c r="C15" s="196"/>
      <c r="D15" s="196"/>
      <c r="E15" s="196"/>
      <c r="F15" s="198">
        <f ca="1">H33</f>
        <v>20946.492412143616</v>
      </c>
      <c r="G15" s="198"/>
      <c r="H15" s="198"/>
      <c r="I15" s="198"/>
      <c r="J15" s="198"/>
      <c r="K15" s="206" t="s">
        <v>2</v>
      </c>
      <c r="N15" s="260" t="str">
        <f>見積書!N14</f>
        <v>るーぱんビル２F</v>
      </c>
      <c r="O15" s="260"/>
      <c r="P15" s="260"/>
      <c r="Q15" s="260"/>
    </row>
    <row r="16" spans="2:17" s="1" customFormat="1" ht="27" customHeight="1" x14ac:dyDescent="0.8">
      <c r="B16" s="197"/>
      <c r="C16" s="197"/>
      <c r="D16" s="197"/>
      <c r="E16" s="197"/>
      <c r="F16" s="199"/>
      <c r="G16" s="199"/>
      <c r="H16" s="199"/>
      <c r="I16" s="199"/>
      <c r="J16" s="199"/>
      <c r="K16" s="207"/>
      <c r="N16" s="260" t="str">
        <f>見積書!N15</f>
        <v>048-776-9875</v>
      </c>
      <c r="O16" s="260"/>
      <c r="P16" s="260"/>
      <c r="Q16" s="260"/>
    </row>
    <row r="17" spans="2:17" s="1" customFormat="1" ht="29.25" x14ac:dyDescent="0.8">
      <c r="M17" s="5"/>
      <c r="N17" s="57" t="s">
        <v>74</v>
      </c>
      <c r="O17" s="6"/>
      <c r="P17" s="6"/>
      <c r="Q17" s="6"/>
    </row>
    <row r="18" spans="2:17" s="1" customFormat="1" ht="43.05" customHeight="1" x14ac:dyDescent="0.8">
      <c r="B18" s="208" t="s">
        <v>14</v>
      </c>
      <c r="C18" s="208"/>
      <c r="D18" s="208"/>
      <c r="E18" s="208"/>
      <c r="F18" s="208"/>
      <c r="G18" s="208" t="s">
        <v>15</v>
      </c>
      <c r="H18" s="208"/>
      <c r="I18" s="208"/>
      <c r="J18" s="208"/>
      <c r="K18" s="208"/>
      <c r="L18" s="38" t="s">
        <v>3</v>
      </c>
      <c r="M18" s="38" t="s">
        <v>13</v>
      </c>
      <c r="N18" s="208" t="s">
        <v>4</v>
      </c>
      <c r="O18" s="208"/>
      <c r="P18" s="208" t="s">
        <v>5</v>
      </c>
      <c r="Q18" s="208"/>
    </row>
    <row r="19" spans="2:17" s="1" customFormat="1" ht="43.05" customHeight="1" x14ac:dyDescent="0.8">
      <c r="B19" s="261" t="str">
        <f>見積書!B24</f>
        <v>家庭用蓄電池システム</v>
      </c>
      <c r="C19" s="262"/>
      <c r="D19" s="262"/>
      <c r="E19" s="262"/>
      <c r="F19" s="263"/>
      <c r="G19" s="264" t="str">
        <f>見積書!G24</f>
        <v>【特定負荷・ハイブリッド】CB-P65M05A
（長州産業スマートPVマルチ：6.5kWh）</v>
      </c>
      <c r="H19" s="265"/>
      <c r="I19" s="265"/>
      <c r="J19" s="265"/>
      <c r="K19" s="266"/>
      <c r="L19" s="37">
        <f>見積書!L24</f>
        <v>1</v>
      </c>
      <c r="M19" s="37" t="str">
        <f>見積書!M24</f>
        <v>式</v>
      </c>
      <c r="N19" s="267">
        <f>見積書!N24</f>
        <v>1400780</v>
      </c>
      <c r="O19" s="268"/>
      <c r="P19" s="269">
        <f t="shared" ref="P19:P31" si="0">IF(N19="","",N19*L19)</f>
        <v>1400780</v>
      </c>
      <c r="Q19" s="269"/>
    </row>
    <row r="20" spans="2:17" s="1" customFormat="1" ht="43.05" customHeight="1" x14ac:dyDescent="0.8">
      <c r="B20" s="270" t="str">
        <f>見積書!$B$33</f>
        <v>工事費(足場代金等含む）</v>
      </c>
      <c r="C20" s="271"/>
      <c r="D20" s="271"/>
      <c r="E20" s="271"/>
      <c r="F20" s="272"/>
      <c r="G20" s="270" t="str">
        <f>見積書!$G$33</f>
        <v>太陽光システム・蓄電システム</v>
      </c>
      <c r="H20" s="271"/>
      <c r="I20" s="271"/>
      <c r="J20" s="271"/>
      <c r="K20" s="272"/>
      <c r="L20" s="36">
        <f>見積書!$L$33</f>
        <v>1</v>
      </c>
      <c r="M20" s="36" t="str">
        <f>見積書!$M$33</f>
        <v>式</v>
      </c>
      <c r="N20" s="273">
        <f>見積書!$N$33</f>
        <v>600000</v>
      </c>
      <c r="O20" s="273"/>
      <c r="P20" s="273">
        <f>IF(N20="","",N20*L20)</f>
        <v>600000</v>
      </c>
      <c r="Q20" s="273"/>
    </row>
    <row r="21" spans="2:17" s="1" customFormat="1" ht="43.05" customHeight="1" x14ac:dyDescent="0.8">
      <c r="B21" s="261" t="str">
        <f>見積書!B18</f>
        <v>太陽光電池モジュール</v>
      </c>
      <c r="C21" s="262"/>
      <c r="D21" s="262"/>
      <c r="E21" s="262"/>
      <c r="F21" s="263"/>
      <c r="G21" s="274" t="str">
        <f>見積書!G18</f>
        <v>【長州産業】CS-340B81</v>
      </c>
      <c r="H21" s="275"/>
      <c r="I21" s="275"/>
      <c r="J21" s="275"/>
      <c r="K21" s="276"/>
      <c r="L21" s="37">
        <f>見積書!L18</f>
        <v>23</v>
      </c>
      <c r="M21" s="37" t="str">
        <f>見積書!M18</f>
        <v>枚</v>
      </c>
      <c r="N21" s="267">
        <f>見積書!N18</f>
        <v>38500</v>
      </c>
      <c r="O21" s="268"/>
      <c r="P21" s="267">
        <f t="shared" si="0"/>
        <v>885500</v>
      </c>
      <c r="Q21" s="268"/>
    </row>
    <row r="22" spans="2:17" s="1" customFormat="1" ht="43.05" customHeight="1" x14ac:dyDescent="0.8">
      <c r="B22" s="277"/>
      <c r="C22" s="278"/>
      <c r="D22" s="278"/>
      <c r="E22" s="278"/>
      <c r="F22" s="279"/>
      <c r="G22" s="277"/>
      <c r="H22" s="278"/>
      <c r="I22" s="278"/>
      <c r="J22" s="278"/>
      <c r="K22" s="279"/>
      <c r="L22" s="36"/>
      <c r="M22" s="36"/>
      <c r="N22" s="280"/>
      <c r="O22" s="281"/>
      <c r="P22" s="280" t="str">
        <f t="shared" si="0"/>
        <v/>
      </c>
      <c r="Q22" s="281"/>
    </row>
    <row r="23" spans="2:17" s="1" customFormat="1" ht="43.05" customHeight="1" x14ac:dyDescent="0.8">
      <c r="B23" s="274"/>
      <c r="C23" s="275"/>
      <c r="D23" s="275"/>
      <c r="E23" s="275"/>
      <c r="F23" s="276"/>
      <c r="G23" s="274"/>
      <c r="H23" s="275"/>
      <c r="I23" s="275"/>
      <c r="J23" s="275"/>
      <c r="K23" s="276"/>
      <c r="L23" s="37"/>
      <c r="M23" s="37"/>
      <c r="N23" s="267"/>
      <c r="O23" s="268"/>
      <c r="P23" s="267" t="str">
        <f t="shared" si="0"/>
        <v/>
      </c>
      <c r="Q23" s="268"/>
    </row>
    <row r="24" spans="2:17" s="1" customFormat="1" ht="43.05" customHeight="1" x14ac:dyDescent="0.8">
      <c r="B24" s="277"/>
      <c r="C24" s="278"/>
      <c r="D24" s="278"/>
      <c r="E24" s="278"/>
      <c r="F24" s="279"/>
      <c r="G24" s="277"/>
      <c r="H24" s="278"/>
      <c r="I24" s="278"/>
      <c r="J24" s="278"/>
      <c r="K24" s="279"/>
      <c r="L24" s="36"/>
      <c r="M24" s="36"/>
      <c r="N24" s="280"/>
      <c r="O24" s="281"/>
      <c r="P24" s="280" t="str">
        <f t="shared" si="0"/>
        <v/>
      </c>
      <c r="Q24" s="281"/>
    </row>
    <row r="25" spans="2:17" s="1" customFormat="1" ht="43.05" customHeight="1" x14ac:dyDescent="0.8"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37"/>
      <c r="M25" s="37"/>
      <c r="N25" s="269"/>
      <c r="O25" s="269"/>
      <c r="P25" s="269" t="str">
        <f t="shared" si="0"/>
        <v/>
      </c>
      <c r="Q25" s="269"/>
    </row>
    <row r="26" spans="2:17" s="1" customFormat="1" ht="43.05" customHeight="1" x14ac:dyDescent="0.8"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36"/>
      <c r="M26" s="36"/>
      <c r="N26" s="273"/>
      <c r="O26" s="273"/>
      <c r="P26" s="273" t="str">
        <f t="shared" si="0"/>
        <v/>
      </c>
      <c r="Q26" s="273"/>
    </row>
    <row r="27" spans="2:17" s="1" customFormat="1" ht="43.05" customHeight="1" x14ac:dyDescent="0.8"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37"/>
      <c r="M27" s="37"/>
      <c r="N27" s="269"/>
      <c r="O27" s="269"/>
      <c r="P27" s="269" t="str">
        <f t="shared" si="0"/>
        <v/>
      </c>
      <c r="Q27" s="269"/>
    </row>
    <row r="28" spans="2:17" s="1" customFormat="1" ht="43.05" customHeight="1" x14ac:dyDescent="0.8">
      <c r="B28" s="285"/>
      <c r="C28" s="285"/>
      <c r="D28" s="285"/>
      <c r="E28" s="285"/>
      <c r="F28" s="285"/>
      <c r="G28" s="286"/>
      <c r="H28" s="286"/>
      <c r="I28" s="286"/>
      <c r="J28" s="286"/>
      <c r="K28" s="286"/>
      <c r="L28" s="36"/>
      <c r="M28" s="36"/>
      <c r="N28" s="273"/>
      <c r="O28" s="273"/>
      <c r="P28" s="273"/>
      <c r="Q28" s="273"/>
    </row>
    <row r="29" spans="2:17" s="1" customFormat="1" ht="43.05" customHeight="1" x14ac:dyDescent="0.8">
      <c r="B29" s="290"/>
      <c r="C29" s="290"/>
      <c r="D29" s="290"/>
      <c r="E29" s="290"/>
      <c r="F29" s="290"/>
      <c r="G29" s="261"/>
      <c r="H29" s="262"/>
      <c r="I29" s="262"/>
      <c r="J29" s="262"/>
      <c r="K29" s="263"/>
      <c r="L29" s="37"/>
      <c r="M29" s="37"/>
      <c r="N29" s="269"/>
      <c r="O29" s="269"/>
      <c r="P29" s="269"/>
      <c r="Q29" s="269"/>
    </row>
    <row r="30" spans="2:17" s="1" customFormat="1" ht="43.05" customHeight="1" x14ac:dyDescent="0.8">
      <c r="B30" s="283"/>
      <c r="C30" s="283"/>
      <c r="D30" s="283"/>
      <c r="E30" s="283"/>
      <c r="F30" s="283"/>
      <c r="G30" s="284"/>
      <c r="H30" s="284"/>
      <c r="I30" s="284"/>
      <c r="J30" s="284"/>
      <c r="K30" s="284"/>
      <c r="L30" s="36"/>
      <c r="M30" s="36"/>
      <c r="N30" s="273"/>
      <c r="O30" s="273"/>
      <c r="P30" s="273" t="str">
        <f t="shared" si="0"/>
        <v/>
      </c>
      <c r="Q30" s="273"/>
    </row>
    <row r="31" spans="2:17" s="1" customFormat="1" ht="43.05" customHeight="1" x14ac:dyDescent="0.8"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37"/>
      <c r="M31" s="37"/>
      <c r="N31" s="269"/>
      <c r="O31" s="269"/>
      <c r="P31" s="269" t="str">
        <f t="shared" si="0"/>
        <v/>
      </c>
      <c r="Q31" s="269"/>
    </row>
    <row r="32" spans="2:17" s="1" customFormat="1" ht="43.05" customHeight="1" x14ac:dyDescent="0.8">
      <c r="B32" s="39"/>
      <c r="C32" s="39"/>
      <c r="D32" s="39"/>
      <c r="E32" s="39"/>
      <c r="F32" s="39"/>
      <c r="G32" s="40"/>
      <c r="H32" s="39"/>
      <c r="I32" s="39"/>
      <c r="J32" s="39"/>
      <c r="K32" s="39"/>
      <c r="L32" s="41" t="s">
        <v>7</v>
      </c>
      <c r="M32" s="42"/>
      <c r="N32" s="161">
        <f>SUM(P19:Q31)</f>
        <v>2886280</v>
      </c>
      <c r="O32" s="162"/>
      <c r="P32" s="162"/>
      <c r="Q32" s="162"/>
    </row>
    <row r="33" spans="2:17" s="1" customFormat="1" ht="43.05" customHeight="1" x14ac:dyDescent="0.8">
      <c r="B33" s="163" t="s">
        <v>101</v>
      </c>
      <c r="C33" s="164"/>
      <c r="D33" s="164"/>
      <c r="E33" s="164"/>
      <c r="F33" s="165"/>
      <c r="G33" s="46" t="s">
        <v>44</v>
      </c>
      <c r="H33" s="289">
        <f ca="1">' 支払いベースローン(入力不要)'!H4</f>
        <v>20946.492412143616</v>
      </c>
      <c r="I33" s="289"/>
      <c r="J33" s="47" t="s">
        <v>45</v>
      </c>
      <c r="K33" s="43"/>
      <c r="L33" s="41" t="s">
        <v>8</v>
      </c>
      <c r="M33" s="44">
        <v>0.1</v>
      </c>
      <c r="N33" s="161">
        <f>PRODUCT(N32,M33)</f>
        <v>288628</v>
      </c>
      <c r="O33" s="162"/>
      <c r="P33" s="162"/>
      <c r="Q33" s="162"/>
    </row>
    <row r="34" spans="2:17" s="1" customFormat="1" ht="43.05" customHeight="1" x14ac:dyDescent="0.8">
      <c r="B34" s="274" t="s">
        <v>42</v>
      </c>
      <c r="C34" s="275"/>
      <c r="D34" s="275"/>
      <c r="E34" s="275"/>
      <c r="F34" s="276"/>
      <c r="G34" s="48"/>
      <c r="H34" s="49">
        <f ca="1">'ローン計算シート(P1)'!NumberOfPayments</f>
        <v>240</v>
      </c>
      <c r="I34" s="49" t="s">
        <v>43</v>
      </c>
      <c r="J34" s="50"/>
      <c r="K34" s="39"/>
      <c r="L34" s="41" t="s">
        <v>9</v>
      </c>
      <c r="M34" s="42"/>
      <c r="N34" s="161">
        <f>SUM(N32+N33)</f>
        <v>3174908</v>
      </c>
      <c r="O34" s="162"/>
      <c r="P34" s="162"/>
      <c r="Q34" s="162"/>
    </row>
    <row r="35" spans="2:17" s="1" customFormat="1" ht="27.75" customHeight="1" x14ac:dyDescent="0.8">
      <c r="L35" s="7"/>
      <c r="M35" s="8"/>
      <c r="N35" s="9"/>
      <c r="O35" s="7"/>
      <c r="P35" s="7"/>
      <c r="Q35" s="7"/>
    </row>
    <row r="36" spans="2:17" s="1" customFormat="1" ht="24" customHeight="1" x14ac:dyDescent="0.8">
      <c r="B36" s="45" t="s">
        <v>19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1"/>
    </row>
    <row r="37" spans="2:17" s="1" customFormat="1" ht="24" customHeight="1" x14ac:dyDescent="0.8">
      <c r="B37" s="12" t="s">
        <v>48</v>
      </c>
      <c r="Q37" s="13"/>
    </row>
    <row r="38" spans="2:17" s="1" customFormat="1" ht="24" customHeight="1" x14ac:dyDescent="0.8">
      <c r="B38" s="12" t="s">
        <v>49</v>
      </c>
      <c r="Q38" s="13"/>
    </row>
    <row r="39" spans="2:17" s="1" customFormat="1" ht="24" customHeight="1" x14ac:dyDescent="0.8">
      <c r="B39" s="12"/>
      <c r="G39" s="1" t="s">
        <v>50</v>
      </c>
      <c r="Q39" s="13"/>
    </row>
    <row r="40" spans="2:17" s="1" customFormat="1" ht="24" customHeight="1" x14ac:dyDescent="0.8">
      <c r="B40" s="12"/>
      <c r="Q40" s="13"/>
    </row>
    <row r="41" spans="2:17" s="1" customFormat="1" ht="24" customHeight="1" x14ac:dyDescent="0.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6"/>
    </row>
    <row r="42" spans="2:17" s="1" customFormat="1" ht="17.649999999999999" x14ac:dyDescent="0.8"/>
  </sheetData>
  <mergeCells count="81">
    <mergeCell ref="B34:F34"/>
    <mergeCell ref="N34:Q34"/>
    <mergeCell ref="K8:K9"/>
    <mergeCell ref="B8:J9"/>
    <mergeCell ref="B31:F31"/>
    <mergeCell ref="G31:K31"/>
    <mergeCell ref="N31:O31"/>
    <mergeCell ref="P31:Q31"/>
    <mergeCell ref="N32:Q32"/>
    <mergeCell ref="B33:F33"/>
    <mergeCell ref="H33:I33"/>
    <mergeCell ref="N33:Q33"/>
    <mergeCell ref="B29:F29"/>
    <mergeCell ref="G29:K29"/>
    <mergeCell ref="N29:O29"/>
    <mergeCell ref="P29:Q29"/>
    <mergeCell ref="B30:F30"/>
    <mergeCell ref="G30:K30"/>
    <mergeCell ref="N30:O30"/>
    <mergeCell ref="P30:Q30"/>
    <mergeCell ref="B27:F27"/>
    <mergeCell ref="G27:K27"/>
    <mergeCell ref="N27:O27"/>
    <mergeCell ref="P27:Q27"/>
    <mergeCell ref="B28:F28"/>
    <mergeCell ref="G28:K28"/>
    <mergeCell ref="N28:O28"/>
    <mergeCell ref="P28:Q28"/>
    <mergeCell ref="B25:F25"/>
    <mergeCell ref="G25:K25"/>
    <mergeCell ref="N25:O25"/>
    <mergeCell ref="P25:Q25"/>
    <mergeCell ref="B26:F26"/>
    <mergeCell ref="G26:K26"/>
    <mergeCell ref="N26:O26"/>
    <mergeCell ref="P26:Q26"/>
    <mergeCell ref="B23:F23"/>
    <mergeCell ref="G23:K23"/>
    <mergeCell ref="N23:O23"/>
    <mergeCell ref="P23:Q23"/>
    <mergeCell ref="B24:F24"/>
    <mergeCell ref="G24:K24"/>
    <mergeCell ref="N24:O24"/>
    <mergeCell ref="P24:Q24"/>
    <mergeCell ref="B21:F21"/>
    <mergeCell ref="G21:K21"/>
    <mergeCell ref="N21:O21"/>
    <mergeCell ref="P21:Q21"/>
    <mergeCell ref="B22:F22"/>
    <mergeCell ref="G22:K22"/>
    <mergeCell ref="N22:O22"/>
    <mergeCell ref="P22:Q22"/>
    <mergeCell ref="B19:F19"/>
    <mergeCell ref="G19:K19"/>
    <mergeCell ref="N19:O19"/>
    <mergeCell ref="P19:Q19"/>
    <mergeCell ref="B20:F20"/>
    <mergeCell ref="G20:K20"/>
    <mergeCell ref="N20:O20"/>
    <mergeCell ref="P20:Q20"/>
    <mergeCell ref="B18:F18"/>
    <mergeCell ref="G18:K18"/>
    <mergeCell ref="N18:O18"/>
    <mergeCell ref="P18:Q18"/>
    <mergeCell ref="N14:Q14"/>
    <mergeCell ref="B15:E16"/>
    <mergeCell ref="F15:J16"/>
    <mergeCell ref="K15:K16"/>
    <mergeCell ref="N15:Q15"/>
    <mergeCell ref="N16:Q16"/>
    <mergeCell ref="C13:K13"/>
    <mergeCell ref="B3:F4"/>
    <mergeCell ref="O3:Q3"/>
    <mergeCell ref="O4:Q4"/>
    <mergeCell ref="B6:K7"/>
    <mergeCell ref="M9:Q9"/>
    <mergeCell ref="B10:K10"/>
    <mergeCell ref="N10:Q10"/>
    <mergeCell ref="C11:K11"/>
    <mergeCell ref="N11:Q12"/>
    <mergeCell ref="C12:K12"/>
  </mergeCells>
  <phoneticPr fontId="2"/>
  <pageMargins left="0.7" right="0.57786885245901642" top="0.75" bottom="0.24515503875968991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D9BFEA-A45D-4D8A-8076-626556377C7B}">
          <x14:formula1>
            <xm:f>※未使用リスト!$G$6:$G$7</xm:f>
          </x14:formula1>
          <xm:sqref>N11:Q12</xm:sqref>
        </x14:dataValidation>
        <x14:dataValidation type="list" allowBlank="1" showInputMessage="1" showErrorMessage="1" xr:uid="{16BA9A69-7246-4B19-9D27-A915E06B2589}">
          <x14:formula1>
            <xm:f>※未使用リスト!$B$15:$B$29</xm:f>
          </x14:formula1>
          <xm:sqref>G19:K19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A754-6A93-497F-AA4B-EA1642F53FE6}">
  <sheetPr codeName="Sheet12">
    <tabColor rgb="FFFFFF00"/>
    <pageSetUpPr fitToPage="1"/>
  </sheetPr>
  <dimension ref="B1:H369"/>
  <sheetViews>
    <sheetView showGridLines="0" view="pageBreakPreview" zoomScaleNormal="100" workbookViewId="0">
      <pane ySplit="9" topLeftCell="A10" activePane="bottomLeft" state="frozenSplit"/>
      <selection activeCell="J34" sqref="J34:K34"/>
      <selection pane="bottomLeft" activeCell="J34" sqref="J34:K34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9" width="2.71875" style="22" customWidth="1"/>
    <col min="10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SUM('見積書 支払いベース(入力不要)'!N34:Q34)</f>
        <v>3174908</v>
      </c>
      <c r="E4" s="22"/>
      <c r="F4" s="258" t="s">
        <v>38</v>
      </c>
      <c r="G4" s="258"/>
      <c r="H4" s="31">
        <f ca="1">IFERROR(IF(LoanIsGood,MonthlyPayment,""), "")</f>
        <v>20946.492412143616</v>
      </c>
    </row>
    <row r="5" spans="2:8" ht="20" customHeight="1" x14ac:dyDescent="0.8">
      <c r="B5" s="254" t="s">
        <v>37</v>
      </c>
      <c r="C5" s="254"/>
      <c r="D5" s="30">
        <v>2.35E-2</v>
      </c>
      <c r="E5" s="22"/>
      <c r="F5" s="254" t="s">
        <v>36</v>
      </c>
      <c r="G5" s="254"/>
      <c r="H5" s="29">
        <f ca="1">IFERROR(IF(LoanIsGood,LoanYears*12,""), "")</f>
        <v>180</v>
      </c>
    </row>
    <row r="6" spans="2:8" ht="20" customHeight="1" x14ac:dyDescent="0.8">
      <c r="B6" s="254" t="s">
        <v>35</v>
      </c>
      <c r="C6" s="254"/>
      <c r="D6" s="29">
        <v>15</v>
      </c>
      <c r="E6" s="22"/>
      <c r="F6" s="254" t="s">
        <v>34</v>
      </c>
      <c r="G6" s="254"/>
      <c r="H6" s="27">
        <f ca="1">IFERROR(IF(LoanIsGood,TotalLoanCost-LoanAmount,""), "")</f>
        <v>595460.63418585109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3770368.6341858511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3174908</v>
      </c>
      <c r="E10" s="24">
        <f ca="1">IFERROR(IF(LoanIsNotPaid*LoanIsGood,MonthlyPayment,""), "")</f>
        <v>20946.492412143616</v>
      </c>
      <c r="F10" s="24">
        <f ca="1">IFERROR(IF(LoanIsNotPaid*LoanIsGood,Principal,""), "")</f>
        <v>14728.964245476947</v>
      </c>
      <c r="G10" s="24">
        <f ca="1">IFERROR(IF(LoanIsNotPaid*LoanIsGood,InterestAmt,""), "")</f>
        <v>6217.5281666666669</v>
      </c>
      <c r="H10" s="24">
        <f ca="1">IFERROR(IF(LoanIsNotPaid*LoanIsGood,EndingBalance,""), "")</f>
        <v>3160179.0357545237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3160179.0357545237</v>
      </c>
      <c r="E11" s="24">
        <f ca="1">IFERROR(IF(LoanIsNotPaid*LoanIsGood,MonthlyPayment,""), "")</f>
        <v>20946.492412143616</v>
      </c>
      <c r="F11" s="24">
        <f ca="1">IFERROR(IF(LoanIsNotPaid*LoanIsGood,Principal,""), "")</f>
        <v>14757.80846712434</v>
      </c>
      <c r="G11" s="24">
        <f ca="1">IFERROR(IF(LoanIsNotPaid*LoanIsGood,InterestAmt,""), "")</f>
        <v>6188.6839450192756</v>
      </c>
      <c r="H11" s="24">
        <f ca="1">IFERROR(IF(LoanIsNotPaid*LoanIsGood,EndingBalance,""), "")</f>
        <v>3145421.2272873996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3145421.2272873996</v>
      </c>
      <c r="E12" s="24">
        <f ca="1">IFERROR(IF(LoanIsNotPaid*LoanIsGood,MonthlyPayment,""), "")</f>
        <v>20946.492412143616</v>
      </c>
      <c r="F12" s="24">
        <f ca="1">IFERROR(IF(LoanIsNotPaid*LoanIsGood,Principal,""), "")</f>
        <v>14786.709175372458</v>
      </c>
      <c r="G12" s="24">
        <f ca="1">IFERROR(IF(LoanIsNotPaid*LoanIsGood,InterestAmt,""), "")</f>
        <v>6159.7832367711571</v>
      </c>
      <c r="H12" s="24">
        <f ca="1">IFERROR(IF(LoanIsNotPaid*LoanIsGood,EndingBalance,""), "")</f>
        <v>3130634.5181120266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3130634.5181120266</v>
      </c>
      <c r="E13" s="24">
        <f ca="1">IFERROR(IF(LoanIsNotPaid*LoanIsGood,MonthlyPayment,""), "")</f>
        <v>20946.492412143616</v>
      </c>
      <c r="F13" s="24">
        <f ca="1">IFERROR(IF(LoanIsNotPaid*LoanIsGood,Principal,""), "")</f>
        <v>14815.666480840897</v>
      </c>
      <c r="G13" s="24">
        <f ca="1">IFERROR(IF(LoanIsNotPaid*LoanIsGood,InterestAmt,""), "")</f>
        <v>6130.8259313027193</v>
      </c>
      <c r="H13" s="24">
        <f ca="1">IFERROR(IF(LoanIsNotPaid*LoanIsGood,EndingBalance,""), "")</f>
        <v>3115818.8516311869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3115818.8516311869</v>
      </c>
      <c r="E14" s="24">
        <f ca="1">IFERROR(IF(LoanIsNotPaid*LoanIsGood,MonthlyPayment,""), "")</f>
        <v>20946.492412143616</v>
      </c>
      <c r="F14" s="24">
        <f ca="1">IFERROR(IF(LoanIsNotPaid*LoanIsGood,Principal,""), "")</f>
        <v>14844.680494365875</v>
      </c>
      <c r="G14" s="24">
        <f ca="1">IFERROR(IF(LoanIsNotPaid*LoanIsGood,InterestAmt,""), "")</f>
        <v>6101.8119177777398</v>
      </c>
      <c r="H14" s="24">
        <f ca="1">IFERROR(IF(LoanIsNotPaid*LoanIsGood,EndingBalance,""), "")</f>
        <v>3100974.1711368221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3100974.1711368221</v>
      </c>
      <c r="E15" s="24">
        <f ca="1">IFERROR(IF(LoanIsNotPaid*LoanIsGood,MonthlyPayment,""), "")</f>
        <v>20946.492412143616</v>
      </c>
      <c r="F15" s="24">
        <f ca="1">IFERROR(IF(LoanIsNotPaid*LoanIsGood,Principal,""), "")</f>
        <v>14873.751327000675</v>
      </c>
      <c r="G15" s="24">
        <f ca="1">IFERROR(IF(LoanIsNotPaid*LoanIsGood,InterestAmt,""), "")</f>
        <v>6072.7410851429395</v>
      </c>
      <c r="H15" s="24">
        <f ca="1">IFERROR(IF(LoanIsNotPaid*LoanIsGood,EndingBalance,""), "")</f>
        <v>3086100.4198098206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3086100.4198098206</v>
      </c>
      <c r="E16" s="24">
        <f ca="1">IFERROR(IF(LoanIsNotPaid*LoanIsGood,MonthlyPayment,""), "")</f>
        <v>20946.492412143616</v>
      </c>
      <c r="F16" s="24">
        <f ca="1">IFERROR(IF(LoanIsNotPaid*LoanIsGood,Principal,""), "")</f>
        <v>14902.879090016053</v>
      </c>
      <c r="G16" s="24">
        <f ca="1">IFERROR(IF(LoanIsNotPaid*LoanIsGood,InterestAmt,""), "")</f>
        <v>6043.6133221275622</v>
      </c>
      <c r="H16" s="24">
        <f ca="1">IFERROR(IF(LoanIsNotPaid*LoanIsGood,EndingBalance,""), "")</f>
        <v>3071197.5407198048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3071197.5407198048</v>
      </c>
      <c r="E17" s="24">
        <f ca="1">IFERROR(IF(LoanIsNotPaid*LoanIsGood,MonthlyPayment,""), "")</f>
        <v>20946.492412143616</v>
      </c>
      <c r="F17" s="24">
        <f ca="1">IFERROR(IF(LoanIsNotPaid*LoanIsGood,Principal,""), "")</f>
        <v>14932.063894900664</v>
      </c>
      <c r="G17" s="24">
        <f ca="1">IFERROR(IF(LoanIsNotPaid*LoanIsGood,InterestAmt,""), "")</f>
        <v>6014.4285172429481</v>
      </c>
      <c r="H17" s="24">
        <f ca="1">IFERROR(IF(LoanIsNotPaid*LoanIsGood,EndingBalance,""), "")</f>
        <v>3056265.4768249062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3056265.4768249062</v>
      </c>
      <c r="E18" s="24">
        <f ca="1">IFERROR(IF(LoanIsNotPaid*LoanIsGood,MonthlyPayment,""), "")</f>
        <v>20946.492412143616</v>
      </c>
      <c r="F18" s="24">
        <f ca="1">IFERROR(IF(LoanIsNotPaid*LoanIsGood,Principal,""), "")</f>
        <v>14961.305853361513</v>
      </c>
      <c r="G18" s="24">
        <f ca="1">IFERROR(IF(LoanIsNotPaid*LoanIsGood,InterestAmt,""), "")</f>
        <v>5985.1865587821003</v>
      </c>
      <c r="H18" s="24">
        <f ca="1">IFERROR(IF(LoanIsNotPaid*LoanIsGood,EndingBalance,""), "")</f>
        <v>3041304.1709715454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3041304.1709715454</v>
      </c>
      <c r="E19" s="24">
        <f ca="1">IFERROR(IF(LoanIsNotPaid*LoanIsGood,MonthlyPayment,""), "")</f>
        <v>20946.492412143616</v>
      </c>
      <c r="F19" s="24">
        <f ca="1">IFERROR(IF(LoanIsNotPaid*LoanIsGood,Principal,""), "")</f>
        <v>14990.605077324348</v>
      </c>
      <c r="G19" s="24">
        <f ca="1">IFERROR(IF(LoanIsNotPaid*LoanIsGood,InterestAmt,""), "")</f>
        <v>5955.8873348192683</v>
      </c>
      <c r="H19" s="24">
        <f ca="1">IFERROR(IF(LoanIsNotPaid*LoanIsGood,EndingBalance,""), "")</f>
        <v>3026313.5658942205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3026313.5658942205</v>
      </c>
      <c r="E20" s="24">
        <f ca="1">IFERROR(IF(LoanIsNotPaid*LoanIsGood,MonthlyPayment,""), "")</f>
        <v>20946.492412143616</v>
      </c>
      <c r="F20" s="24">
        <f ca="1">IFERROR(IF(LoanIsNotPaid*LoanIsGood,Principal,""), "")</f>
        <v>15019.961678934107</v>
      </c>
      <c r="G20" s="24">
        <f ca="1">IFERROR(IF(LoanIsNotPaid*LoanIsGood,InterestAmt,""), "")</f>
        <v>5926.5307332095072</v>
      </c>
      <c r="H20" s="24">
        <f ca="1">IFERROR(IF(LoanIsNotPaid*LoanIsGood,EndingBalance,""), "")</f>
        <v>3011293.6042152876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3011293.6042152876</v>
      </c>
      <c r="E21" s="24">
        <f ca="1">IFERROR(IF(LoanIsNotPaid*LoanIsGood,MonthlyPayment,""), "")</f>
        <v>20946.492412143616</v>
      </c>
      <c r="F21" s="24">
        <f ca="1">IFERROR(IF(LoanIsNotPaid*LoanIsGood,Principal,""), "")</f>
        <v>15049.375770555353</v>
      </c>
      <c r="G21" s="24">
        <f ca="1">IFERROR(IF(LoanIsNotPaid*LoanIsGood,InterestAmt,""), "")</f>
        <v>5897.1166415882608</v>
      </c>
      <c r="H21" s="24">
        <f ca="1">IFERROR(IF(LoanIsNotPaid*LoanIsGood,EndingBalance,""), "")</f>
        <v>2996244.2284447332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2996244.2284447332</v>
      </c>
      <c r="E22" s="24">
        <f ca="1">IFERROR(IF(LoanIsNotPaid*LoanIsGood,MonthlyPayment,""), "")</f>
        <v>20946.492412143616</v>
      </c>
      <c r="F22" s="24">
        <f ca="1">IFERROR(IF(LoanIsNotPaid*LoanIsGood,Principal,""), "")</f>
        <v>15078.847464772689</v>
      </c>
      <c r="G22" s="24">
        <f ca="1">IFERROR(IF(LoanIsNotPaid*LoanIsGood,InterestAmt,""), "")</f>
        <v>5867.6449473709245</v>
      </c>
      <c r="H22" s="24">
        <f ca="1">IFERROR(IF(LoanIsNotPaid*LoanIsGood,EndingBalance,""), "")</f>
        <v>2981165.3809799612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2981165.3809799612</v>
      </c>
      <c r="E23" s="24">
        <f ca="1">IFERROR(IF(LoanIsNotPaid*LoanIsGood,MonthlyPayment,""), "")</f>
        <v>20946.492412143616</v>
      </c>
      <c r="F23" s="24">
        <f ca="1">IFERROR(IF(LoanIsNotPaid*LoanIsGood,Principal,""), "")</f>
        <v>15108.376874391204</v>
      </c>
      <c r="G23" s="24">
        <f ca="1">IFERROR(IF(LoanIsNotPaid*LoanIsGood,InterestAmt,""), "")</f>
        <v>5838.1155377524119</v>
      </c>
      <c r="H23" s="24">
        <f ca="1">IFERROR(IF(LoanIsNotPaid*LoanIsGood,EndingBalance,""), "")</f>
        <v>2966057.0041055693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2966057.0041055693</v>
      </c>
      <c r="E24" s="24">
        <f ca="1">IFERROR(IF(LoanIsNotPaid*LoanIsGood,MonthlyPayment,""), "")</f>
        <v>20946.492412143616</v>
      </c>
      <c r="F24" s="24">
        <f ca="1">IFERROR(IF(LoanIsNotPaid*LoanIsGood,Principal,""), "")</f>
        <v>15137.964112436886</v>
      </c>
      <c r="G24" s="24">
        <f ca="1">IFERROR(IF(LoanIsNotPaid*LoanIsGood,InterestAmt,""), "")</f>
        <v>5808.5282997067279</v>
      </c>
      <c r="H24" s="24">
        <f ca="1">IFERROR(IF(LoanIsNotPaid*LoanIsGood,EndingBalance,""), "")</f>
        <v>2950919.039993132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2950919.039993132</v>
      </c>
      <c r="E25" s="24">
        <f ca="1">IFERROR(IF(LoanIsNotPaid*LoanIsGood,MonthlyPayment,""), "")</f>
        <v>20946.492412143616</v>
      </c>
      <c r="F25" s="24">
        <f ca="1">IFERROR(IF(LoanIsNotPaid*LoanIsGood,Principal,""), "")</f>
        <v>15167.609292157074</v>
      </c>
      <c r="G25" s="24">
        <f ca="1">IFERROR(IF(LoanIsNotPaid*LoanIsGood,InterestAmt,""), "")</f>
        <v>5778.8831199865399</v>
      </c>
      <c r="H25" s="24">
        <f ca="1">IFERROR(IF(LoanIsNotPaid*LoanIsGood,EndingBalance,""), "")</f>
        <v>2935751.4307009764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2935751.4307009764</v>
      </c>
      <c r="E26" s="24">
        <f ca="1">IFERROR(IF(LoanIsNotPaid*LoanIsGood,MonthlyPayment,""), "")</f>
        <v>20946.492412143616</v>
      </c>
      <c r="F26" s="24">
        <f ca="1">IFERROR(IF(LoanIsNotPaid*LoanIsGood,Principal,""), "")</f>
        <v>15197.312527020882</v>
      </c>
      <c r="G26" s="24">
        <f ca="1">IFERROR(IF(LoanIsNotPaid*LoanIsGood,InterestAmt,""), "")</f>
        <v>5749.1798851227322</v>
      </c>
      <c r="H26" s="24">
        <f ca="1">IFERROR(IF(LoanIsNotPaid*LoanIsGood,EndingBalance,""), "")</f>
        <v>2920554.1181739555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2920554.1181739555</v>
      </c>
      <c r="E27" s="24">
        <f ca="1">IFERROR(IF(LoanIsNotPaid*LoanIsGood,MonthlyPayment,""), "")</f>
        <v>20946.492412143616</v>
      </c>
      <c r="F27" s="24">
        <f ca="1">IFERROR(IF(LoanIsNotPaid*LoanIsGood,Principal,""), "")</f>
        <v>15227.073930719633</v>
      </c>
      <c r="G27" s="24">
        <f ca="1">IFERROR(IF(LoanIsNotPaid*LoanIsGood,InterestAmt,""), "")</f>
        <v>5719.4184814239825</v>
      </c>
      <c r="H27" s="24">
        <f ca="1">IFERROR(IF(LoanIsNotPaid*LoanIsGood,EndingBalance,""), "")</f>
        <v>2905327.0442432365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2905327.0442432365</v>
      </c>
      <c r="E28" s="24">
        <f ca="1">IFERROR(IF(LoanIsNotPaid*LoanIsGood,MonthlyPayment,""), "")</f>
        <v>20946.492412143616</v>
      </c>
      <c r="F28" s="24">
        <f ca="1">IFERROR(IF(LoanIsNotPaid*LoanIsGood,Principal,""), "")</f>
        <v>15256.89361716729</v>
      </c>
      <c r="G28" s="24">
        <f ca="1">IFERROR(IF(LoanIsNotPaid*LoanIsGood,InterestAmt,""), "")</f>
        <v>5689.598794976323</v>
      </c>
      <c r="H28" s="24">
        <f ca="1">IFERROR(IF(LoanIsNotPaid*LoanIsGood,EndingBalance,""), "")</f>
        <v>2890070.1506260689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2890070.1506260689</v>
      </c>
      <c r="E29" s="24">
        <f ca="1">IFERROR(IF(LoanIsNotPaid*LoanIsGood,MonthlyPayment,""), "")</f>
        <v>20946.492412143616</v>
      </c>
      <c r="F29" s="24">
        <f ca="1">IFERROR(IF(LoanIsNotPaid*LoanIsGood,Principal,""), "")</f>
        <v>15286.771700500911</v>
      </c>
      <c r="G29" s="24">
        <f ca="1">IFERROR(IF(LoanIsNotPaid*LoanIsGood,InterestAmt,""), "")</f>
        <v>5659.7207116427044</v>
      </c>
      <c r="H29" s="24">
        <f ca="1">IFERROR(IF(LoanIsNotPaid*LoanIsGood,EndingBalance,""), "")</f>
        <v>2874783.3789255694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2874783.3789255694</v>
      </c>
      <c r="E30" s="24">
        <f ca="1">IFERROR(IF(LoanIsNotPaid*LoanIsGood,MonthlyPayment,""), "")</f>
        <v>20946.492412143616</v>
      </c>
      <c r="F30" s="24">
        <f ca="1">IFERROR(IF(LoanIsNotPaid*LoanIsGood,Principal,""), "")</f>
        <v>15316.70829508106</v>
      </c>
      <c r="G30" s="24">
        <f ca="1">IFERROR(IF(LoanIsNotPaid*LoanIsGood,InterestAmt,""), "")</f>
        <v>5629.7841170625561</v>
      </c>
      <c r="H30" s="24">
        <f ca="1">IFERROR(IF(LoanIsNotPaid*LoanIsGood,EndingBalance,""), "")</f>
        <v>2859466.6706304895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2859466.6706304895</v>
      </c>
      <c r="E31" s="24">
        <f ca="1">IFERROR(IF(LoanIsNotPaid*LoanIsGood,MonthlyPayment,""), "")</f>
        <v>20946.492412143616</v>
      </c>
      <c r="F31" s="24">
        <f ca="1">IFERROR(IF(LoanIsNotPaid*LoanIsGood,Principal,""), "")</f>
        <v>15346.70351549226</v>
      </c>
      <c r="G31" s="24">
        <f ca="1">IFERROR(IF(LoanIsNotPaid*LoanIsGood,InterestAmt,""), "")</f>
        <v>5599.7888966513565</v>
      </c>
      <c r="H31" s="24">
        <f ca="1">IFERROR(IF(LoanIsNotPaid*LoanIsGood,EndingBalance,""), "")</f>
        <v>2844119.9671149962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2844119.9671149962</v>
      </c>
      <c r="E32" s="24">
        <f ca="1">IFERROR(IF(LoanIsNotPaid*LoanIsGood,MonthlyPayment,""), "")</f>
        <v>20946.492412143616</v>
      </c>
      <c r="F32" s="24">
        <f ca="1">IFERROR(IF(LoanIsNotPaid*LoanIsGood,Principal,""), "")</f>
        <v>15376.757476543431</v>
      </c>
      <c r="G32" s="24">
        <f ca="1">IFERROR(IF(LoanIsNotPaid*LoanIsGood,InterestAmt,""), "")</f>
        <v>5569.7349356001832</v>
      </c>
      <c r="H32" s="24">
        <f ca="1">IFERROR(IF(LoanIsNotPaid*LoanIsGood,EndingBalance,""), "")</f>
        <v>2828743.2096384531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2828743.2096384531</v>
      </c>
      <c r="E33" s="24">
        <f ca="1">IFERROR(IF(LoanIsNotPaid*LoanIsGood,MonthlyPayment,""), "")</f>
        <v>20946.492412143616</v>
      </c>
      <c r="F33" s="24">
        <f ca="1">IFERROR(IF(LoanIsNotPaid*LoanIsGood,Principal,""), "")</f>
        <v>15406.87029326833</v>
      </c>
      <c r="G33" s="24">
        <f ca="1">IFERROR(IF(LoanIsNotPaid*LoanIsGood,InterestAmt,""), "")</f>
        <v>5539.622118875287</v>
      </c>
      <c r="H33" s="24">
        <f ca="1">IFERROR(IF(LoanIsNotPaid*LoanIsGood,EndingBalance,""), "")</f>
        <v>2813336.3393451865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2813336.3393451865</v>
      </c>
      <c r="E34" s="24">
        <f ca="1">IFERROR(IF(LoanIsNotPaid*LoanIsGood,MonthlyPayment,""), "")</f>
        <v>20946.492412143616</v>
      </c>
      <c r="F34" s="24">
        <f ca="1">IFERROR(IF(LoanIsNotPaid*LoanIsGood,Principal,""), "")</f>
        <v>15437.042080925978</v>
      </c>
      <c r="G34" s="24">
        <f ca="1">IFERROR(IF(LoanIsNotPaid*LoanIsGood,InterestAmt,""), "")</f>
        <v>5509.4503312176357</v>
      </c>
      <c r="H34" s="24">
        <f ca="1">IFERROR(IF(LoanIsNotPaid*LoanIsGood,EndingBalance,""), "")</f>
        <v>2797899.2972642626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2797899.2972642626</v>
      </c>
      <c r="E35" s="24">
        <f ca="1">IFERROR(IF(LoanIsNotPaid*LoanIsGood,MonthlyPayment,""), "")</f>
        <v>20946.492412143616</v>
      </c>
      <c r="F35" s="24">
        <f ca="1">IFERROR(IF(LoanIsNotPaid*LoanIsGood,Principal,""), "")</f>
        <v>15467.272955001126</v>
      </c>
      <c r="G35" s="24">
        <f ca="1">IFERROR(IF(LoanIsNotPaid*LoanIsGood,InterestAmt,""), "")</f>
        <v>5479.219457142488</v>
      </c>
      <c r="H35" s="24">
        <f ca="1">IFERROR(IF(LoanIsNotPaid*LoanIsGood,EndingBalance,""), "")</f>
        <v>2782432.0243092598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2782432.0243092598</v>
      </c>
      <c r="E36" s="24">
        <f ca="1">IFERROR(IF(LoanIsNotPaid*LoanIsGood,MonthlyPayment,""), "")</f>
        <v>20946.492412143616</v>
      </c>
      <c r="F36" s="24">
        <f ca="1">IFERROR(IF(LoanIsNotPaid*LoanIsGood,Principal,""), "")</f>
        <v>15497.563031204671</v>
      </c>
      <c r="G36" s="24">
        <f ca="1">IFERROR(IF(LoanIsNotPaid*LoanIsGood,InterestAmt,""), "")</f>
        <v>5448.9293809389455</v>
      </c>
      <c r="H36" s="24">
        <f ca="1">IFERROR(IF(LoanIsNotPaid*LoanIsGood,EndingBalance,""), "")</f>
        <v>2766934.4612780558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2766934.4612780558</v>
      </c>
      <c r="E37" s="24">
        <f ca="1">IFERROR(IF(LoanIsNotPaid*LoanIsGood,MonthlyPayment,""), "")</f>
        <v>20946.492412143616</v>
      </c>
      <c r="F37" s="24">
        <f ca="1">IFERROR(IF(LoanIsNotPaid*LoanIsGood,Principal,""), "")</f>
        <v>15527.912425474113</v>
      </c>
      <c r="G37" s="24">
        <f ca="1">IFERROR(IF(LoanIsNotPaid*LoanIsGood,InterestAmt,""), "")</f>
        <v>5418.5799866695024</v>
      </c>
      <c r="H37" s="24">
        <f ca="1">IFERROR(IF(LoanIsNotPaid*LoanIsGood,EndingBalance,""), "")</f>
        <v>2751406.5488525834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2751406.5488525834</v>
      </c>
      <c r="E38" s="24">
        <f ca="1">IFERROR(IF(LoanIsNotPaid*LoanIsGood,MonthlyPayment,""), "")</f>
        <v>20946.492412143616</v>
      </c>
      <c r="F38" s="24">
        <f ca="1">IFERROR(IF(LoanIsNotPaid*LoanIsGood,Principal,""), "")</f>
        <v>15558.321253974</v>
      </c>
      <c r="G38" s="24">
        <f ca="1">IFERROR(IF(LoanIsNotPaid*LoanIsGood,InterestAmt,""), "")</f>
        <v>5388.1711581696154</v>
      </c>
      <c r="H38" s="24">
        <f ca="1">IFERROR(IF(LoanIsNotPaid*LoanIsGood,EndingBalance,""), "")</f>
        <v>2735848.2275986099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2735848.2275986099</v>
      </c>
      <c r="E39" s="24">
        <f ca="1">IFERROR(IF(LoanIsNotPaid*LoanIsGood,MonthlyPayment,""), "")</f>
        <v>20946.492412143616</v>
      </c>
      <c r="F39" s="24">
        <f ca="1">IFERROR(IF(LoanIsNotPaid*LoanIsGood,Principal,""), "")</f>
        <v>15588.789633096365</v>
      </c>
      <c r="G39" s="24">
        <f ca="1">IFERROR(IF(LoanIsNotPaid*LoanIsGood,InterestAmt,""), "")</f>
        <v>5357.7027790472512</v>
      </c>
      <c r="H39" s="24">
        <f ca="1">IFERROR(IF(LoanIsNotPaid*LoanIsGood,EndingBalance,""), "")</f>
        <v>2720259.4379655127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2720259.4379655127</v>
      </c>
      <c r="E40" s="24">
        <f ca="1">IFERROR(IF(LoanIsNotPaid*LoanIsGood,MonthlyPayment,""), "")</f>
        <v>20946.492412143616</v>
      </c>
      <c r="F40" s="24">
        <f ca="1">IFERROR(IF(LoanIsNotPaid*LoanIsGood,Principal,""), "")</f>
        <v>15619.317679461177</v>
      </c>
      <c r="G40" s="24">
        <f ca="1">IFERROR(IF(LoanIsNotPaid*LoanIsGood,InterestAmt,""), "")</f>
        <v>5327.1747326824361</v>
      </c>
      <c r="H40" s="24">
        <f ca="1">IFERROR(IF(LoanIsNotPaid*LoanIsGood,EndingBalance,""), "")</f>
        <v>2704640.1202860516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2704640.1202860516</v>
      </c>
      <c r="E41" s="24">
        <f ca="1">IFERROR(IF(LoanIsNotPaid*LoanIsGood,MonthlyPayment,""), "")</f>
        <v>20946.492412143616</v>
      </c>
      <c r="F41" s="24">
        <f ca="1">IFERROR(IF(LoanIsNotPaid*LoanIsGood,Principal,""), "")</f>
        <v>15649.905509916791</v>
      </c>
      <c r="G41" s="24">
        <f ca="1">IFERROR(IF(LoanIsNotPaid*LoanIsGood,InterestAmt,""), "")</f>
        <v>5296.5869022268253</v>
      </c>
      <c r="H41" s="24">
        <f ca="1">IFERROR(IF(LoanIsNotPaid*LoanIsGood,EndingBalance,""), "")</f>
        <v>2688990.214776136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2688990.214776136</v>
      </c>
      <c r="E42" s="24">
        <f ca="1">IFERROR(IF(LoanIsNotPaid*LoanIsGood,MonthlyPayment,""), "")</f>
        <v>20946.492412143616</v>
      </c>
      <c r="F42" s="24">
        <f ca="1">IFERROR(IF(LoanIsNotPaid*LoanIsGood,Principal,""), "")</f>
        <v>15680.553241540378</v>
      </c>
      <c r="G42" s="24">
        <f ca="1">IFERROR(IF(LoanIsNotPaid*LoanIsGood,InterestAmt,""), "")</f>
        <v>5265.9391706032384</v>
      </c>
      <c r="H42" s="24">
        <f ca="1">IFERROR(IF(LoanIsNotPaid*LoanIsGood,EndingBalance,""), "")</f>
        <v>2673309.6615345953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2673309.6615345953</v>
      </c>
      <c r="E43" s="24">
        <f ca="1">IFERROR(IF(LoanIsNotPaid*LoanIsGood,MonthlyPayment,""), "")</f>
        <v>20946.492412143616</v>
      </c>
      <c r="F43" s="24">
        <f ca="1">IFERROR(IF(LoanIsNotPaid*LoanIsGood,Principal,""), "")</f>
        <v>15711.260991638394</v>
      </c>
      <c r="G43" s="24">
        <f ca="1">IFERROR(IF(LoanIsNotPaid*LoanIsGood,InterestAmt,""), "")</f>
        <v>5235.2314205052216</v>
      </c>
      <c r="H43" s="24">
        <f ca="1">IFERROR(IF(LoanIsNotPaid*LoanIsGood,EndingBalance,""), "")</f>
        <v>2657598.4005429577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2657598.4005429577</v>
      </c>
      <c r="E44" s="24">
        <f ca="1">IFERROR(IF(LoanIsNotPaid*LoanIsGood,MonthlyPayment,""), "")</f>
        <v>20946.492412143616</v>
      </c>
      <c r="F44" s="24">
        <f ca="1">IFERROR(IF(LoanIsNotPaid*LoanIsGood,Principal,""), "")</f>
        <v>15742.02887774702</v>
      </c>
      <c r="G44" s="24">
        <f ca="1">IFERROR(IF(LoanIsNotPaid*LoanIsGood,InterestAmt,""), "")</f>
        <v>5204.4635343965965</v>
      </c>
      <c r="H44" s="24">
        <f ca="1">IFERROR(IF(LoanIsNotPaid*LoanIsGood,EndingBalance,""), "")</f>
        <v>2641856.3716652114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2641856.3716652114</v>
      </c>
      <c r="E45" s="24">
        <f ca="1">IFERROR(IF(LoanIsNotPaid*LoanIsGood,MonthlyPayment,""), "")</f>
        <v>20946.492412143616</v>
      </c>
      <c r="F45" s="24">
        <f ca="1">IFERROR(IF(LoanIsNotPaid*LoanIsGood,Principal,""), "")</f>
        <v>15772.857017632605</v>
      </c>
      <c r="G45" s="24">
        <f ca="1">IFERROR(IF(LoanIsNotPaid*LoanIsGood,InterestAmt,""), "")</f>
        <v>5173.6353945110086</v>
      </c>
      <c r="H45" s="24">
        <f ca="1">IFERROR(IF(LoanIsNotPaid*LoanIsGood,EndingBalance,""), "")</f>
        <v>2626083.5146475793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2626083.5146475793</v>
      </c>
      <c r="E46" s="24">
        <f ca="1">IFERROR(IF(LoanIsNotPaid*LoanIsGood,MonthlyPayment,""), "")</f>
        <v>20946.492412143616</v>
      </c>
      <c r="F46" s="24">
        <f ca="1">IFERROR(IF(LoanIsNotPaid*LoanIsGood,Principal,""), "")</f>
        <v>15803.745529292137</v>
      </c>
      <c r="G46" s="24">
        <f ca="1">IFERROR(IF(LoanIsNotPaid*LoanIsGood,InterestAmt,""), "")</f>
        <v>5142.7468828514775</v>
      </c>
      <c r="H46" s="24">
        <f ca="1">IFERROR(IF(LoanIsNotPaid*LoanIsGood,EndingBalance,""), "")</f>
        <v>2610279.7691182885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2610279.7691182885</v>
      </c>
      <c r="E47" s="24">
        <f ca="1">IFERROR(IF(LoanIsNotPaid*LoanIsGood,MonthlyPayment,""), "")</f>
        <v>20946.492412143616</v>
      </c>
      <c r="F47" s="24">
        <f ca="1">IFERROR(IF(LoanIsNotPaid*LoanIsGood,Principal,""), "")</f>
        <v>15834.694530953666</v>
      </c>
      <c r="G47" s="24">
        <f ca="1">IFERROR(IF(LoanIsNotPaid*LoanIsGood,InterestAmt,""), "")</f>
        <v>5111.7978811899484</v>
      </c>
      <c r="H47" s="24">
        <f ca="1">IFERROR(IF(LoanIsNotPaid*LoanIsGood,EndingBalance,""), "")</f>
        <v>2594445.0745873339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2594445.0745873339</v>
      </c>
      <c r="E48" s="24">
        <f ca="1">IFERROR(IF(LoanIsNotPaid*LoanIsGood,MonthlyPayment,""), "")</f>
        <v>20946.492412143616</v>
      </c>
      <c r="F48" s="24">
        <f ca="1">IFERROR(IF(LoanIsNotPaid*LoanIsGood,Principal,""), "")</f>
        <v>15865.704141076785</v>
      </c>
      <c r="G48" s="24">
        <f ca="1">IFERROR(IF(LoanIsNotPaid*LoanIsGood,InterestAmt,""), "")</f>
        <v>5080.78827106683</v>
      </c>
      <c r="H48" s="24">
        <f ca="1">IFERROR(IF(LoanIsNotPaid*LoanIsGood,EndingBalance,""), "")</f>
        <v>2578579.3704462564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2578579.3704462564</v>
      </c>
      <c r="E49" s="24">
        <f ca="1">IFERROR(IF(LoanIsNotPaid*LoanIsGood,MonthlyPayment,""), "")</f>
        <v>20946.492412143616</v>
      </c>
      <c r="F49" s="24">
        <f ca="1">IFERROR(IF(LoanIsNotPaid*LoanIsGood,Principal,""), "")</f>
        <v>15896.774478353062</v>
      </c>
      <c r="G49" s="24">
        <f ca="1">IFERROR(IF(LoanIsNotPaid*LoanIsGood,InterestAmt,""), "")</f>
        <v>5049.7179337905536</v>
      </c>
      <c r="H49" s="24">
        <f ca="1">IFERROR(IF(LoanIsNotPaid*LoanIsGood,EndingBalance,""), "")</f>
        <v>2562682.5959679056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2562682.5959679056</v>
      </c>
      <c r="E50" s="24">
        <f ca="1">IFERROR(IF(LoanIsNotPaid*LoanIsGood,MonthlyPayment,""), "")</f>
        <v>20946.492412143616</v>
      </c>
      <c r="F50" s="24">
        <f ca="1">IFERROR(IF(LoanIsNotPaid*LoanIsGood,Principal,""), "")</f>
        <v>15927.905661706502</v>
      </c>
      <c r="G50" s="24">
        <f ca="1">IFERROR(IF(LoanIsNotPaid*LoanIsGood,InterestAmt,""), "")</f>
        <v>5018.5867504371136</v>
      </c>
      <c r="H50" s="24">
        <f ca="1">IFERROR(IF(LoanIsNotPaid*LoanIsGood,EndingBalance,""), "")</f>
        <v>2546754.6903062016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2546754.6903062016</v>
      </c>
      <c r="E51" s="24">
        <f ca="1">IFERROR(IF(LoanIsNotPaid*LoanIsGood,MonthlyPayment,""), "")</f>
        <v>20946.492412143616</v>
      </c>
      <c r="F51" s="24">
        <f ca="1">IFERROR(IF(LoanIsNotPaid*LoanIsGood,Principal,""), "")</f>
        <v>15959.09781029401</v>
      </c>
      <c r="G51" s="24">
        <f ca="1">IFERROR(IF(LoanIsNotPaid*LoanIsGood,InterestAmt,""), "")</f>
        <v>4987.3946018496044</v>
      </c>
      <c r="H51" s="24">
        <f ca="1">IFERROR(IF(LoanIsNotPaid*LoanIsGood,EndingBalance,""), "")</f>
        <v>2530795.5924959066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2530795.5924959066</v>
      </c>
      <c r="E52" s="24">
        <f ca="1">IFERROR(IF(LoanIsNotPaid*LoanIsGood,MonthlyPayment,""), "")</f>
        <v>20946.492412143616</v>
      </c>
      <c r="F52" s="24">
        <f ca="1">IFERROR(IF(LoanIsNotPaid*LoanIsGood,Principal,""), "")</f>
        <v>15990.351043505838</v>
      </c>
      <c r="G52" s="24">
        <f ca="1">IFERROR(IF(LoanIsNotPaid*LoanIsGood,InterestAmt,""), "")</f>
        <v>4956.1413686377782</v>
      </c>
      <c r="H52" s="24">
        <f ca="1">IFERROR(IF(LoanIsNotPaid*LoanIsGood,EndingBalance,""), "")</f>
        <v>2514805.2414524015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2514805.2414524015</v>
      </c>
      <c r="E53" s="24">
        <f ca="1">IFERROR(IF(LoanIsNotPaid*LoanIsGood,MonthlyPayment,""), "")</f>
        <v>20946.492412143616</v>
      </c>
      <c r="F53" s="24">
        <f ca="1">IFERROR(IF(LoanIsNotPaid*LoanIsGood,Principal,""), "")</f>
        <v>16021.665480966034</v>
      </c>
      <c r="G53" s="24">
        <f ca="1">IFERROR(IF(LoanIsNotPaid*LoanIsGood,InterestAmt,""), "")</f>
        <v>4924.8269311775812</v>
      </c>
      <c r="H53" s="24">
        <f ca="1">IFERROR(IF(LoanIsNotPaid*LoanIsGood,EndingBalance,""), "")</f>
        <v>2498783.5759714358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2498783.5759714358</v>
      </c>
      <c r="E54" s="24">
        <f ca="1">IFERROR(IF(LoanIsNotPaid*LoanIsGood,MonthlyPayment,""), "")</f>
        <v>20946.492412143616</v>
      </c>
      <c r="F54" s="24">
        <f ca="1">IFERROR(IF(LoanIsNotPaid*LoanIsGood,Principal,""), "")</f>
        <v>16053.041242532927</v>
      </c>
      <c r="G54" s="24">
        <f ca="1">IFERROR(IF(LoanIsNotPaid*LoanIsGood,InterestAmt,""), "")</f>
        <v>4893.4511696106874</v>
      </c>
      <c r="H54" s="24">
        <f ca="1">IFERROR(IF(LoanIsNotPaid*LoanIsGood,EndingBalance,""), "")</f>
        <v>2482730.5347289043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2482730.5347289043</v>
      </c>
      <c r="E55" s="24">
        <f ca="1">IFERROR(IF(LoanIsNotPaid*LoanIsGood,MonthlyPayment,""), "")</f>
        <v>20946.492412143616</v>
      </c>
      <c r="F55" s="24">
        <f ca="1">IFERROR(IF(LoanIsNotPaid*LoanIsGood,Principal,""), "")</f>
        <v>16084.478448299553</v>
      </c>
      <c r="G55" s="24">
        <f ca="1">IFERROR(IF(LoanIsNotPaid*LoanIsGood,InterestAmt,""), "")</f>
        <v>4862.0139638440605</v>
      </c>
      <c r="H55" s="24">
        <f ca="1">IFERROR(IF(LoanIsNotPaid*LoanIsGood,EndingBalance,""), "")</f>
        <v>2466646.0562806046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2466646.0562806046</v>
      </c>
      <c r="E56" s="24">
        <f ca="1">IFERROR(IF(LoanIsNotPaid*LoanIsGood,MonthlyPayment,""), "")</f>
        <v>20946.492412143616</v>
      </c>
      <c r="F56" s="24">
        <f ca="1">IFERROR(IF(LoanIsNotPaid*LoanIsGood,Principal,""), "")</f>
        <v>16115.97721859414</v>
      </c>
      <c r="G56" s="24">
        <f ca="1">IFERROR(IF(LoanIsNotPaid*LoanIsGood,InterestAmt,""), "")</f>
        <v>4830.515193549475</v>
      </c>
      <c r="H56" s="24">
        <f ca="1">IFERROR(IF(LoanIsNotPaid*LoanIsGood,EndingBalance,""), "")</f>
        <v>2450530.0790620092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2450530.0790620092</v>
      </c>
      <c r="E57" s="24">
        <f ca="1">IFERROR(IF(LoanIsNotPaid*LoanIsGood,MonthlyPayment,""), "")</f>
        <v>20946.492412143616</v>
      </c>
      <c r="F57" s="24">
        <f ca="1">IFERROR(IF(LoanIsNotPaid*LoanIsGood,Principal,""), "")</f>
        <v>16147.537673980554</v>
      </c>
      <c r="G57" s="24">
        <f ca="1">IFERROR(IF(LoanIsNotPaid*LoanIsGood,InterestAmt,""), "")</f>
        <v>4798.9547381630609</v>
      </c>
      <c r="H57" s="24">
        <f ca="1">IFERROR(IF(LoanIsNotPaid*LoanIsGood,EndingBalance,""), "")</f>
        <v>2434382.5413880302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2434382.5413880302</v>
      </c>
      <c r="E58" s="24">
        <f ca="1">IFERROR(IF(LoanIsNotPaid*LoanIsGood,MonthlyPayment,""), "")</f>
        <v>20946.492412143616</v>
      </c>
      <c r="F58" s="24">
        <f ca="1">IFERROR(IF(LoanIsNotPaid*LoanIsGood,Principal,""), "")</f>
        <v>16179.159935258767</v>
      </c>
      <c r="G58" s="24">
        <f ca="1">IFERROR(IF(LoanIsNotPaid*LoanIsGood,InterestAmt,""), "")</f>
        <v>4767.3324768848488</v>
      </c>
      <c r="H58" s="24">
        <f ca="1">IFERROR(IF(LoanIsNotPaid*LoanIsGood,EndingBalance,""), "")</f>
        <v>2418203.3814527718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2418203.3814527718</v>
      </c>
      <c r="E59" s="24">
        <f ca="1">IFERROR(IF(LoanIsNotPaid*LoanIsGood,MonthlyPayment,""), "")</f>
        <v>20946.492412143616</v>
      </c>
      <c r="F59" s="24">
        <f ca="1">IFERROR(IF(LoanIsNotPaid*LoanIsGood,Principal,""), "")</f>
        <v>16210.844123465316</v>
      </c>
      <c r="G59" s="24">
        <f ca="1">IFERROR(IF(LoanIsNotPaid*LoanIsGood,InterestAmt,""), "")</f>
        <v>4735.6482886783006</v>
      </c>
      <c r="H59" s="24">
        <f ca="1">IFERROR(IF(LoanIsNotPaid*LoanIsGood,EndingBalance,""), "")</f>
        <v>2401992.5373293078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2401992.5373293078</v>
      </c>
      <c r="E60" s="24">
        <f ca="1">IFERROR(IF(LoanIsNotPaid*LoanIsGood,MonthlyPayment,""), "")</f>
        <v>20946.492412143616</v>
      </c>
      <c r="F60" s="24">
        <f ca="1">IFERROR(IF(LoanIsNotPaid*LoanIsGood,Principal,""), "")</f>
        <v>16242.590359873768</v>
      </c>
      <c r="G60" s="24">
        <f ca="1">IFERROR(IF(LoanIsNotPaid*LoanIsGood,InterestAmt,""), "")</f>
        <v>4703.9020522698474</v>
      </c>
      <c r="H60" s="24">
        <f ca="1">IFERROR(IF(LoanIsNotPaid*LoanIsGood,EndingBalance,""), "")</f>
        <v>2385749.9469694337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2385749.9469694337</v>
      </c>
      <c r="E61" s="24">
        <f ca="1">IFERROR(IF(LoanIsNotPaid*LoanIsGood,MonthlyPayment,""), "")</f>
        <v>20946.492412143616</v>
      </c>
      <c r="F61" s="24">
        <f ca="1">IFERROR(IF(LoanIsNotPaid*LoanIsGood,Principal,""), "")</f>
        <v>16274.398765995187</v>
      </c>
      <c r="G61" s="24">
        <f ca="1">IFERROR(IF(LoanIsNotPaid*LoanIsGood,InterestAmt,""), "")</f>
        <v>4672.093646148428</v>
      </c>
      <c r="H61" s="24">
        <f ca="1">IFERROR(IF(LoanIsNotPaid*LoanIsGood,EndingBalance,""), "")</f>
        <v>2369475.5482034385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2369475.5482034385</v>
      </c>
      <c r="E62" s="24">
        <f ca="1">IFERROR(IF(LoanIsNotPaid*LoanIsGood,MonthlyPayment,""), "")</f>
        <v>20946.492412143616</v>
      </c>
      <c r="F62" s="24">
        <f ca="1">IFERROR(IF(LoanIsNotPaid*LoanIsGood,Principal,""), "")</f>
        <v>16306.269463578594</v>
      </c>
      <c r="G62" s="24">
        <f ca="1">IFERROR(IF(LoanIsNotPaid*LoanIsGood,InterestAmt,""), "")</f>
        <v>4640.2229485650205</v>
      </c>
      <c r="H62" s="24">
        <f ca="1">IFERROR(IF(LoanIsNotPaid*LoanIsGood,EndingBalance,""), "")</f>
        <v>2353169.2787398621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2353169.2787398621</v>
      </c>
      <c r="E63" s="24">
        <f ca="1">IFERROR(IF(LoanIsNotPaid*LoanIsGood,MonthlyPayment,""), "")</f>
        <v>20946.492412143616</v>
      </c>
      <c r="F63" s="24">
        <f ca="1">IFERROR(IF(LoanIsNotPaid*LoanIsGood,Principal,""), "")</f>
        <v>16338.202574611434</v>
      </c>
      <c r="G63" s="24">
        <f ca="1">IFERROR(IF(LoanIsNotPaid*LoanIsGood,InterestAmt,""), "")</f>
        <v>4608.2898375321793</v>
      </c>
      <c r="H63" s="24">
        <f ca="1">IFERROR(IF(LoanIsNotPaid*LoanIsGood,EndingBalance,""), "")</f>
        <v>2336831.07616525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2336831.07616525</v>
      </c>
      <c r="E64" s="24">
        <f ca="1">IFERROR(IF(LoanIsNotPaid*LoanIsGood,MonthlyPayment,""), "")</f>
        <v>20946.492412143616</v>
      </c>
      <c r="F64" s="24">
        <f ca="1">IFERROR(IF(LoanIsNotPaid*LoanIsGood,Principal,""), "")</f>
        <v>16370.19822132005</v>
      </c>
      <c r="G64" s="24">
        <f ca="1">IFERROR(IF(LoanIsNotPaid*LoanIsGood,InterestAmt,""), "")</f>
        <v>4576.2941908235662</v>
      </c>
      <c r="H64" s="24">
        <f ca="1">IFERROR(IF(LoanIsNotPaid*LoanIsGood,EndingBalance,""), "")</f>
        <v>2320460.8779439302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2320460.8779439302</v>
      </c>
      <c r="E65" s="24">
        <f ca="1">IFERROR(IF(LoanIsNotPaid*LoanIsGood,MonthlyPayment,""), "")</f>
        <v>20946.492412143616</v>
      </c>
      <c r="F65" s="24">
        <f ca="1">IFERROR(IF(LoanIsNotPaid*LoanIsGood,Principal,""), "")</f>
        <v>16402.256526170135</v>
      </c>
      <c r="G65" s="24">
        <f ca="1">IFERROR(IF(LoanIsNotPaid*LoanIsGood,InterestAmt,""), "")</f>
        <v>4544.2358859734804</v>
      </c>
      <c r="H65" s="24">
        <f ca="1">IFERROR(IF(LoanIsNotPaid*LoanIsGood,EndingBalance,""), "")</f>
        <v>2304058.6214177622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2304058.6214177622</v>
      </c>
      <c r="E66" s="24">
        <f ca="1">IFERROR(IF(LoanIsNotPaid*LoanIsGood,MonthlyPayment,""), "")</f>
        <v>20946.492412143616</v>
      </c>
      <c r="F66" s="24">
        <f ca="1">IFERROR(IF(LoanIsNotPaid*LoanIsGood,Principal,""), "")</f>
        <v>16434.377611867218</v>
      </c>
      <c r="G66" s="24">
        <f ca="1">IFERROR(IF(LoanIsNotPaid*LoanIsGood,InterestAmt,""), "")</f>
        <v>4512.1148002763966</v>
      </c>
      <c r="H66" s="24">
        <f ca="1">IFERROR(IF(LoanIsNotPaid*LoanIsGood,EndingBalance,""), "")</f>
        <v>2287624.2438058965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2287624.2438058965</v>
      </c>
      <c r="E67" s="24">
        <f ca="1">IFERROR(IF(LoanIsNotPaid*LoanIsGood,MonthlyPayment,""), "")</f>
        <v>20946.492412143616</v>
      </c>
      <c r="F67" s="24">
        <f ca="1">IFERROR(IF(LoanIsNotPaid*LoanIsGood,Principal,""), "")</f>
        <v>16466.561601357123</v>
      </c>
      <c r="G67" s="24">
        <f ca="1">IFERROR(IF(LoanIsNotPaid*LoanIsGood,InterestAmt,""), "")</f>
        <v>4479.9308107864908</v>
      </c>
      <c r="H67" s="24">
        <f ca="1">IFERROR(IF(LoanIsNotPaid*LoanIsGood,EndingBalance,""), "")</f>
        <v>2271157.6822045371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2271157.6822045371</v>
      </c>
      <c r="E68" s="24">
        <f ca="1">IFERROR(IF(LoanIsNotPaid*LoanIsGood,MonthlyPayment,""), "")</f>
        <v>20946.492412143616</v>
      </c>
      <c r="F68" s="24">
        <f ca="1">IFERROR(IF(LoanIsNotPaid*LoanIsGood,Principal,""), "")</f>
        <v>16498.808617826453</v>
      </c>
      <c r="G68" s="24">
        <f ca="1">IFERROR(IF(LoanIsNotPaid*LoanIsGood,InterestAmt,""), "")</f>
        <v>4447.6837943171658</v>
      </c>
      <c r="H68" s="24">
        <f ca="1">IFERROR(IF(LoanIsNotPaid*LoanIsGood,EndingBalance,""), "")</f>
        <v>2254658.8735867124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2254658.8735867124</v>
      </c>
      <c r="E69" s="24">
        <f ca="1">IFERROR(IF(LoanIsNotPaid*LoanIsGood,MonthlyPayment,""), "")</f>
        <v>20946.492412143616</v>
      </c>
      <c r="F69" s="24">
        <f ca="1">IFERROR(IF(LoanIsNotPaid*LoanIsGood,Principal,""), "")</f>
        <v>16531.118784703023</v>
      </c>
      <c r="G69" s="24">
        <f ca="1">IFERROR(IF(LoanIsNotPaid*LoanIsGood,InterestAmt,""), "")</f>
        <v>4415.3736274405892</v>
      </c>
      <c r="H69" s="24">
        <f ca="1">IFERROR(IF(LoanIsNotPaid*LoanIsGood,EndingBalance,""), "")</f>
        <v>2238127.754802011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2238127.754802011</v>
      </c>
      <c r="E70" s="24">
        <f ca="1">IFERROR(IF(LoanIsNotPaid*LoanIsGood,MonthlyPayment,""), "")</f>
        <v>20946.492412143616</v>
      </c>
      <c r="F70" s="24">
        <f ca="1">IFERROR(IF(LoanIsNotPaid*LoanIsGood,Principal,""), "")</f>
        <v>16563.492225656402</v>
      </c>
      <c r="G70" s="24">
        <f ca="1">IFERROR(IF(LoanIsNotPaid*LoanIsGood,InterestAmt,""), "")</f>
        <v>4383.0001864872129</v>
      </c>
      <c r="H70" s="24">
        <f ca="1">IFERROR(IF(LoanIsNotPaid*LoanIsGood,EndingBalance,""), "")</f>
        <v>2221564.2625763561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2221564.2625763561</v>
      </c>
      <c r="E71" s="24">
        <f ca="1">IFERROR(IF(LoanIsNotPaid*LoanIsGood,MonthlyPayment,""), "")</f>
        <v>20946.492412143616</v>
      </c>
      <c r="F71" s="24">
        <f ca="1">IFERROR(IF(LoanIsNotPaid*LoanIsGood,Principal,""), "")</f>
        <v>16595.929064598313</v>
      </c>
      <c r="G71" s="24">
        <f ca="1">IFERROR(IF(LoanIsNotPaid*LoanIsGood,InterestAmt,""), "")</f>
        <v>4350.5633475453014</v>
      </c>
      <c r="H71" s="24">
        <f ca="1">IFERROR(IF(LoanIsNotPaid*LoanIsGood,EndingBalance,""), "")</f>
        <v>2204968.3335117563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2204968.3335117563</v>
      </c>
      <c r="E72" s="24">
        <f ca="1">IFERROR(IF(LoanIsNotPaid*LoanIsGood,MonthlyPayment,""), "")</f>
        <v>20946.492412143616</v>
      </c>
      <c r="F72" s="24">
        <f ca="1">IFERROR(IF(LoanIsNotPaid*LoanIsGood,Principal,""), "")</f>
        <v>16628.429425683149</v>
      </c>
      <c r="G72" s="24">
        <f ca="1">IFERROR(IF(LoanIsNotPaid*LoanIsGood,InterestAmt,""), "")</f>
        <v>4318.0629864604643</v>
      </c>
      <c r="H72" s="24">
        <f ca="1">IFERROR(IF(LoanIsNotPaid*LoanIsGood,EndingBalance,""), "")</f>
        <v>2188339.9040860729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2188339.9040860729</v>
      </c>
      <c r="E73" s="24">
        <f ca="1">IFERROR(IF(LoanIsNotPaid*LoanIsGood,MonthlyPayment,""), "")</f>
        <v>20946.492412143616</v>
      </c>
      <c r="F73" s="24">
        <f ca="1">IFERROR(IF(LoanIsNotPaid*LoanIsGood,Principal,""), "")</f>
        <v>16660.993433308446</v>
      </c>
      <c r="G73" s="24">
        <f ca="1">IFERROR(IF(LoanIsNotPaid*LoanIsGood,InterestAmt,""), "")</f>
        <v>4285.4989788351677</v>
      </c>
      <c r="H73" s="24">
        <f ca="1">IFERROR(IF(LoanIsNotPaid*LoanIsGood,EndingBalance,""), "")</f>
        <v>2171678.9106527651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2171678.9106527651</v>
      </c>
      <c r="E74" s="24">
        <f ca="1">IFERROR(IF(LoanIsNotPaid*LoanIsGood,MonthlyPayment,""), "")</f>
        <v>20946.492412143616</v>
      </c>
      <c r="F74" s="24">
        <f ca="1">IFERROR(IF(LoanIsNotPaid*LoanIsGood,Principal,""), "")</f>
        <v>16693.621212115344</v>
      </c>
      <c r="G74" s="24">
        <f ca="1">IFERROR(IF(LoanIsNotPaid*LoanIsGood,InterestAmt,""), "")</f>
        <v>4252.8712000282721</v>
      </c>
      <c r="H74" s="24">
        <f ca="1">IFERROR(IF(LoanIsNotPaid*LoanIsGood,EndingBalance,""), "")</f>
        <v>2154985.2894406514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2154985.2894406514</v>
      </c>
      <c r="E75" s="24">
        <f ca="1">IFERROR(IF(LoanIsNotPaid*LoanIsGood,MonthlyPayment,""), "")</f>
        <v>20946.492412143616</v>
      </c>
      <c r="F75" s="24">
        <f ca="1">IFERROR(IF(LoanIsNotPaid*LoanIsGood,Principal,""), "")</f>
        <v>16726.312886989072</v>
      </c>
      <c r="G75" s="24">
        <f ca="1">IFERROR(IF(LoanIsNotPaid*LoanIsGood,InterestAmt,""), "")</f>
        <v>4220.1795251545454</v>
      </c>
      <c r="H75" s="24">
        <f ca="1">IFERROR(IF(LoanIsNotPaid*LoanIsGood,EndingBalance,""), "")</f>
        <v>2138258.9765536608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2138258.9765536608</v>
      </c>
      <c r="E76" s="24">
        <f ca="1">IFERROR(IF(LoanIsNotPaid*LoanIsGood,MonthlyPayment,""), "")</f>
        <v>20946.492412143616</v>
      </c>
      <c r="F76" s="24">
        <f ca="1">IFERROR(IF(LoanIsNotPaid*LoanIsGood,Principal,""), "")</f>
        <v>16759.068583059423</v>
      </c>
      <c r="G76" s="24">
        <f ca="1">IFERROR(IF(LoanIsNotPaid*LoanIsGood,InterestAmt,""), "")</f>
        <v>4187.4238290841931</v>
      </c>
      <c r="H76" s="24">
        <f ca="1">IFERROR(IF(LoanIsNotPaid*LoanIsGood,EndingBalance,""), "")</f>
        <v>2121499.9079706017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2121499.9079706017</v>
      </c>
      <c r="E77" s="24">
        <f ca="1">IFERROR(IF(LoanIsNotPaid*LoanIsGood,MonthlyPayment,""), "")</f>
        <v>20946.492412143616</v>
      </c>
      <c r="F77" s="24">
        <f ca="1">IFERROR(IF(LoanIsNotPaid*LoanIsGood,Principal,""), "")</f>
        <v>16791.888425701247</v>
      </c>
      <c r="G77" s="24">
        <f ca="1">IFERROR(IF(LoanIsNotPaid*LoanIsGood,InterestAmt,""), "")</f>
        <v>4154.6039864423674</v>
      </c>
      <c r="H77" s="24">
        <f ca="1">IFERROR(IF(LoanIsNotPaid*LoanIsGood,EndingBalance,""), "")</f>
        <v>2104708.0195449032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2104708.0195449032</v>
      </c>
      <c r="E78" s="24">
        <f ca="1">IFERROR(IF(LoanIsNotPaid*LoanIsGood,MonthlyPayment,""), "")</f>
        <v>20946.492412143616</v>
      </c>
      <c r="F78" s="24">
        <f ca="1">IFERROR(IF(LoanIsNotPaid*LoanIsGood,Principal,""), "")</f>
        <v>16824.772540534912</v>
      </c>
      <c r="G78" s="24">
        <f ca="1">IFERROR(IF(LoanIsNotPaid*LoanIsGood,InterestAmt,""), "")</f>
        <v>4121.7198716087032</v>
      </c>
      <c r="H78" s="24">
        <f ca="1">IFERROR(IF(LoanIsNotPaid*LoanIsGood,EndingBalance,""), "")</f>
        <v>2087883.2470043688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2087883.2470043688</v>
      </c>
      <c r="E79" s="24">
        <f ca="1">IFERROR(IF(LoanIsNotPaid*LoanIsGood,MonthlyPayment,""), "")</f>
        <v>20946.492412143616</v>
      </c>
      <c r="F79" s="24">
        <f ca="1">IFERROR(IF(LoanIsNotPaid*LoanIsGood,Principal,""), "")</f>
        <v>16857.721053426794</v>
      </c>
      <c r="G79" s="24">
        <f ca="1">IFERROR(IF(LoanIsNotPaid*LoanIsGood,InterestAmt,""), "")</f>
        <v>4088.7713587168223</v>
      </c>
      <c r="H79" s="24">
        <f ca="1">IFERROR(IF(LoanIsNotPaid*LoanIsGood,EndingBalance,""), "")</f>
        <v>2071025.525950942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2071025.525950942</v>
      </c>
      <c r="E80" s="24">
        <f ca="1">IFERROR(IF(LoanIsNotPaid*LoanIsGood,MonthlyPayment,""), "")</f>
        <v>20946.492412143616</v>
      </c>
      <c r="F80" s="24">
        <f ca="1">IFERROR(IF(LoanIsNotPaid*LoanIsGood,Principal,""), "")</f>
        <v>16890.734090489757</v>
      </c>
      <c r="G80" s="24">
        <f ca="1">IFERROR(IF(LoanIsNotPaid*LoanIsGood,InterestAmt,""), "")</f>
        <v>4055.7583216538615</v>
      </c>
      <c r="H80" s="24">
        <f ca="1">IFERROR(IF(LoanIsNotPaid*LoanIsGood,EndingBalance,""), "")</f>
        <v>2054134.7918604505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2054134.7918604505</v>
      </c>
      <c r="E81" s="24">
        <f ca="1">IFERROR(IF(LoanIsNotPaid*LoanIsGood,MonthlyPayment,""), "")</f>
        <v>20946.492412143616</v>
      </c>
      <c r="F81" s="24">
        <f ca="1">IFERROR(IF(LoanIsNotPaid*LoanIsGood,Principal,""), "")</f>
        <v>16923.811778083629</v>
      </c>
      <c r="G81" s="24">
        <f ca="1">IFERROR(IF(LoanIsNotPaid*LoanIsGood,InterestAmt,""), "")</f>
        <v>4022.6806340599856</v>
      </c>
      <c r="H81" s="24">
        <f ca="1">IFERROR(IF(LoanIsNotPaid*LoanIsGood,EndingBalance,""), "")</f>
        <v>2037210.9800823701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2037210.9800823701</v>
      </c>
      <c r="E82" s="24">
        <f ca="1">IFERROR(IF(LoanIsNotPaid*LoanIsGood,MonthlyPayment,""), "")</f>
        <v>20946.492412143616</v>
      </c>
      <c r="F82" s="24">
        <f ca="1">IFERROR(IF(LoanIsNotPaid*LoanIsGood,Principal,""), "")</f>
        <v>16956.954242815711</v>
      </c>
      <c r="G82" s="24">
        <f ca="1">IFERROR(IF(LoanIsNotPaid*LoanIsGood,InterestAmt,""), "")</f>
        <v>3989.5381693279051</v>
      </c>
      <c r="H82" s="24">
        <f ca="1">IFERROR(IF(LoanIsNotPaid*LoanIsGood,EndingBalance,""), "")</f>
        <v>2020254.0258395555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2020254.0258395555</v>
      </c>
      <c r="E83" s="24">
        <f ca="1">IFERROR(IF(LoanIsNotPaid*LoanIsGood,MonthlyPayment,""), "")</f>
        <v>20946.492412143616</v>
      </c>
      <c r="F83" s="24">
        <f ca="1">IFERROR(IF(LoanIsNotPaid*LoanIsGood,Principal,""), "")</f>
        <v>16990.161611541225</v>
      </c>
      <c r="G83" s="24">
        <f ca="1">IFERROR(IF(LoanIsNotPaid*LoanIsGood,InterestAmt,""), "")</f>
        <v>3956.3308006023913</v>
      </c>
      <c r="H83" s="24">
        <f ca="1">IFERROR(IF(LoanIsNotPaid*LoanIsGood,EndingBalance,""), "")</f>
        <v>2003263.8642280137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2003263.8642280137</v>
      </c>
      <c r="E84" s="24">
        <f ca="1">IFERROR(IF(LoanIsNotPaid*LoanIsGood,MonthlyPayment,""), "")</f>
        <v>20946.492412143616</v>
      </c>
      <c r="F84" s="24">
        <f ca="1">IFERROR(IF(LoanIsNotPaid*LoanIsGood,Principal,""), "")</f>
        <v>17023.434011363825</v>
      </c>
      <c r="G84" s="24">
        <f ca="1">IFERROR(IF(LoanIsNotPaid*LoanIsGood,InterestAmt,""), "")</f>
        <v>3923.0584007797897</v>
      </c>
      <c r="H84" s="24">
        <f ca="1">IFERROR(IF(LoanIsNotPaid*LoanIsGood,EndingBalance,""), "")</f>
        <v>1986240.4302166507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1986240.4302166507</v>
      </c>
      <c r="E85" s="24">
        <f ca="1">IFERROR(IF(LoanIsNotPaid*LoanIsGood,MonthlyPayment,""), "")</f>
        <v>20946.492412143616</v>
      </c>
      <c r="F85" s="24">
        <f ca="1">IFERROR(IF(LoanIsNotPaid*LoanIsGood,Principal,""), "")</f>
        <v>17056.771569636079</v>
      </c>
      <c r="G85" s="24">
        <f ca="1">IFERROR(IF(LoanIsNotPaid*LoanIsGood,InterestAmt,""), "")</f>
        <v>3889.720842507536</v>
      </c>
      <c r="H85" s="24">
        <f ca="1">IFERROR(IF(LoanIsNotPaid*LoanIsGood,EndingBalance,""), "")</f>
        <v>1969183.6586470162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1969183.6586470162</v>
      </c>
      <c r="E86" s="24">
        <f ca="1">IFERROR(IF(LoanIsNotPaid*LoanIsGood,MonthlyPayment,""), "")</f>
        <v>20946.492412143616</v>
      </c>
      <c r="F86" s="24">
        <f ca="1">IFERROR(IF(LoanIsNotPaid*LoanIsGood,Principal,""), "")</f>
        <v>17090.17441395995</v>
      </c>
      <c r="G86" s="24">
        <f ca="1">IFERROR(IF(LoanIsNotPaid*LoanIsGood,InterestAmt,""), "")</f>
        <v>3856.3179981836638</v>
      </c>
      <c r="H86" s="24">
        <f ca="1">IFERROR(IF(LoanIsNotPaid*LoanIsGood,EndingBalance,""), "")</f>
        <v>1952093.4842330578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1952093.4842330578</v>
      </c>
      <c r="E87" s="24">
        <f ca="1">IFERROR(IF(LoanIsNotPaid*LoanIsGood,MonthlyPayment,""), "")</f>
        <v>20946.492412143616</v>
      </c>
      <c r="F87" s="24">
        <f ca="1">IFERROR(IF(LoanIsNotPaid*LoanIsGood,Principal,""), "")</f>
        <v>17123.642672187289</v>
      </c>
      <c r="G87" s="24">
        <f ca="1">IFERROR(IF(LoanIsNotPaid*LoanIsGood,InterestAmt,""), "")</f>
        <v>3822.8497399563271</v>
      </c>
      <c r="H87" s="24">
        <f ca="1">IFERROR(IF(LoanIsNotPaid*LoanIsGood,EndingBalance,""), "")</f>
        <v>1934969.8415608697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1934969.8415608697</v>
      </c>
      <c r="E88" s="24">
        <f ca="1">IFERROR(IF(LoanIsNotPaid*LoanIsGood,MonthlyPayment,""), "")</f>
        <v>20946.492412143616</v>
      </c>
      <c r="F88" s="24">
        <f ca="1">IFERROR(IF(LoanIsNotPaid*LoanIsGood,Principal,""), "")</f>
        <v>17157.17647242032</v>
      </c>
      <c r="G88" s="24">
        <f ca="1">IFERROR(IF(LoanIsNotPaid*LoanIsGood,InterestAmt,""), "")</f>
        <v>3789.315939723293</v>
      </c>
      <c r="H88" s="24">
        <f ca="1">IFERROR(IF(LoanIsNotPaid*LoanIsGood,EndingBalance,""), "")</f>
        <v>1917812.6650884489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1917812.6650884489</v>
      </c>
      <c r="E89" s="24">
        <f ca="1">IFERROR(IF(LoanIsNotPaid*LoanIsGood,MonthlyPayment,""), "")</f>
        <v>20946.492412143616</v>
      </c>
      <c r="F89" s="24">
        <f ca="1">IFERROR(IF(LoanIsNotPaid*LoanIsGood,Principal,""), "")</f>
        <v>17190.775943012144</v>
      </c>
      <c r="G89" s="24">
        <f ca="1">IFERROR(IF(LoanIsNotPaid*LoanIsGood,InterestAmt,""), "")</f>
        <v>3755.7164691314692</v>
      </c>
      <c r="H89" s="24">
        <f ca="1">IFERROR(IF(LoanIsNotPaid*LoanIsGood,EndingBalance,""), "")</f>
        <v>1900621.8891454381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1900621.8891454381</v>
      </c>
      <c r="E90" s="24">
        <f ca="1">IFERROR(IF(LoanIsNotPaid*LoanIsGood,MonthlyPayment,""), "")</f>
        <v>20946.492412143616</v>
      </c>
      <c r="F90" s="24">
        <f ca="1">IFERROR(IF(LoanIsNotPaid*LoanIsGood,Principal,""), "")</f>
        <v>17224.44121256721</v>
      </c>
      <c r="G90" s="24">
        <f ca="1">IFERROR(IF(LoanIsNotPaid*LoanIsGood,InterestAmt,""), "")</f>
        <v>3722.0511995764045</v>
      </c>
      <c r="H90" s="24">
        <f ca="1">IFERROR(IF(LoanIsNotPaid*LoanIsGood,EndingBalance,""), "")</f>
        <v>1883397.4479328704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1883397.4479328704</v>
      </c>
      <c r="E91" s="24">
        <f ca="1">IFERROR(IF(LoanIsNotPaid*LoanIsGood,MonthlyPayment,""), "")</f>
        <v>20946.492412143616</v>
      </c>
      <c r="F91" s="24">
        <f ca="1">IFERROR(IF(LoanIsNotPaid*LoanIsGood,Principal,""), "")</f>
        <v>17258.172409941821</v>
      </c>
      <c r="G91" s="24">
        <f ca="1">IFERROR(IF(LoanIsNotPaid*LoanIsGood,InterestAmt,""), "")</f>
        <v>3688.3200022017936</v>
      </c>
      <c r="H91" s="24">
        <f ca="1">IFERROR(IF(LoanIsNotPaid*LoanIsGood,EndingBalance,""), "")</f>
        <v>1866139.2755229298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1866139.2755229298</v>
      </c>
      <c r="E92" s="24">
        <f ca="1">IFERROR(IF(LoanIsNotPaid*LoanIsGood,MonthlyPayment,""), "")</f>
        <v>20946.492412143616</v>
      </c>
      <c r="F92" s="24">
        <f ca="1">IFERROR(IF(LoanIsNotPaid*LoanIsGood,Principal,""), "")</f>
        <v>17291.969664244622</v>
      </c>
      <c r="G92" s="24">
        <f ca="1">IFERROR(IF(LoanIsNotPaid*LoanIsGood,InterestAmt,""), "")</f>
        <v>3654.5227478989909</v>
      </c>
      <c r="H92" s="24">
        <f ca="1">IFERROR(IF(LoanIsNotPaid*LoanIsGood,EndingBalance,""), "")</f>
        <v>1848847.3058586866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1848847.3058586866</v>
      </c>
      <c r="E93" s="24">
        <f ca="1">IFERROR(IF(LoanIsNotPaid*LoanIsGood,MonthlyPayment,""), "")</f>
        <v>20946.492412143616</v>
      </c>
      <c r="F93" s="24">
        <f ca="1">IFERROR(IF(LoanIsNotPaid*LoanIsGood,Principal,""), "")</f>
        <v>17325.833104837104</v>
      </c>
      <c r="G93" s="24">
        <f ca="1">IFERROR(IF(LoanIsNotPaid*LoanIsGood,InterestAmt,""), "")</f>
        <v>3620.6593073065119</v>
      </c>
      <c r="H93" s="24">
        <f ca="1">IFERROR(IF(LoanIsNotPaid*LoanIsGood,EndingBalance,""), "")</f>
        <v>1831521.4727538489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1831521.4727538489</v>
      </c>
      <c r="E94" s="24">
        <f ca="1">IFERROR(IF(LoanIsNotPaid*LoanIsGood,MonthlyPayment,""), "")</f>
        <v>20946.492412143616</v>
      </c>
      <c r="F94" s="24">
        <f ca="1">IFERROR(IF(LoanIsNotPaid*LoanIsGood,Principal,""), "")</f>
        <v>17359.762861334075</v>
      </c>
      <c r="G94" s="24">
        <f ca="1">IFERROR(IF(LoanIsNotPaid*LoanIsGood,InterestAmt,""), "")</f>
        <v>3586.729550809539</v>
      </c>
      <c r="H94" s="24">
        <f ca="1">IFERROR(IF(LoanIsNotPaid*LoanIsGood,EndingBalance,""), "")</f>
        <v>1814161.709892517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1814161.709892517</v>
      </c>
      <c r="E95" s="24">
        <f ca="1">IFERROR(IF(LoanIsNotPaid*LoanIsGood,MonthlyPayment,""), "")</f>
        <v>20946.492412143616</v>
      </c>
      <c r="F95" s="24">
        <f ca="1">IFERROR(IF(LoanIsNotPaid*LoanIsGood,Principal,""), "")</f>
        <v>17393.759063604186</v>
      </c>
      <c r="G95" s="24">
        <f ca="1">IFERROR(IF(LoanIsNotPaid*LoanIsGood,InterestAmt,""), "")</f>
        <v>3552.7333485394274</v>
      </c>
      <c r="H95" s="24">
        <f ca="1">IFERROR(IF(LoanIsNotPaid*LoanIsGood,EndingBalance,""), "")</f>
        <v>1796767.9508289124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1796767.9508289124</v>
      </c>
      <c r="E96" s="24">
        <f ca="1">IFERROR(IF(LoanIsNotPaid*LoanIsGood,MonthlyPayment,""), "")</f>
        <v>20946.492412143616</v>
      </c>
      <c r="F96" s="24">
        <f ca="1">IFERROR(IF(LoanIsNotPaid*LoanIsGood,Principal,""), "")</f>
        <v>17427.821841770412</v>
      </c>
      <c r="G96" s="24">
        <f ca="1">IFERROR(IF(LoanIsNotPaid*LoanIsGood,InterestAmt,""), "")</f>
        <v>3518.6705703732023</v>
      </c>
      <c r="H96" s="24">
        <f ca="1">IFERROR(IF(LoanIsNotPaid*LoanIsGood,EndingBalance,""), "")</f>
        <v>1779340.1289871421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1779340.1289871421</v>
      </c>
      <c r="E97" s="24">
        <f ca="1">IFERROR(IF(LoanIsNotPaid*LoanIsGood,MonthlyPayment,""), "")</f>
        <v>20946.492412143616</v>
      </c>
      <c r="F97" s="24">
        <f ca="1">IFERROR(IF(LoanIsNotPaid*LoanIsGood,Principal,""), "")</f>
        <v>17461.951326210547</v>
      </c>
      <c r="G97" s="24">
        <f ca="1">IFERROR(IF(LoanIsNotPaid*LoanIsGood,InterestAmt,""), "")</f>
        <v>3484.5410859330682</v>
      </c>
      <c r="H97" s="24">
        <f ca="1">IFERROR(IF(LoanIsNotPaid*LoanIsGood,EndingBalance,""), "")</f>
        <v>1761878.1776609337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1761878.1776609337</v>
      </c>
      <c r="E98" s="24">
        <f ca="1">IFERROR(IF(LoanIsNotPaid*LoanIsGood,MonthlyPayment,""), "")</f>
        <v>20946.492412143616</v>
      </c>
      <c r="F98" s="24">
        <f ca="1">IFERROR(IF(LoanIsNotPaid*LoanIsGood,Principal,""), "")</f>
        <v>17496.147647557711</v>
      </c>
      <c r="G98" s="24">
        <f ca="1">IFERROR(IF(LoanIsNotPaid*LoanIsGood,InterestAmt,""), "")</f>
        <v>3450.344764585906</v>
      </c>
      <c r="H98" s="24">
        <f ca="1">IFERROR(IF(LoanIsNotPaid*LoanIsGood,EndingBalance,""), "")</f>
        <v>1744382.030013378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1744382.030013378</v>
      </c>
      <c r="E99" s="24">
        <f ca="1">IFERROR(IF(LoanIsNotPaid*LoanIsGood,MonthlyPayment,""), "")</f>
        <v>20946.492412143616</v>
      </c>
      <c r="F99" s="24">
        <f ca="1">IFERROR(IF(LoanIsNotPaid*LoanIsGood,Principal,""), "")</f>
        <v>17530.410936700842</v>
      </c>
      <c r="G99" s="24">
        <f ca="1">IFERROR(IF(LoanIsNotPaid*LoanIsGood,InterestAmt,""), "")</f>
        <v>3416.0814754427724</v>
      </c>
      <c r="H99" s="24">
        <f ca="1">IFERROR(IF(LoanIsNotPaid*LoanIsGood,EndingBalance,""), "")</f>
        <v>1726851.619076675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1726851.619076675</v>
      </c>
      <c r="E100" s="24">
        <f ca="1">IFERROR(IF(LoanIsNotPaid*LoanIsGood,MonthlyPayment,""), "")</f>
        <v>20946.492412143616</v>
      </c>
      <c r="F100" s="24">
        <f ca="1">IFERROR(IF(LoanIsNotPaid*LoanIsGood,Principal,""), "")</f>
        <v>17564.741324785213</v>
      </c>
      <c r="G100" s="24">
        <f ca="1">IFERROR(IF(LoanIsNotPaid*LoanIsGood,InterestAmt,""), "")</f>
        <v>3381.7510873583997</v>
      </c>
      <c r="H100" s="24">
        <f ca="1">IFERROR(IF(LoanIsNotPaid*LoanIsGood,EndingBalance,""), "")</f>
        <v>1709286.8777518901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1709286.8777518901</v>
      </c>
      <c r="E101" s="24">
        <f ca="1">IFERROR(IF(LoanIsNotPaid*LoanIsGood,MonthlyPayment,""), "")</f>
        <v>20946.492412143616</v>
      </c>
      <c r="F101" s="24">
        <f ca="1">IFERROR(IF(LoanIsNotPaid*LoanIsGood,Principal,""), "")</f>
        <v>17599.138943212918</v>
      </c>
      <c r="G101" s="24">
        <f ca="1">IFERROR(IF(LoanIsNotPaid*LoanIsGood,InterestAmt,""), "")</f>
        <v>3347.3534689306953</v>
      </c>
      <c r="H101" s="24">
        <f ca="1">IFERROR(IF(LoanIsNotPaid*LoanIsGood,EndingBalance,""), "")</f>
        <v>1691687.7388086794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1691687.7388086794</v>
      </c>
      <c r="E102" s="24">
        <f ca="1">IFERROR(IF(LoanIsNotPaid*LoanIsGood,MonthlyPayment,""), "")</f>
        <v>20946.492412143616</v>
      </c>
      <c r="F102" s="24">
        <f ca="1">IFERROR(IF(LoanIsNotPaid*LoanIsGood,Principal,""), "")</f>
        <v>17633.603923643379</v>
      </c>
      <c r="G102" s="24">
        <f ca="1">IFERROR(IF(LoanIsNotPaid*LoanIsGood,InterestAmt,""), "")</f>
        <v>3312.8884885002367</v>
      </c>
      <c r="H102" s="24">
        <f ca="1">IFERROR(IF(LoanIsNotPaid*LoanIsGood,EndingBalance,""), "")</f>
        <v>1674054.1348850373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1674054.1348850373</v>
      </c>
      <c r="E103" s="24">
        <f ca="1">IFERROR(IF(LoanIsNotPaid*LoanIsGood,MonthlyPayment,""), "")</f>
        <v>20946.492412143616</v>
      </c>
      <c r="F103" s="24">
        <f ca="1">IFERROR(IF(LoanIsNotPaid*LoanIsGood,Principal,""), "")</f>
        <v>17668.136397993847</v>
      </c>
      <c r="G103" s="24">
        <f ca="1">IFERROR(IF(LoanIsNotPaid*LoanIsGood,InterestAmt,""), "")</f>
        <v>3278.3560141497683</v>
      </c>
      <c r="H103" s="24">
        <f ca="1">IFERROR(IF(LoanIsNotPaid*LoanIsGood,EndingBalance,""), "")</f>
        <v>1656385.9984870427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1656385.9984870427</v>
      </c>
      <c r="E104" s="24">
        <f ca="1">IFERROR(IF(LoanIsNotPaid*LoanIsGood,MonthlyPayment,""), "")</f>
        <v>20946.492412143616</v>
      </c>
      <c r="F104" s="24">
        <f ca="1">IFERROR(IF(LoanIsNotPaid*LoanIsGood,Principal,""), "")</f>
        <v>17702.736498439917</v>
      </c>
      <c r="G104" s="24">
        <f ca="1">IFERROR(IF(LoanIsNotPaid*LoanIsGood,InterestAmt,""), "")</f>
        <v>3243.7559137036969</v>
      </c>
      <c r="H104" s="24">
        <f ca="1">IFERROR(IF(LoanIsNotPaid*LoanIsGood,EndingBalance,""), "")</f>
        <v>1638683.2619886026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1638683.2619886026</v>
      </c>
      <c r="E105" s="24">
        <f ca="1">IFERROR(IF(LoanIsNotPaid*LoanIsGood,MonthlyPayment,""), "")</f>
        <v>20946.492412143616</v>
      </c>
      <c r="F105" s="24">
        <f ca="1">IFERROR(IF(LoanIsNotPaid*LoanIsGood,Principal,""), "")</f>
        <v>17737.404357416031</v>
      </c>
      <c r="G105" s="24">
        <f ca="1">IFERROR(IF(LoanIsNotPaid*LoanIsGood,InterestAmt,""), "")</f>
        <v>3209.0880547275856</v>
      </c>
      <c r="H105" s="24">
        <f ca="1">IFERROR(IF(LoanIsNotPaid*LoanIsGood,EndingBalance,""), "")</f>
        <v>1620945.8576311879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1620945.8576311879</v>
      </c>
      <c r="E106" s="24">
        <f ca="1">IFERROR(IF(LoanIsNotPaid*LoanIsGood,MonthlyPayment,""), "")</f>
        <v>20946.492412143616</v>
      </c>
      <c r="F106" s="24">
        <f ca="1">IFERROR(IF(LoanIsNotPaid*LoanIsGood,Principal,""), "")</f>
        <v>17772.140107615971</v>
      </c>
      <c r="G106" s="24">
        <f ca="1">IFERROR(IF(LoanIsNotPaid*LoanIsGood,InterestAmt,""), "")</f>
        <v>3174.3523045276461</v>
      </c>
      <c r="H106" s="24">
        <f ca="1">IFERROR(IF(LoanIsNotPaid*LoanIsGood,EndingBalance,""), "")</f>
        <v>1603173.7175235716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1603173.7175235716</v>
      </c>
      <c r="E107" s="24">
        <f ca="1">IFERROR(IF(LoanIsNotPaid*LoanIsGood,MonthlyPayment,""), "")</f>
        <v>20946.492412143616</v>
      </c>
      <c r="F107" s="24">
        <f ca="1">IFERROR(IF(LoanIsNotPaid*LoanIsGood,Principal,""), "")</f>
        <v>17806.943881993382</v>
      </c>
      <c r="G107" s="24">
        <f ca="1">IFERROR(IF(LoanIsNotPaid*LoanIsGood,InterestAmt,""), "")</f>
        <v>3139.5485301502313</v>
      </c>
      <c r="H107" s="24">
        <f ca="1">IFERROR(IF(LoanIsNotPaid*LoanIsGood,EndingBalance,""), "")</f>
        <v>1585366.7736415793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1585366.7736415793</v>
      </c>
      <c r="E108" s="24">
        <f ca="1">IFERROR(IF(LoanIsNotPaid*LoanIsGood,MonthlyPayment,""), "")</f>
        <v>20946.492412143616</v>
      </c>
      <c r="F108" s="24">
        <f ca="1">IFERROR(IF(LoanIsNotPaid*LoanIsGood,Principal,""), "")</f>
        <v>17841.815813762285</v>
      </c>
      <c r="G108" s="24">
        <f ca="1">IFERROR(IF(LoanIsNotPaid*LoanIsGood,InterestAmt,""), "")</f>
        <v>3104.6765983813275</v>
      </c>
      <c r="H108" s="24">
        <f ca="1">IFERROR(IF(LoanIsNotPaid*LoanIsGood,EndingBalance,""), "")</f>
        <v>1567524.9578278172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1567524.9578278172</v>
      </c>
      <c r="E109" s="24">
        <f ca="1">IFERROR(IF(LoanIsNotPaid*LoanIsGood,MonthlyPayment,""), "")</f>
        <v>20946.492412143616</v>
      </c>
      <c r="F109" s="24">
        <f ca="1">IFERROR(IF(LoanIsNotPaid*LoanIsGood,Principal,""), "")</f>
        <v>17876.756036397572</v>
      </c>
      <c r="G109" s="24">
        <f ca="1">IFERROR(IF(LoanIsNotPaid*LoanIsGood,InterestAmt,""), "")</f>
        <v>3069.7363757460434</v>
      </c>
      <c r="H109" s="24">
        <f ca="1">IFERROR(IF(LoanIsNotPaid*LoanIsGood,EndingBalance,""), "")</f>
        <v>1549648.2017914201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1549648.2017914201</v>
      </c>
      <c r="E110" s="24">
        <f ca="1">IFERROR(IF(LoanIsNotPaid*LoanIsGood,MonthlyPayment,""), "")</f>
        <v>20946.492412143616</v>
      </c>
      <c r="F110" s="24">
        <f ca="1">IFERROR(IF(LoanIsNotPaid*LoanIsGood,Principal,""), "")</f>
        <v>17911.76468363552</v>
      </c>
      <c r="G110" s="24">
        <f ca="1">IFERROR(IF(LoanIsNotPaid*LoanIsGood,InterestAmt,""), "")</f>
        <v>3034.7277285080977</v>
      </c>
      <c r="H110" s="24">
        <f ca="1">IFERROR(IF(LoanIsNotPaid*LoanIsGood,EndingBalance,""), "")</f>
        <v>1531736.437107787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1531736.437107787</v>
      </c>
      <c r="E111" s="24">
        <f ca="1">IFERROR(IF(LoanIsNotPaid*LoanIsGood,MonthlyPayment,""), "")</f>
        <v>20946.492412143616</v>
      </c>
      <c r="F111" s="24">
        <f ca="1">IFERROR(IF(LoanIsNotPaid*LoanIsGood,Principal,""), "")</f>
        <v>17946.841889474304</v>
      </c>
      <c r="G111" s="24">
        <f ca="1">IFERROR(IF(LoanIsNotPaid*LoanIsGood,InterestAmt,""), "")</f>
        <v>2999.6505226693121</v>
      </c>
      <c r="H111" s="24">
        <f ca="1">IFERROR(IF(LoanIsNotPaid*LoanIsGood,EndingBalance,""), "")</f>
        <v>1513789.595218312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1513789.595218312</v>
      </c>
      <c r="E112" s="24">
        <f ca="1">IFERROR(IF(LoanIsNotPaid*LoanIsGood,MonthlyPayment,""), "")</f>
        <v>20946.492412143616</v>
      </c>
      <c r="F112" s="24">
        <f ca="1">IFERROR(IF(LoanIsNotPaid*LoanIsGood,Principal,""), "")</f>
        <v>17981.987788174523</v>
      </c>
      <c r="G112" s="24">
        <f ca="1">IFERROR(IF(LoanIsNotPaid*LoanIsGood,InterestAmt,""), "")</f>
        <v>2964.504623969091</v>
      </c>
      <c r="H112" s="24">
        <f ca="1">IFERROR(IF(LoanIsNotPaid*LoanIsGood,EndingBalance,""), "")</f>
        <v>1495807.6074301368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1495807.6074301368</v>
      </c>
      <c r="E113" s="24">
        <f ca="1">IFERROR(IF(LoanIsNotPaid*LoanIsGood,MonthlyPayment,""), "")</f>
        <v>20946.492412143616</v>
      </c>
      <c r="F113" s="24">
        <f ca="1">IFERROR(IF(LoanIsNotPaid*LoanIsGood,Principal,""), "")</f>
        <v>18017.202514259698</v>
      </c>
      <c r="G113" s="24">
        <f ca="1">IFERROR(IF(LoanIsNotPaid*LoanIsGood,InterestAmt,""), "")</f>
        <v>2929.2898978839157</v>
      </c>
      <c r="H113" s="24">
        <f ca="1">IFERROR(IF(LoanIsNotPaid*LoanIsGood,EndingBalance,""), "")</f>
        <v>1477790.4049158799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1477790.4049158799</v>
      </c>
      <c r="E114" s="24">
        <f ca="1">IFERROR(IF(LoanIsNotPaid*LoanIsGood,MonthlyPayment,""), "")</f>
        <v>20946.492412143616</v>
      </c>
      <c r="F114" s="24">
        <f ca="1">IFERROR(IF(LoanIsNotPaid*LoanIsGood,Principal,""), "")</f>
        <v>18052.486202516793</v>
      </c>
      <c r="G114" s="24">
        <f ca="1">IFERROR(IF(LoanIsNotPaid*LoanIsGood,InterestAmt,""), "")</f>
        <v>2894.0062096268243</v>
      </c>
      <c r="H114" s="24">
        <f ca="1">IFERROR(IF(LoanIsNotPaid*LoanIsGood,EndingBalance,""), "")</f>
        <v>1459737.9187133657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1459737.9187133657</v>
      </c>
      <c r="E115" s="24">
        <f ca="1">IFERROR(IF(LoanIsNotPaid*LoanIsGood,MonthlyPayment,""), "")</f>
        <v>20946.492412143616</v>
      </c>
      <c r="F115" s="24">
        <f ca="1">IFERROR(IF(LoanIsNotPaid*LoanIsGood,Principal,""), "")</f>
        <v>18087.838987996718</v>
      </c>
      <c r="G115" s="24">
        <f ca="1">IFERROR(IF(LoanIsNotPaid*LoanIsGood,InterestAmt,""), "")</f>
        <v>2858.6534241468953</v>
      </c>
      <c r="H115" s="24">
        <f ca="1">IFERROR(IF(LoanIsNotPaid*LoanIsGood,EndingBalance,""), "")</f>
        <v>1441650.0797253679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1441650.0797253679</v>
      </c>
      <c r="E116" s="24">
        <f ca="1">IFERROR(IF(LoanIsNotPaid*LoanIsGood,MonthlyPayment,""), "")</f>
        <v>20946.492412143616</v>
      </c>
      <c r="F116" s="24">
        <f ca="1">IFERROR(IF(LoanIsNotPaid*LoanIsGood,Principal,""), "")</f>
        <v>18123.26100601488</v>
      </c>
      <c r="G116" s="24">
        <f ca="1">IFERROR(IF(LoanIsNotPaid*LoanIsGood,InterestAmt,""), "")</f>
        <v>2823.2314061287361</v>
      </c>
      <c r="H116" s="24">
        <f ca="1">IFERROR(IF(LoanIsNotPaid*LoanIsGood,EndingBalance,""), "")</f>
        <v>1423526.8187193545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1423526.8187193545</v>
      </c>
      <c r="E117" s="24">
        <f ca="1">IFERROR(IF(LoanIsNotPaid*LoanIsGood,MonthlyPayment,""), "")</f>
        <v>20946.492412143616</v>
      </c>
      <c r="F117" s="24">
        <f ca="1">IFERROR(IF(LoanIsNotPaid*LoanIsGood,Principal,""), "")</f>
        <v>18158.752392151662</v>
      </c>
      <c r="G117" s="24">
        <f ca="1">IFERROR(IF(LoanIsNotPaid*LoanIsGood,InterestAmt,""), "")</f>
        <v>2787.7400199919562</v>
      </c>
      <c r="H117" s="24">
        <f ca="1">IFERROR(IF(LoanIsNotPaid*LoanIsGood,EndingBalance,""), "")</f>
        <v>1405368.0663272031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1405368.0663272031</v>
      </c>
      <c r="E118" s="24">
        <f ca="1">IFERROR(IF(LoanIsNotPaid*LoanIsGood,MonthlyPayment,""), "")</f>
        <v>20946.492412143616</v>
      </c>
      <c r="F118" s="24">
        <f ca="1">IFERROR(IF(LoanIsNotPaid*LoanIsGood,Principal,""), "")</f>
        <v>18194.313282252955</v>
      </c>
      <c r="G118" s="24">
        <f ca="1">IFERROR(IF(LoanIsNotPaid*LoanIsGood,InterestAmt,""), "")</f>
        <v>2752.1791298906592</v>
      </c>
      <c r="H118" s="24">
        <f ca="1">IFERROR(IF(LoanIsNotPaid*LoanIsGood,EndingBalance,""), "")</f>
        <v>1387173.7530449512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1387173.7530449512</v>
      </c>
      <c r="E119" s="24">
        <f ca="1">IFERROR(IF(LoanIsNotPaid*LoanIsGood,MonthlyPayment,""), "")</f>
        <v>20946.492412143616</v>
      </c>
      <c r="F119" s="24">
        <f ca="1">IFERROR(IF(LoanIsNotPaid*LoanIsGood,Principal,""), "")</f>
        <v>18229.943812430702</v>
      </c>
      <c r="G119" s="24">
        <f ca="1">IFERROR(IF(LoanIsNotPaid*LoanIsGood,InterestAmt,""), "")</f>
        <v>2716.548599712914</v>
      </c>
      <c r="H119" s="24">
        <f ca="1">IFERROR(IF(LoanIsNotPaid*LoanIsGood,EndingBalance,""), "")</f>
        <v>1368943.8092325209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1368943.8092325209</v>
      </c>
      <c r="E120" s="24">
        <f ca="1">IFERROR(IF(LoanIsNotPaid*LoanIsGood,MonthlyPayment,""), "")</f>
        <v>20946.492412143616</v>
      </c>
      <c r="F120" s="24">
        <f ca="1">IFERROR(IF(LoanIsNotPaid*LoanIsGood,Principal,""), "")</f>
        <v>18265.644119063378</v>
      </c>
      <c r="G120" s="24">
        <f ca="1">IFERROR(IF(LoanIsNotPaid*LoanIsGood,InterestAmt,""), "")</f>
        <v>2680.848293080237</v>
      </c>
      <c r="H120" s="24">
        <f ca="1">IFERROR(IF(LoanIsNotPaid*LoanIsGood,EndingBalance,""), "")</f>
        <v>1350678.1651134561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1350678.1651134561</v>
      </c>
      <c r="E121" s="24">
        <f ca="1">IFERROR(IF(LoanIsNotPaid*LoanIsGood,MonthlyPayment,""), "")</f>
        <v>20946.492412143616</v>
      </c>
      <c r="F121" s="24">
        <f ca="1">IFERROR(IF(LoanIsNotPaid*LoanIsGood,Principal,""), "")</f>
        <v>18301.414338796541</v>
      </c>
      <c r="G121" s="24">
        <f ca="1">IFERROR(IF(LoanIsNotPaid*LoanIsGood,InterestAmt,""), "")</f>
        <v>2645.0780733470706</v>
      </c>
      <c r="H121" s="24">
        <f ca="1">IFERROR(IF(LoanIsNotPaid*LoanIsGood,EndingBalance,""), "")</f>
        <v>1332376.750774662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1332376.750774662</v>
      </c>
      <c r="E122" s="24">
        <f ca="1">IFERROR(IF(LoanIsNotPaid*LoanIsGood,MonthlyPayment,""), "")</f>
        <v>20946.492412143616</v>
      </c>
      <c r="F122" s="24">
        <f ca="1">IFERROR(IF(LoanIsNotPaid*LoanIsGood,Principal,""), "")</f>
        <v>18337.254608543353</v>
      </c>
      <c r="G122" s="24">
        <f ca="1">IFERROR(IF(LoanIsNotPaid*LoanIsGood,InterestAmt,""), "")</f>
        <v>2609.237803600261</v>
      </c>
      <c r="H122" s="24">
        <f ca="1">IFERROR(IF(LoanIsNotPaid*LoanIsGood,EndingBalance,""), "")</f>
        <v>1314039.4961661184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1314039.4961661184</v>
      </c>
      <c r="E123" s="24">
        <f ca="1">IFERROR(IF(LoanIsNotPaid*LoanIsGood,MonthlyPayment,""), "")</f>
        <v>20946.492412143616</v>
      </c>
      <c r="F123" s="24">
        <f ca="1">IFERROR(IF(LoanIsNotPaid*LoanIsGood,Principal,""), "")</f>
        <v>18373.165065485086</v>
      </c>
      <c r="G123" s="24">
        <f ca="1">IFERROR(IF(LoanIsNotPaid*LoanIsGood,InterestAmt,""), "")</f>
        <v>2573.3273466585306</v>
      </c>
      <c r="H123" s="24">
        <f ca="1">IFERROR(IF(LoanIsNotPaid*LoanIsGood,EndingBalance,""), "")</f>
        <v>1295666.3311006348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1295666.3311006348</v>
      </c>
      <c r="E124" s="24">
        <f ca="1">IFERROR(IF(LoanIsNotPaid*LoanIsGood,MonthlyPayment,""), "")</f>
        <v>20946.492412143616</v>
      </c>
      <c r="F124" s="24">
        <f ca="1">IFERROR(IF(LoanIsNotPaid*LoanIsGood,Principal,""), "")</f>
        <v>18409.145847071657</v>
      </c>
      <c r="G124" s="24">
        <f ca="1">IFERROR(IF(LoanIsNotPaid*LoanIsGood,InterestAmt,""), "")</f>
        <v>2537.3465650719563</v>
      </c>
      <c r="H124" s="24">
        <f ca="1">IFERROR(IF(LoanIsNotPaid*LoanIsGood,EndingBalance,""), "")</f>
        <v>1277257.1852535629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1277257.1852535629</v>
      </c>
      <c r="E125" s="24">
        <f ca="1">IFERROR(IF(LoanIsNotPaid*LoanIsGood,MonthlyPayment,""), "")</f>
        <v>20946.492412143616</v>
      </c>
      <c r="F125" s="24">
        <f ca="1">IFERROR(IF(LoanIsNotPaid*LoanIsGood,Principal,""), "")</f>
        <v>18445.197091022175</v>
      </c>
      <c r="G125" s="24">
        <f ca="1">IFERROR(IF(LoanIsNotPaid*LoanIsGood,InterestAmt,""), "")</f>
        <v>2501.2953211214403</v>
      </c>
      <c r="H125" s="24">
        <f ca="1">IFERROR(IF(LoanIsNotPaid*LoanIsGood,EndingBalance,""), "")</f>
        <v>1258811.9881625413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1258811.9881625413</v>
      </c>
      <c r="E126" s="24">
        <f ca="1">IFERROR(IF(LoanIsNotPaid*LoanIsGood,MonthlyPayment,""), "")</f>
        <v>20946.492412143616</v>
      </c>
      <c r="F126" s="24">
        <f ca="1">IFERROR(IF(LoanIsNotPaid*LoanIsGood,Principal,""), "")</f>
        <v>18481.318935325424</v>
      </c>
      <c r="G126" s="24">
        <f ca="1">IFERROR(IF(LoanIsNotPaid*LoanIsGood,InterestAmt,""), "")</f>
        <v>2465.1734768181886</v>
      </c>
      <c r="H126" s="24">
        <f ca="1">IFERROR(IF(LoanIsNotPaid*LoanIsGood,EndingBalance,""), "")</f>
        <v>1240330.6692272178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1240330.6692272178</v>
      </c>
      <c r="E127" s="24">
        <f ca="1">IFERROR(IF(LoanIsNotPaid*LoanIsGood,MonthlyPayment,""), "")</f>
        <v>20946.492412143616</v>
      </c>
      <c r="F127" s="24">
        <f ca="1">IFERROR(IF(LoanIsNotPaid*LoanIsGood,Principal,""), "")</f>
        <v>18517.511518240441</v>
      </c>
      <c r="G127" s="24">
        <f ca="1">IFERROR(IF(LoanIsNotPaid*LoanIsGood,InterestAmt,""), "")</f>
        <v>2428.9808939031759</v>
      </c>
      <c r="H127" s="24">
        <f ca="1">IFERROR(IF(LoanIsNotPaid*LoanIsGood,EndingBalance,""), "")</f>
        <v>1221813.157708976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1221813.157708976</v>
      </c>
      <c r="E128" s="24">
        <f ca="1">IFERROR(IF(LoanIsNotPaid*LoanIsGood,MonthlyPayment,""), "")</f>
        <v>20946.492412143616</v>
      </c>
      <c r="F128" s="24">
        <f ca="1">IFERROR(IF(LoanIsNotPaid*LoanIsGood,Principal,""), "")</f>
        <v>18553.774978296995</v>
      </c>
      <c r="G128" s="24">
        <f ca="1">IFERROR(IF(LoanIsNotPaid*LoanIsGood,InterestAmt,""), "")</f>
        <v>2392.717433846622</v>
      </c>
      <c r="H128" s="24">
        <f ca="1">IFERROR(IF(LoanIsNotPaid*LoanIsGood,EndingBalance,""), "")</f>
        <v>1203259.3827306796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1203259.3827306796</v>
      </c>
      <c r="E129" s="24">
        <f ca="1">IFERROR(IF(LoanIsNotPaid*LoanIsGood,MonthlyPayment,""), "")</f>
        <v>20946.492412143616</v>
      </c>
      <c r="F129" s="24">
        <f ca="1">IFERROR(IF(LoanIsNotPaid*LoanIsGood,Principal,""), "")</f>
        <v>18590.109454296158</v>
      </c>
      <c r="G129" s="24">
        <f ca="1">IFERROR(IF(LoanIsNotPaid*LoanIsGood,InterestAmt,""), "")</f>
        <v>2356.382957847457</v>
      </c>
      <c r="H129" s="24">
        <f ca="1">IFERROR(IF(LoanIsNotPaid*LoanIsGood,EndingBalance,""), "")</f>
        <v>1184669.2732763863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1184669.2732763863</v>
      </c>
      <c r="E130" s="24">
        <f ca="1">IFERROR(IF(LoanIsNotPaid*LoanIsGood,MonthlyPayment,""), "")</f>
        <v>20946.492412143616</v>
      </c>
      <c r="F130" s="24">
        <f ca="1">IFERROR(IF(LoanIsNotPaid*LoanIsGood,Principal,""), "")</f>
        <v>18626.515085310821</v>
      </c>
      <c r="G130" s="24">
        <f ca="1">IFERROR(IF(LoanIsNotPaid*LoanIsGood,InterestAmt,""), "")</f>
        <v>2319.977326832794</v>
      </c>
      <c r="H130" s="24">
        <f ca="1">IFERROR(IF(LoanIsNotPaid*LoanIsGood,EndingBalance,""), "")</f>
        <v>1166042.7581910766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1166042.7581910766</v>
      </c>
      <c r="E131" s="24">
        <f ca="1">IFERROR(IF(LoanIsNotPaid*LoanIsGood,MonthlyPayment,""), "")</f>
        <v>20946.492412143616</v>
      </c>
      <c r="F131" s="24">
        <f ca="1">IFERROR(IF(LoanIsNotPaid*LoanIsGood,Principal,""), "")</f>
        <v>18662.992010686219</v>
      </c>
      <c r="G131" s="24">
        <f ca="1">IFERROR(IF(LoanIsNotPaid*LoanIsGood,InterestAmt,""), "")</f>
        <v>2283.5004014573938</v>
      </c>
      <c r="H131" s="24">
        <f ca="1">IFERROR(IF(LoanIsNotPaid*LoanIsGood,EndingBalance,""), "")</f>
        <v>1147379.7661803891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1147379.7661803891</v>
      </c>
      <c r="E132" s="24">
        <f ca="1">IFERROR(IF(LoanIsNotPaid*LoanIsGood,MonthlyPayment,""), "")</f>
        <v>20946.492412143616</v>
      </c>
      <c r="F132" s="24">
        <f ca="1">IFERROR(IF(LoanIsNotPaid*LoanIsGood,Principal,""), "")</f>
        <v>18699.540370040482</v>
      </c>
      <c r="G132" s="24">
        <f ca="1">IFERROR(IF(LoanIsNotPaid*LoanIsGood,InterestAmt,""), "")</f>
        <v>2246.9520421031334</v>
      </c>
      <c r="H132" s="24">
        <f ca="1">IFERROR(IF(LoanIsNotPaid*LoanIsGood,EndingBalance,""), "")</f>
        <v>1128680.2258103499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1128680.2258103499</v>
      </c>
      <c r="E133" s="24">
        <f ca="1">IFERROR(IF(LoanIsNotPaid*LoanIsGood,MonthlyPayment,""), "")</f>
        <v>20946.492412143616</v>
      </c>
      <c r="F133" s="24">
        <f ca="1">IFERROR(IF(LoanIsNotPaid*LoanIsGood,Principal,""), "")</f>
        <v>18736.160303265147</v>
      </c>
      <c r="G133" s="24">
        <f ca="1">IFERROR(IF(LoanIsNotPaid*LoanIsGood,InterestAmt,""), "")</f>
        <v>2210.3321088784705</v>
      </c>
      <c r="H133" s="24">
        <f ca="1">IFERROR(IF(LoanIsNotPaid*LoanIsGood,EndingBalance,""), "")</f>
        <v>1109944.065507086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1109944.065507086</v>
      </c>
      <c r="E134" s="24">
        <f ca="1">IFERROR(IF(LoanIsNotPaid*LoanIsGood,MonthlyPayment,""), "")</f>
        <v>20946.492412143616</v>
      </c>
      <c r="F134" s="24">
        <f ca="1">IFERROR(IF(LoanIsNotPaid*LoanIsGood,Principal,""), "")</f>
        <v>18772.851950525706</v>
      </c>
      <c r="G134" s="24">
        <f ca="1">IFERROR(IF(LoanIsNotPaid*LoanIsGood,InterestAmt,""), "")</f>
        <v>2173.6404616179098</v>
      </c>
      <c r="H134" s="24">
        <f ca="1">IFERROR(IF(LoanIsNotPaid*LoanIsGood,EndingBalance,""), "")</f>
        <v>1091171.213556563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1091171.213556563</v>
      </c>
      <c r="E135" s="24">
        <f ca="1">IFERROR(IF(LoanIsNotPaid*LoanIsGood,MonthlyPayment,""), "")</f>
        <v>20946.492412143616</v>
      </c>
      <c r="F135" s="24">
        <f ca="1">IFERROR(IF(LoanIsNotPaid*LoanIsGood,Principal,""), "")</f>
        <v>18809.615452262151</v>
      </c>
      <c r="G135" s="24">
        <f ca="1">IFERROR(IF(LoanIsNotPaid*LoanIsGood,InterestAmt,""), "")</f>
        <v>2136.8769598814633</v>
      </c>
      <c r="H135" s="24">
        <f ca="1">IFERROR(IF(LoanIsNotPaid*LoanIsGood,EndingBalance,""), "")</f>
        <v>1072361.5981042986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1072361.5981042986</v>
      </c>
      <c r="E136" s="24">
        <f ca="1">IFERROR(IF(LoanIsNotPaid*LoanIsGood,MonthlyPayment,""), "")</f>
        <v>20946.492412143616</v>
      </c>
      <c r="F136" s="24">
        <f ca="1">IFERROR(IF(LoanIsNotPaid*LoanIsGood,Principal,""), "")</f>
        <v>18846.450949189501</v>
      </c>
      <c r="G136" s="24">
        <f ca="1">IFERROR(IF(LoanIsNotPaid*LoanIsGood,InterestAmt,""), "")</f>
        <v>2100.0414629541169</v>
      </c>
      <c r="H136" s="24">
        <f ca="1">IFERROR(IF(LoanIsNotPaid*LoanIsGood,EndingBalance,""), "")</f>
        <v>1053515.1471551089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1053515.1471551089</v>
      </c>
      <c r="E137" s="24">
        <f ca="1">IFERROR(IF(LoanIsNotPaid*LoanIsGood,MonthlyPayment,""), "")</f>
        <v>20946.492412143616</v>
      </c>
      <c r="F137" s="24">
        <f ca="1">IFERROR(IF(LoanIsNotPaid*LoanIsGood,Principal,""), "")</f>
        <v>18883.358582298326</v>
      </c>
      <c r="G137" s="24">
        <f ca="1">IFERROR(IF(LoanIsNotPaid*LoanIsGood,InterestAmt,""), "")</f>
        <v>2063.1338298452874</v>
      </c>
      <c r="H137" s="24">
        <f ca="1">IFERROR(IF(LoanIsNotPaid*LoanIsGood,EndingBalance,""), "")</f>
        <v>1034631.7885728125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1034631.7885728125</v>
      </c>
      <c r="E138" s="24">
        <f ca="1">IFERROR(IF(LoanIsNotPaid*LoanIsGood,MonthlyPayment,""), "")</f>
        <v>20946.492412143616</v>
      </c>
      <c r="F138" s="24">
        <f ca="1">IFERROR(IF(LoanIsNotPaid*LoanIsGood,Principal,""), "")</f>
        <v>18920.338492855328</v>
      </c>
      <c r="G138" s="24">
        <f ca="1">IFERROR(IF(LoanIsNotPaid*LoanIsGood,InterestAmt,""), "")</f>
        <v>2026.153919288286</v>
      </c>
      <c r="H138" s="24">
        <f ca="1">IFERROR(IF(LoanIsNotPaid*LoanIsGood,EndingBalance,""), "")</f>
        <v>1015711.4500799584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1015711.4500799584</v>
      </c>
      <c r="E139" s="24">
        <f ca="1">IFERROR(IF(LoanIsNotPaid*LoanIsGood,MonthlyPayment,""), "")</f>
        <v>20946.492412143616</v>
      </c>
      <c r="F139" s="24">
        <f ca="1">IFERROR(IF(LoanIsNotPaid*LoanIsGood,Principal,""), "")</f>
        <v>18957.390822403835</v>
      </c>
      <c r="G139" s="24">
        <f ca="1">IFERROR(IF(LoanIsNotPaid*LoanIsGood,InterestAmt,""), "")</f>
        <v>1989.1015897397783</v>
      </c>
      <c r="H139" s="24">
        <f ca="1">IFERROR(IF(LoanIsNotPaid*LoanIsGood,EndingBalance,""), "")</f>
        <v>996754.05925755342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996754.05925755342</v>
      </c>
      <c r="E140" s="24">
        <f ca="1">IFERROR(IF(LoanIsNotPaid*LoanIsGood,MonthlyPayment,""), "")</f>
        <v>20946.492412143616</v>
      </c>
      <c r="F140" s="24">
        <f ca="1">IFERROR(IF(LoanIsNotPaid*LoanIsGood,Principal,""), "")</f>
        <v>18994.515712764376</v>
      </c>
      <c r="G140" s="24">
        <f ca="1">IFERROR(IF(LoanIsNotPaid*LoanIsGood,InterestAmt,""), "")</f>
        <v>1951.9766993792368</v>
      </c>
      <c r="H140" s="24">
        <f ca="1">IFERROR(IF(LoanIsNotPaid*LoanIsGood,EndingBalance,""), "")</f>
        <v>977759.54354478978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977759.54354478978</v>
      </c>
      <c r="E141" s="24">
        <f ca="1">IFERROR(IF(LoanIsNotPaid*LoanIsGood,MonthlyPayment,""), "")</f>
        <v>20946.492412143616</v>
      </c>
      <c r="F141" s="24">
        <f ca="1">IFERROR(IF(LoanIsNotPaid*LoanIsGood,Principal,""), "")</f>
        <v>19031.713306035206</v>
      </c>
      <c r="G141" s="24">
        <f ca="1">IFERROR(IF(LoanIsNotPaid*LoanIsGood,InterestAmt,""), "")</f>
        <v>1914.7791061084069</v>
      </c>
      <c r="H141" s="24">
        <f ca="1">IFERROR(IF(LoanIsNotPaid*LoanIsGood,EndingBalance,""), "")</f>
        <v>958727.83023875626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958727.83023875626</v>
      </c>
      <c r="E142" s="24">
        <f ca="1">IFERROR(IF(LoanIsNotPaid*LoanIsGood,MonthlyPayment,""), "")</f>
        <v>20946.492412143616</v>
      </c>
      <c r="F142" s="24">
        <f ca="1">IFERROR(IF(LoanIsNotPaid*LoanIsGood,Principal,""), "")</f>
        <v>19068.983744592861</v>
      </c>
      <c r="G142" s="24">
        <f ca="1">IFERROR(IF(LoanIsNotPaid*LoanIsGood,InterestAmt,""), "")</f>
        <v>1877.5086675507548</v>
      </c>
      <c r="H142" s="24">
        <f ca="1">IFERROR(IF(LoanIsNotPaid*LoanIsGood,EndingBalance,""), "")</f>
        <v>939658.84649416571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939658.84649416571</v>
      </c>
      <c r="E143" s="24">
        <f ca="1">IFERROR(IF(LoanIsNotPaid*LoanIsGood,MonthlyPayment,""), "")</f>
        <v>20946.492412143616</v>
      </c>
      <c r="F143" s="24">
        <f ca="1">IFERROR(IF(LoanIsNotPaid*LoanIsGood,Principal,""), "")</f>
        <v>19106.327171092689</v>
      </c>
      <c r="G143" s="24">
        <f ca="1">IFERROR(IF(LoanIsNotPaid*LoanIsGood,InterestAmt,""), "")</f>
        <v>1840.1652410509271</v>
      </c>
      <c r="H143" s="24">
        <f ca="1">IFERROR(IF(LoanIsNotPaid*LoanIsGood,EndingBalance,""), "")</f>
        <v>920552.519323071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920552.519323071</v>
      </c>
      <c r="E144" s="24">
        <f ca="1">IFERROR(IF(LoanIsNotPaid*LoanIsGood,MonthlyPayment,""), "")</f>
        <v>20946.492412143616</v>
      </c>
      <c r="F144" s="24">
        <f ca="1">IFERROR(IF(LoanIsNotPaid*LoanIsGood,Principal,""), "")</f>
        <v>19143.743728469413</v>
      </c>
      <c r="G144" s="24">
        <f ca="1">IFERROR(IF(LoanIsNotPaid*LoanIsGood,InterestAmt,""), "")</f>
        <v>1802.7486836742039</v>
      </c>
      <c r="H144" s="24">
        <f ca="1">IFERROR(IF(LoanIsNotPaid*LoanIsGood,EndingBalance,""), "")</f>
        <v>901408.77559460141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901408.77559460141</v>
      </c>
      <c r="E145" s="24">
        <f ca="1">IFERROR(IF(LoanIsNotPaid*LoanIsGood,MonthlyPayment,""), "")</f>
        <v>20946.492412143616</v>
      </c>
      <c r="F145" s="24">
        <f ca="1">IFERROR(IF(LoanIsNotPaid*LoanIsGood,Principal,""), "")</f>
        <v>19181.233559937664</v>
      </c>
      <c r="G145" s="24">
        <f ca="1">IFERROR(IF(LoanIsNotPaid*LoanIsGood,InterestAmt,""), "")</f>
        <v>1765.2588522059511</v>
      </c>
      <c r="H145" s="24">
        <f ca="1">IFERROR(IF(LoanIsNotPaid*LoanIsGood,EndingBalance,""), "")</f>
        <v>882227.54203466792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882227.54203466792</v>
      </c>
      <c r="E146" s="24">
        <f ca="1">IFERROR(IF(LoanIsNotPaid*LoanIsGood,MonthlyPayment,""), "")</f>
        <v>20946.492412143616</v>
      </c>
      <c r="F146" s="24">
        <f ca="1">IFERROR(IF(LoanIsNotPaid*LoanIsGood,Principal,""), "")</f>
        <v>19218.796808992542</v>
      </c>
      <c r="G146" s="24">
        <f ca="1">IFERROR(IF(LoanIsNotPaid*LoanIsGood,InterestAmt,""), "")</f>
        <v>1727.6956031510731</v>
      </c>
      <c r="H146" s="24">
        <f ca="1">IFERROR(IF(LoanIsNotPaid*LoanIsGood,EndingBalance,""), "")</f>
        <v>863008.7452256768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863008.7452256768</v>
      </c>
      <c r="E147" s="24">
        <f ca="1">IFERROR(IF(LoanIsNotPaid*LoanIsGood,MonthlyPayment,""), "")</f>
        <v>20946.492412143616</v>
      </c>
      <c r="F147" s="24">
        <f ca="1">IFERROR(IF(LoanIsNotPaid*LoanIsGood,Principal,""), "")</f>
        <v>19256.433619410152</v>
      </c>
      <c r="G147" s="24">
        <f ca="1">IFERROR(IF(LoanIsNotPaid*LoanIsGood,InterestAmt,""), "")</f>
        <v>1690.058792733463</v>
      </c>
      <c r="H147" s="24">
        <f ca="1">IFERROR(IF(LoanIsNotPaid*LoanIsGood,EndingBalance,""), "")</f>
        <v>843752.3116062656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843752.3116062656</v>
      </c>
      <c r="E148" s="24">
        <f ca="1">IFERROR(IF(LoanIsNotPaid*LoanIsGood,MonthlyPayment,""), "")</f>
        <v>20946.492412143616</v>
      </c>
      <c r="F148" s="24">
        <f ca="1">IFERROR(IF(LoanIsNotPaid*LoanIsGood,Principal,""), "")</f>
        <v>19294.14413524816</v>
      </c>
      <c r="G148" s="24">
        <f ca="1">IFERROR(IF(LoanIsNotPaid*LoanIsGood,InterestAmt,""), "")</f>
        <v>1652.3482768954516</v>
      </c>
      <c r="H148" s="24">
        <f ca="1">IFERROR(IF(LoanIsNotPaid*LoanIsGood,EndingBalance,""), "")</f>
        <v>824458.16747101862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824458.16747101862</v>
      </c>
      <c r="E149" s="24">
        <f ca="1">IFERROR(IF(LoanIsNotPaid*LoanIsGood,MonthlyPayment,""), "")</f>
        <v>20946.492412143616</v>
      </c>
      <c r="F149" s="24">
        <f ca="1">IFERROR(IF(LoanIsNotPaid*LoanIsGood,Principal,""), "")</f>
        <v>19331.928500846359</v>
      </c>
      <c r="G149" s="24">
        <f ca="1">IFERROR(IF(LoanIsNotPaid*LoanIsGood,InterestAmt,""), "")</f>
        <v>1614.5639112972569</v>
      </c>
      <c r="H149" s="24">
        <f ca="1">IFERROR(IF(LoanIsNotPaid*LoanIsGood,EndingBalance,""), "")</f>
        <v>805126.23897017352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805126.23897017352</v>
      </c>
      <c r="E150" s="24">
        <f ca="1">IFERROR(IF(LoanIsNotPaid*LoanIsGood,MonthlyPayment,""), "")</f>
        <v>20946.492412143616</v>
      </c>
      <c r="F150" s="24">
        <f ca="1">IFERROR(IF(LoanIsNotPaid*LoanIsGood,Principal,""), "")</f>
        <v>19369.786860827182</v>
      </c>
      <c r="G150" s="24">
        <f ca="1">IFERROR(IF(LoanIsNotPaid*LoanIsGood,InterestAmt,""), "")</f>
        <v>1576.7055513164328</v>
      </c>
      <c r="H150" s="24">
        <f ca="1">IFERROR(IF(LoanIsNotPaid*LoanIsGood,EndingBalance,""), "")</f>
        <v>785756.4521093471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785756.4521093471</v>
      </c>
      <c r="E151" s="24">
        <f ca="1">IFERROR(IF(LoanIsNotPaid*LoanIsGood,MonthlyPayment,""), "")</f>
        <v>20946.492412143616</v>
      </c>
      <c r="F151" s="24">
        <f ca="1">IFERROR(IF(LoanIsNotPaid*LoanIsGood,Principal,""), "")</f>
        <v>19407.719360096304</v>
      </c>
      <c r="G151" s="24">
        <f ca="1">IFERROR(IF(LoanIsNotPaid*LoanIsGood,InterestAmt,""), "")</f>
        <v>1538.7730520473131</v>
      </c>
      <c r="H151" s="24">
        <f ca="1">IFERROR(IF(LoanIsNotPaid*LoanIsGood,EndingBalance,""), "")</f>
        <v>766348.73274925025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766348.73274925025</v>
      </c>
      <c r="E152" s="24">
        <f ca="1">IFERROR(IF(LoanIsNotPaid*LoanIsGood,MonthlyPayment,""), "")</f>
        <v>20946.492412143616</v>
      </c>
      <c r="F152" s="24">
        <f ca="1">IFERROR(IF(LoanIsNotPaid*LoanIsGood,Principal,""), "")</f>
        <v>19445.726143843156</v>
      </c>
      <c r="G152" s="24">
        <f ca="1">IFERROR(IF(LoanIsNotPaid*LoanIsGood,InterestAmt,""), "")</f>
        <v>1500.7662683004578</v>
      </c>
      <c r="H152" s="24">
        <f ca="1">IFERROR(IF(LoanIsNotPaid*LoanIsGood,EndingBalance,""), "")</f>
        <v>746903.00660540583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746903.00660540583</v>
      </c>
      <c r="E153" s="24">
        <f ca="1">IFERROR(IF(LoanIsNotPaid*LoanIsGood,MonthlyPayment,""), "")</f>
        <v>20946.492412143616</v>
      </c>
      <c r="F153" s="24">
        <f ca="1">IFERROR(IF(LoanIsNotPaid*LoanIsGood,Principal,""), "")</f>
        <v>19483.807357541515</v>
      </c>
      <c r="G153" s="24">
        <f ca="1">IFERROR(IF(LoanIsNotPaid*LoanIsGood,InterestAmt,""), "")</f>
        <v>1462.6850546020987</v>
      </c>
      <c r="H153" s="24">
        <f ca="1">IFERROR(IF(LoanIsNotPaid*LoanIsGood,EndingBalance,""), "")</f>
        <v>727419.1992478678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727419.1992478678</v>
      </c>
      <c r="E154" s="24">
        <f ca="1">IFERROR(IF(LoanIsNotPaid*LoanIsGood,MonthlyPayment,""), "")</f>
        <v>20946.492412143616</v>
      </c>
      <c r="F154" s="24">
        <f ca="1">IFERROR(IF(LoanIsNotPaid*LoanIsGood,Principal,""), "")</f>
        <v>19521.963146950035</v>
      </c>
      <c r="G154" s="24">
        <f ca="1">IFERROR(IF(LoanIsNotPaid*LoanIsGood,InterestAmt,""), "")</f>
        <v>1424.5292651935797</v>
      </c>
      <c r="H154" s="24">
        <f ca="1">IFERROR(IF(LoanIsNotPaid*LoanIsGood,EndingBalance,""), "")</f>
        <v>707897.23610091768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707897.23610091768</v>
      </c>
      <c r="E155" s="24">
        <f ca="1">IFERROR(IF(LoanIsNotPaid*LoanIsGood,MonthlyPayment,""), "")</f>
        <v>20946.492412143616</v>
      </c>
      <c r="F155" s="24">
        <f ca="1">IFERROR(IF(LoanIsNotPaid*LoanIsGood,Principal,""), "")</f>
        <v>19560.19365811281</v>
      </c>
      <c r="G155" s="24">
        <f ca="1">IFERROR(IF(LoanIsNotPaid*LoanIsGood,InterestAmt,""), "")</f>
        <v>1386.2987540308025</v>
      </c>
      <c r="H155" s="24">
        <f ca="1">IFERROR(IF(LoanIsNotPaid*LoanIsGood,EndingBalance,""), "")</f>
        <v>688337.04244280653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688337.04244280653</v>
      </c>
      <c r="E156" s="24">
        <f ca="1">IFERROR(IF(LoanIsNotPaid*LoanIsGood,MonthlyPayment,""), "")</f>
        <v>20946.492412143616</v>
      </c>
      <c r="F156" s="24">
        <f ca="1">IFERROR(IF(LoanIsNotPaid*LoanIsGood,Principal,""), "")</f>
        <v>19598.49903735995</v>
      </c>
      <c r="G156" s="24">
        <f ca="1">IFERROR(IF(LoanIsNotPaid*LoanIsGood,InterestAmt,""), "")</f>
        <v>1347.9933747836649</v>
      </c>
      <c r="H156" s="24">
        <f ca="1">IFERROR(IF(LoanIsNotPaid*LoanIsGood,EndingBalance,""), "")</f>
        <v>668738.54340544716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668738.54340544716</v>
      </c>
      <c r="E157" s="24">
        <f ca="1">IFERROR(IF(LoanIsNotPaid*LoanIsGood,MonthlyPayment,""), "")</f>
        <v>20946.492412143616</v>
      </c>
      <c r="F157" s="24">
        <f ca="1">IFERROR(IF(LoanIsNotPaid*LoanIsGood,Principal,""), "")</f>
        <v>19636.879431308116</v>
      </c>
      <c r="G157" s="24">
        <f ca="1">IFERROR(IF(LoanIsNotPaid*LoanIsGood,InterestAmt,""), "")</f>
        <v>1309.612980835502</v>
      </c>
      <c r="H157" s="24">
        <f ca="1">IFERROR(IF(LoanIsNotPaid*LoanIsGood,EndingBalance,""), "")</f>
        <v>649101.66397413844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649101.66397413844</v>
      </c>
      <c r="E158" s="24">
        <f ca="1">IFERROR(IF(LoanIsNotPaid*LoanIsGood,MonthlyPayment,""), "")</f>
        <v>20946.492412143616</v>
      </c>
      <c r="F158" s="24">
        <f ca="1">IFERROR(IF(LoanIsNotPaid*LoanIsGood,Principal,""), "")</f>
        <v>19675.334986861093</v>
      </c>
      <c r="G158" s="24">
        <f ca="1">IFERROR(IF(LoanIsNotPaid*LoanIsGood,InterestAmt,""), "")</f>
        <v>1271.1574252825233</v>
      </c>
      <c r="H158" s="24">
        <f ca="1">IFERROR(IF(LoanIsNotPaid*LoanIsGood,EndingBalance,""), "")</f>
        <v>629426.32898727991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629426.32898727991</v>
      </c>
      <c r="E159" s="24">
        <f ca="1">IFERROR(IF(LoanIsNotPaid*LoanIsGood,MonthlyPayment,""), "")</f>
        <v>20946.492412143616</v>
      </c>
      <c r="F159" s="24">
        <f ca="1">IFERROR(IF(LoanIsNotPaid*LoanIsGood,Principal,""), "")</f>
        <v>19713.865851210361</v>
      </c>
      <c r="G159" s="24">
        <f ca="1">IFERROR(IF(LoanIsNotPaid*LoanIsGood,InterestAmt,""), "")</f>
        <v>1232.6265609332534</v>
      </c>
      <c r="H159" s="24">
        <f ca="1">IFERROR(IF(LoanIsNotPaid*LoanIsGood,EndingBalance,""), "")</f>
        <v>609712.46313606855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609712.46313606855</v>
      </c>
      <c r="E160" s="24">
        <f ca="1">IFERROR(IF(LoanIsNotPaid*LoanIsGood,MonthlyPayment,""), "")</f>
        <v>20946.492412143616</v>
      </c>
      <c r="F160" s="24">
        <f ca="1">IFERROR(IF(LoanIsNotPaid*LoanIsGood,Principal,""), "")</f>
        <v>19752.472171835649</v>
      </c>
      <c r="G160" s="24">
        <f ca="1">IFERROR(IF(LoanIsNotPaid*LoanIsGood,InterestAmt,""), "")</f>
        <v>1194.0202403079666</v>
      </c>
      <c r="H160" s="24">
        <f ca="1">IFERROR(IF(LoanIsNotPaid*LoanIsGood,EndingBalance,""), "")</f>
        <v>589959.99096423294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589959.99096423294</v>
      </c>
      <c r="E161" s="24">
        <f ca="1">IFERROR(IF(LoanIsNotPaid*LoanIsGood,MonthlyPayment,""), "")</f>
        <v>20946.492412143616</v>
      </c>
      <c r="F161" s="24">
        <f ca="1">IFERROR(IF(LoanIsNotPaid*LoanIsGood,Principal,""), "")</f>
        <v>19791.154096505496</v>
      </c>
      <c r="G161" s="24">
        <f ca="1">IFERROR(IF(LoanIsNotPaid*LoanIsGood,InterestAmt,""), "")</f>
        <v>1155.3383156381219</v>
      </c>
      <c r="H161" s="24">
        <f ca="1">IFERROR(IF(LoanIsNotPaid*LoanIsGood,EndingBalance,""), "")</f>
        <v>570168.83686772967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570168.83686772967</v>
      </c>
      <c r="E162" s="24">
        <f ca="1">IFERROR(IF(LoanIsNotPaid*LoanIsGood,MonthlyPayment,""), "")</f>
        <v>20946.492412143616</v>
      </c>
      <c r="F162" s="24">
        <f ca="1">IFERROR(IF(LoanIsNotPaid*LoanIsGood,Principal,""), "")</f>
        <v>19829.911773277818</v>
      </c>
      <c r="G162" s="24">
        <f ca="1">IFERROR(IF(LoanIsNotPaid*LoanIsGood,InterestAmt,""), "")</f>
        <v>1116.5806388657988</v>
      </c>
      <c r="H162" s="24">
        <f ca="1">IFERROR(IF(LoanIsNotPaid*LoanIsGood,EndingBalance,""), "")</f>
        <v>550338.92509445641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550338.92509445641</v>
      </c>
      <c r="E163" s="24">
        <f ca="1">IFERROR(IF(LoanIsNotPaid*LoanIsGood,MonthlyPayment,""), "")</f>
        <v>20946.492412143616</v>
      </c>
      <c r="F163" s="24">
        <f ca="1">IFERROR(IF(LoanIsNotPaid*LoanIsGood,Principal,""), "")</f>
        <v>19868.745350500485</v>
      </c>
      <c r="G163" s="24">
        <f ca="1">IFERROR(IF(LoanIsNotPaid*LoanIsGood,InterestAmt,""), "")</f>
        <v>1077.7470616431297</v>
      </c>
      <c r="H163" s="24">
        <f ca="1">IFERROR(IF(LoanIsNotPaid*LoanIsGood,EndingBalance,""), "")</f>
        <v>530470.17974395212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530470.17974395212</v>
      </c>
      <c r="E164" s="24">
        <f ca="1">IFERROR(IF(LoanIsNotPaid*LoanIsGood,MonthlyPayment,""), "")</f>
        <v>20946.492412143616</v>
      </c>
      <c r="F164" s="24">
        <f ca="1">IFERROR(IF(LoanIsNotPaid*LoanIsGood,Principal,""), "")</f>
        <v>19907.654976811882</v>
      </c>
      <c r="G164" s="24">
        <f ca="1">IFERROR(IF(LoanIsNotPaid*LoanIsGood,InterestAmt,""), "")</f>
        <v>1038.8374353317329</v>
      </c>
      <c r="H164" s="24">
        <f ca="1">IFERROR(IF(LoanIsNotPaid*LoanIsGood,EndingBalance,""), "")</f>
        <v>510562.52476714272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510562.52476714272</v>
      </c>
      <c r="E165" s="24">
        <f ca="1">IFERROR(IF(LoanIsNotPaid*LoanIsGood,MonthlyPayment,""), "")</f>
        <v>20946.492412143616</v>
      </c>
      <c r="F165" s="24">
        <f ca="1">IFERROR(IF(LoanIsNotPaid*LoanIsGood,Principal,""), "")</f>
        <v>19946.640801141475</v>
      </c>
      <c r="G165" s="24">
        <f ca="1">IFERROR(IF(LoanIsNotPaid*LoanIsGood,InterestAmt,""), "")</f>
        <v>999.85161100214293</v>
      </c>
      <c r="H165" s="24">
        <f ca="1">IFERROR(IF(LoanIsNotPaid*LoanIsGood,EndingBalance,""), "")</f>
        <v>490615.88396600308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490615.88396600308</v>
      </c>
      <c r="E166" s="24">
        <f ca="1">IFERROR(IF(LoanIsNotPaid*LoanIsGood,MonthlyPayment,""), "")</f>
        <v>20946.492412143616</v>
      </c>
      <c r="F166" s="24">
        <f ca="1">IFERROR(IF(LoanIsNotPaid*LoanIsGood,Principal,""), "")</f>
        <v>19985.702972710373</v>
      </c>
      <c r="G166" s="24">
        <f ca="1">IFERROR(IF(LoanIsNotPaid*LoanIsGood,InterestAmt,""), "")</f>
        <v>960.78943943324077</v>
      </c>
      <c r="H166" s="24">
        <f ca="1">IFERROR(IF(LoanIsNotPaid*LoanIsGood,EndingBalance,""), "")</f>
        <v>470630.18099329388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470630.18099329388</v>
      </c>
      <c r="E167" s="24">
        <f ca="1">IFERROR(IF(LoanIsNotPaid*LoanIsGood,MonthlyPayment,""), "")</f>
        <v>20946.492412143616</v>
      </c>
      <c r="F167" s="24">
        <f ca="1">IFERROR(IF(LoanIsNotPaid*LoanIsGood,Principal,""), "")</f>
        <v>20024.841641031933</v>
      </c>
      <c r="G167" s="24">
        <f ca="1">IFERROR(IF(LoanIsNotPaid*LoanIsGood,InterestAmt,""), "")</f>
        <v>921.65077111168307</v>
      </c>
      <c r="H167" s="24">
        <f ca="1">IFERROR(IF(LoanIsNotPaid*LoanIsGood,EndingBalance,""), "")</f>
        <v>450605.33935225988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450605.33935225988</v>
      </c>
      <c r="E168" s="24">
        <f ca="1">IFERROR(IF(LoanIsNotPaid*LoanIsGood,MonthlyPayment,""), "")</f>
        <v>20946.492412143616</v>
      </c>
      <c r="F168" s="24">
        <f ca="1">IFERROR(IF(LoanIsNotPaid*LoanIsGood,Principal,""), "")</f>
        <v>20064.056955912285</v>
      </c>
      <c r="G168" s="24">
        <f ca="1">IFERROR(IF(LoanIsNotPaid*LoanIsGood,InterestAmt,""), "")</f>
        <v>882.43545623132889</v>
      </c>
      <c r="H168" s="24">
        <f ca="1">IFERROR(IF(LoanIsNotPaid*LoanIsGood,EndingBalance,""), "")</f>
        <v>430541.28239634912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430541.28239634912</v>
      </c>
      <c r="E169" s="24">
        <f ca="1">IFERROR(IF(LoanIsNotPaid*LoanIsGood,MonthlyPayment,""), "")</f>
        <v>20946.492412143616</v>
      </c>
      <c r="F169" s="24">
        <f ca="1">IFERROR(IF(LoanIsNotPaid*LoanIsGood,Principal,""), "")</f>
        <v>20103.349067450948</v>
      </c>
      <c r="G169" s="24">
        <f ca="1">IFERROR(IF(LoanIsNotPaid*LoanIsGood,InterestAmt,""), "")</f>
        <v>843.14334469266737</v>
      </c>
      <c r="H169" s="24">
        <f ca="1">IFERROR(IF(LoanIsNotPaid*LoanIsGood,EndingBalance,""), "")</f>
        <v>410437.93332889909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410437.93332889909</v>
      </c>
      <c r="E170" s="24">
        <f ca="1">IFERROR(IF(LoanIsNotPaid*LoanIsGood,MonthlyPayment,""), "")</f>
        <v>20946.492412143616</v>
      </c>
      <c r="F170" s="24">
        <f ca="1">IFERROR(IF(LoanIsNotPaid*LoanIsGood,Principal,""), "")</f>
        <v>20142.718126041371</v>
      </c>
      <c r="G170" s="24">
        <f ca="1">IFERROR(IF(LoanIsNotPaid*LoanIsGood,InterestAmt,""), "")</f>
        <v>803.7742861022424</v>
      </c>
      <c r="H170" s="24">
        <f ca="1">IFERROR(IF(LoanIsNotPaid*LoanIsGood,EndingBalance,""), "")</f>
        <v>390295.21520285681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390295.21520285681</v>
      </c>
      <c r="E171" s="24">
        <f ca="1">IFERROR(IF(LoanIsNotPaid*LoanIsGood,MonthlyPayment,""), "")</f>
        <v>20946.492412143616</v>
      </c>
      <c r="F171" s="24">
        <f ca="1">IFERROR(IF(LoanIsNotPaid*LoanIsGood,Principal,""), "")</f>
        <v>20182.164282371537</v>
      </c>
      <c r="G171" s="24">
        <f ca="1">IFERROR(IF(LoanIsNotPaid*LoanIsGood,InterestAmt,""), "")</f>
        <v>764.32812977207811</v>
      </c>
      <c r="H171" s="24">
        <f ca="1">IFERROR(IF(LoanIsNotPaid*LoanIsGood,EndingBalance,""), "")</f>
        <v>370113.05092048692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370113.05092048692</v>
      </c>
      <c r="E172" s="24">
        <f ca="1">IFERROR(IF(LoanIsNotPaid*LoanIsGood,MonthlyPayment,""), "")</f>
        <v>20946.492412143616</v>
      </c>
      <c r="F172" s="24">
        <f ca="1">IFERROR(IF(LoanIsNotPaid*LoanIsGood,Principal,""), "")</f>
        <v>20221.687687424514</v>
      </c>
      <c r="G172" s="24">
        <f ca="1">IFERROR(IF(LoanIsNotPaid*LoanIsGood,InterestAmt,""), "")</f>
        <v>724.80472471910059</v>
      </c>
      <c r="H172" s="24">
        <f ca="1">IFERROR(IF(LoanIsNotPaid*LoanIsGood,EndingBalance,""), "")</f>
        <v>349891.36323306337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349891.36323306337</v>
      </c>
      <c r="E173" s="24">
        <f ca="1">IFERROR(IF(LoanIsNotPaid*LoanIsGood,MonthlyPayment,""), "")</f>
        <v>20946.492412143616</v>
      </c>
      <c r="F173" s="24">
        <f ca="1">IFERROR(IF(LoanIsNotPaid*LoanIsGood,Principal,""), "")</f>
        <v>20261.288492479056</v>
      </c>
      <c r="G173" s="24">
        <f ca="1">IFERROR(IF(LoanIsNotPaid*LoanIsGood,InterestAmt,""), "")</f>
        <v>685.203919664561</v>
      </c>
      <c r="H173" s="24">
        <f ca="1">IFERROR(IF(LoanIsNotPaid*LoanIsGood,EndingBalance,""), "")</f>
        <v>329630.07474058401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329630.07474058401</v>
      </c>
      <c r="E174" s="24">
        <f ca="1">IFERROR(IF(LoanIsNotPaid*LoanIsGood,MonthlyPayment,""), "")</f>
        <v>20946.492412143616</v>
      </c>
      <c r="F174" s="24">
        <f ca="1">IFERROR(IF(LoanIsNotPaid*LoanIsGood,Principal,""), "")</f>
        <v>20300.966849110158</v>
      </c>
      <c r="G174" s="24">
        <f ca="1">IFERROR(IF(LoanIsNotPaid*LoanIsGood,InterestAmt,""), "")</f>
        <v>645.52556303345602</v>
      </c>
      <c r="H174" s="24">
        <f ca="1">IFERROR(IF(LoanIsNotPaid*LoanIsGood,EndingBalance,""), "")</f>
        <v>309329.10789147671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309329.10789147671</v>
      </c>
      <c r="E175" s="24">
        <f ca="1">IFERROR(IF(LoanIsNotPaid*LoanIsGood,MonthlyPayment,""), "")</f>
        <v>20946.492412143616</v>
      </c>
      <c r="F175" s="24">
        <f ca="1">IFERROR(IF(LoanIsNotPaid*LoanIsGood,Principal,""), "")</f>
        <v>20340.722909189666</v>
      </c>
      <c r="G175" s="24">
        <f ca="1">IFERROR(IF(LoanIsNotPaid*LoanIsGood,InterestAmt,""), "")</f>
        <v>605.76950295394886</v>
      </c>
      <c r="H175" s="24">
        <f ca="1">IFERROR(IF(LoanIsNotPaid*LoanIsGood,EndingBalance,""), "")</f>
        <v>288988.38498228602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288988.38498228602</v>
      </c>
      <c r="E176" s="24">
        <f ca="1">IFERROR(IF(LoanIsNotPaid*LoanIsGood,MonthlyPayment,""), "")</f>
        <v>20946.492412143616</v>
      </c>
      <c r="F176" s="24">
        <f ca="1">IFERROR(IF(LoanIsNotPaid*LoanIsGood,Principal,""), "")</f>
        <v>20380.556824886829</v>
      </c>
      <c r="G176" s="24">
        <f ca="1">IFERROR(IF(LoanIsNotPaid*LoanIsGood,InterestAmt,""), "")</f>
        <v>565.93558725678565</v>
      </c>
      <c r="H176" s="24">
        <f ca="1">IFERROR(IF(LoanIsNotPaid*LoanIsGood,EndingBalance,""), "")</f>
        <v>268607.82815739885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268607.82815739885</v>
      </c>
      <c r="E177" s="24">
        <f ca="1">IFERROR(IF(LoanIsNotPaid*LoanIsGood,MonthlyPayment,""), "")</f>
        <v>20946.492412143616</v>
      </c>
      <c r="F177" s="24">
        <f ca="1">IFERROR(IF(LoanIsNotPaid*LoanIsGood,Principal,""), "")</f>
        <v>20420.4687486689</v>
      </c>
      <c r="G177" s="24">
        <f ca="1">IFERROR(IF(LoanIsNotPaid*LoanIsGood,InterestAmt,""), "")</f>
        <v>526.02366347471559</v>
      </c>
      <c r="H177" s="24">
        <f ca="1">IFERROR(IF(LoanIsNotPaid*LoanIsGood,EndingBalance,""), "")</f>
        <v>248187.35940873204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248187.35940873204</v>
      </c>
      <c r="E178" s="24">
        <f ca="1">IFERROR(IF(LoanIsNotPaid*LoanIsGood,MonthlyPayment,""), "")</f>
        <v>20946.492412143616</v>
      </c>
      <c r="F178" s="24">
        <f ca="1">IFERROR(IF(LoanIsNotPaid*LoanIsGood,Principal,""), "")</f>
        <v>20460.458833301709</v>
      </c>
      <c r="G178" s="24">
        <f ca="1">IFERROR(IF(LoanIsNotPaid*LoanIsGood,InterestAmt,""), "")</f>
        <v>486.03357884190575</v>
      </c>
      <c r="H178" s="24">
        <f ca="1">IFERROR(IF(LoanIsNotPaid*LoanIsGood,EndingBalance,""), "")</f>
        <v>227726.90057543386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227726.90057543386</v>
      </c>
      <c r="E179" s="24">
        <f ca="1">IFERROR(IF(LoanIsNotPaid*LoanIsGood,MonthlyPayment,""), "")</f>
        <v>20946.492412143616</v>
      </c>
      <c r="F179" s="24">
        <f ca="1">IFERROR(IF(LoanIsNotPaid*LoanIsGood,Principal,""), "")</f>
        <v>20500.527231850258</v>
      </c>
      <c r="G179" s="24">
        <f ca="1">IFERROR(IF(LoanIsNotPaid*LoanIsGood,InterestAmt,""), "")</f>
        <v>445.96518029335652</v>
      </c>
      <c r="H179" s="24">
        <f ca="1">IFERROR(IF(LoanIsNotPaid*LoanIsGood,EndingBalance,""), "")</f>
        <v>207226.3733435832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207226.3733435832</v>
      </c>
      <c r="E180" s="24">
        <f ca="1">IFERROR(IF(LoanIsNotPaid*LoanIsGood,MonthlyPayment,""), "")</f>
        <v>20946.492412143616</v>
      </c>
      <c r="F180" s="24">
        <f ca="1">IFERROR(IF(LoanIsNotPaid*LoanIsGood,Principal,""), "")</f>
        <v>20540.674097679297</v>
      </c>
      <c r="G180" s="24">
        <f ca="1">IFERROR(IF(LoanIsNotPaid*LoanIsGood,InterestAmt,""), "")</f>
        <v>405.81831446431647</v>
      </c>
      <c r="H180" s="24">
        <f ca="1">IFERROR(IF(LoanIsNotPaid*LoanIsGood,EndingBalance,""), "")</f>
        <v>186685.6992459055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186685.6992459055</v>
      </c>
      <c r="E181" s="24">
        <f ca="1">IFERROR(IF(LoanIsNotPaid*LoanIsGood,MonthlyPayment,""), "")</f>
        <v>20946.492412143616</v>
      </c>
      <c r="F181" s="24">
        <f ca="1">IFERROR(IF(LoanIsNotPaid*LoanIsGood,Principal,""), "")</f>
        <v>20580.89958445392</v>
      </c>
      <c r="G181" s="24">
        <f ca="1">IFERROR(IF(LoanIsNotPaid*LoanIsGood,InterestAmt,""), "")</f>
        <v>365.5928276896945</v>
      </c>
      <c r="H181" s="24">
        <f ca="1">IFERROR(IF(LoanIsNotPaid*LoanIsGood,EndingBalance,""), "")</f>
        <v>166104.79966145195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166104.79966145195</v>
      </c>
      <c r="E182" s="24">
        <f ca="1">IFERROR(IF(LoanIsNotPaid*LoanIsGood,MonthlyPayment,""), "")</f>
        <v>20946.492412143616</v>
      </c>
      <c r="F182" s="24">
        <f ca="1">IFERROR(IF(LoanIsNotPaid*LoanIsGood,Principal,""), "")</f>
        <v>20621.203846140143</v>
      </c>
      <c r="G182" s="24">
        <f ca="1">IFERROR(IF(LoanIsNotPaid*LoanIsGood,InterestAmt,""), "")</f>
        <v>325.28856600347228</v>
      </c>
      <c r="H182" s="24">
        <f ca="1">IFERROR(IF(LoanIsNotPaid*LoanIsGood,EndingBalance,""), "")</f>
        <v>145483.59581531305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145483.59581531305</v>
      </c>
      <c r="E183" s="24">
        <f ca="1">IFERROR(IF(LoanIsNotPaid*LoanIsGood,MonthlyPayment,""), "")</f>
        <v>20946.492412143616</v>
      </c>
      <c r="F183" s="24">
        <f ca="1">IFERROR(IF(LoanIsNotPaid*LoanIsGood,Principal,""), "")</f>
        <v>20661.587037005498</v>
      </c>
      <c r="G183" s="24">
        <f ca="1">IFERROR(IF(LoanIsNotPaid*LoanIsGood,InterestAmt,""), "")</f>
        <v>284.90537513811455</v>
      </c>
      <c r="H183" s="24">
        <f ca="1">IFERROR(IF(LoanIsNotPaid*LoanIsGood,EndingBalance,""), "")</f>
        <v>124822.00877830759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124822.00877830759</v>
      </c>
      <c r="E184" s="24">
        <f ca="1">IFERROR(IF(LoanIsNotPaid*LoanIsGood,MonthlyPayment,""), "")</f>
        <v>20946.492412143616</v>
      </c>
      <c r="F184" s="24">
        <f ca="1">IFERROR(IF(LoanIsNotPaid*LoanIsGood,Principal,""), "")</f>
        <v>20702.049311619638</v>
      </c>
      <c r="G184" s="24">
        <f ca="1">IFERROR(IF(LoanIsNotPaid*LoanIsGood,InterestAmt,""), "")</f>
        <v>244.44310052397879</v>
      </c>
      <c r="H184" s="24">
        <f ca="1">IFERROR(IF(LoanIsNotPaid*LoanIsGood,EndingBalance,""), "")</f>
        <v>104119.95946668647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104119.95946668647</v>
      </c>
      <c r="E185" s="24">
        <f ca="1">IFERROR(IF(LoanIsNotPaid*LoanIsGood,MonthlyPayment,""), "")</f>
        <v>20946.492412143616</v>
      </c>
      <c r="F185" s="24">
        <f ca="1">IFERROR(IF(LoanIsNotPaid*LoanIsGood,Principal,""), "")</f>
        <v>20742.590824854891</v>
      </c>
      <c r="G185" s="24">
        <f ca="1">IFERROR(IF(LoanIsNotPaid*LoanIsGood,InterestAmt,""), "")</f>
        <v>203.90158728872365</v>
      </c>
      <c r="H185" s="24">
        <f ca="1">IFERROR(IF(LoanIsNotPaid*LoanIsGood,EndingBalance,""), "")</f>
        <v>83377.368641834706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83377.368641834706</v>
      </c>
      <c r="E186" s="24">
        <f ca="1">IFERROR(IF(LoanIsNotPaid*LoanIsGood,MonthlyPayment,""), "")</f>
        <v>20946.492412143616</v>
      </c>
      <c r="F186" s="24">
        <f ca="1">IFERROR(IF(LoanIsNotPaid*LoanIsGood,Principal,""), "")</f>
        <v>20783.211731886895</v>
      </c>
      <c r="G186" s="24">
        <f ca="1">IFERROR(IF(LoanIsNotPaid*LoanIsGood,InterestAmt,""), "")</f>
        <v>163.28068025671615</v>
      </c>
      <c r="H186" s="24">
        <f ca="1">IFERROR(IF(LoanIsNotPaid*LoanIsGood,EndingBalance,""), "")</f>
        <v>62594.156909948215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62594.156909948215</v>
      </c>
      <c r="E187" s="24">
        <f ca="1">IFERROR(IF(LoanIsNotPaid*LoanIsGood,MonthlyPayment,""), "")</f>
        <v>20946.492412143616</v>
      </c>
      <c r="F187" s="24">
        <f ca="1">IFERROR(IF(LoanIsNotPaid*LoanIsGood,Principal,""), "")</f>
        <v>20823.91218819518</v>
      </c>
      <c r="G187" s="24">
        <f ca="1">IFERROR(IF(LoanIsNotPaid*LoanIsGood,InterestAmt,""), "")</f>
        <v>122.58022394843765</v>
      </c>
      <c r="H187" s="24">
        <f ca="1">IFERROR(IF(LoanIsNotPaid*LoanIsGood,EndingBalance,""), "")</f>
        <v>41770.244721754454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41770.244721754454</v>
      </c>
      <c r="E188" s="24">
        <f ca="1">IFERROR(IF(LoanIsNotPaid*LoanIsGood,MonthlyPayment,""), "")</f>
        <v>20946.492412143616</v>
      </c>
      <c r="F188" s="24">
        <f ca="1">IFERROR(IF(LoanIsNotPaid*LoanIsGood,Principal,""), "")</f>
        <v>20864.692349563727</v>
      </c>
      <c r="G188" s="24">
        <f ca="1">IFERROR(IF(LoanIsNotPaid*LoanIsGood,InterestAmt,""), "")</f>
        <v>81.800062579888774</v>
      </c>
      <c r="H188" s="24">
        <f ca="1">IFERROR(IF(LoanIsNotPaid*LoanIsGood,EndingBalance,""), "")</f>
        <v>20905.55237219017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20905.55237219017</v>
      </c>
      <c r="E189" s="24">
        <f ca="1">IFERROR(IF(LoanIsNotPaid*LoanIsGood,MonthlyPayment,""), "")</f>
        <v>20946.492412143616</v>
      </c>
      <c r="F189" s="24">
        <f ca="1">IFERROR(IF(LoanIsNotPaid*LoanIsGood,Principal,""), "")</f>
        <v>20905.552372081624</v>
      </c>
      <c r="G189" s="24">
        <f ca="1">IFERROR(IF(LoanIsNotPaid*LoanIsGood,InterestAmt,""), "")</f>
        <v>40.940040061993166</v>
      </c>
      <c r="H189" s="24">
        <f ca="1">IFERROR(IF(LoanIsNotPaid*LoanIsGood,EndingBalance,""), "")</f>
        <v>1.1082738637924194E-7</v>
      </c>
    </row>
    <row r="190" spans="2:8" ht="20" customHeight="1" x14ac:dyDescent="0.8">
      <c r="B190" s="26" t="str">
        <f ca="1">IFERROR(IF(LoanIsNotPaid*LoanIsGood,PaymentNumber,""), "")</f>
        <v/>
      </c>
      <c r="C190" s="25" t="str">
        <f ca="1">IFERROR(IF(LoanIsNotPaid*LoanIsGood,PaymentDate,""), "")</f>
        <v/>
      </c>
      <c r="D190" s="24" t="str">
        <f ca="1">IFERROR(IF(LoanIsNotPaid*LoanIsGood,LoanValue,""), "")</f>
        <v/>
      </c>
      <c r="E190" s="24" t="str">
        <f ca="1">IFERROR(IF(LoanIsNotPaid*LoanIsGood,MonthlyPayment,""), "")</f>
        <v/>
      </c>
      <c r="F190" s="24" t="str">
        <f ca="1">IFERROR(IF(LoanIsNotPaid*LoanIsGood,Principal,""), "")</f>
        <v/>
      </c>
      <c r="G190" s="24" t="str">
        <f ca="1">IFERROR(IF(LoanIsNotPaid*LoanIsGood,InterestAmt,""), "")</f>
        <v/>
      </c>
      <c r="H190" s="24" t="str">
        <f ca="1">IFERROR(IF(LoanIsNotPaid*LoanIsGood,EndingBalance,""), "")</f>
        <v/>
      </c>
    </row>
    <row r="191" spans="2:8" ht="20" customHeight="1" x14ac:dyDescent="0.8">
      <c r="B191" s="26" t="str">
        <f ca="1">IFERROR(IF(LoanIsNotPaid*LoanIsGood,PaymentNumber,""), "")</f>
        <v/>
      </c>
      <c r="C191" s="25" t="str">
        <f ca="1">IFERROR(IF(LoanIsNotPaid*LoanIsGood,PaymentDate,""), "")</f>
        <v/>
      </c>
      <c r="D191" s="24" t="str">
        <f ca="1">IFERROR(IF(LoanIsNotPaid*LoanIsGood,LoanValue,""), "")</f>
        <v/>
      </c>
      <c r="E191" s="24" t="str">
        <f ca="1">IFERROR(IF(LoanIsNotPaid*LoanIsGood,MonthlyPayment,""), "")</f>
        <v/>
      </c>
      <c r="F191" s="24" t="str">
        <f ca="1">IFERROR(IF(LoanIsNotPaid*LoanIsGood,Principal,""), "")</f>
        <v/>
      </c>
      <c r="G191" s="24" t="str">
        <f ca="1">IFERROR(IF(LoanIsNotPaid*LoanIsGood,InterestAmt,""), "")</f>
        <v/>
      </c>
      <c r="H191" s="24" t="str">
        <f ca="1">IFERROR(IF(LoanIsNotPaid*LoanIsGood,EndingBalance,""), "")</f>
        <v/>
      </c>
    </row>
    <row r="192" spans="2:8" ht="20" customHeight="1" x14ac:dyDescent="0.8">
      <c r="B192" s="26" t="str">
        <f ca="1">IFERROR(IF(LoanIsNotPaid*LoanIsGood,PaymentNumber,""), "")</f>
        <v/>
      </c>
      <c r="C192" s="25" t="str">
        <f ca="1">IFERROR(IF(LoanIsNotPaid*LoanIsGood,PaymentDate,""), "")</f>
        <v/>
      </c>
      <c r="D192" s="24" t="str">
        <f ca="1">IFERROR(IF(LoanIsNotPaid*LoanIsGood,LoanValue,""), "")</f>
        <v/>
      </c>
      <c r="E192" s="24" t="str">
        <f ca="1">IFERROR(IF(LoanIsNotPaid*LoanIsGood,MonthlyPayment,""), "")</f>
        <v/>
      </c>
      <c r="F192" s="24" t="str">
        <f ca="1">IFERROR(IF(LoanIsNotPaid*LoanIsGood,Principal,""), "")</f>
        <v/>
      </c>
      <c r="G192" s="24" t="str">
        <f ca="1">IFERROR(IF(LoanIsNotPaid*LoanIsGood,InterestAmt,""), "")</f>
        <v/>
      </c>
      <c r="H192" s="24" t="str">
        <f ca="1">IFERROR(IF(LoanIsNotPaid*LoanIsGood,EndingBalance,""), "")</f>
        <v/>
      </c>
    </row>
    <row r="193" spans="2:8" ht="20" customHeight="1" x14ac:dyDescent="0.8">
      <c r="B193" s="26" t="str">
        <f ca="1">IFERROR(IF(LoanIsNotPaid*LoanIsGood,PaymentNumber,""), "")</f>
        <v/>
      </c>
      <c r="C193" s="25" t="str">
        <f ca="1">IFERROR(IF(LoanIsNotPaid*LoanIsGood,PaymentDate,""), "")</f>
        <v/>
      </c>
      <c r="D193" s="24" t="str">
        <f ca="1">IFERROR(IF(LoanIsNotPaid*LoanIsGood,LoanValue,""), "")</f>
        <v/>
      </c>
      <c r="E193" s="24" t="str">
        <f ca="1">IFERROR(IF(LoanIsNotPaid*LoanIsGood,MonthlyPayment,""), "")</f>
        <v/>
      </c>
      <c r="F193" s="24" t="str">
        <f ca="1">IFERROR(IF(LoanIsNotPaid*LoanIsGood,Principal,""), "")</f>
        <v/>
      </c>
      <c r="G193" s="24" t="str">
        <f ca="1">IFERROR(IF(LoanIsNotPaid*LoanIsGood,InterestAmt,""), "")</f>
        <v/>
      </c>
      <c r="H193" s="24" t="str">
        <f ca="1">IFERROR(IF(LoanIsNotPaid*LoanIsGood,EndingBalance,""), "")</f>
        <v/>
      </c>
    </row>
    <row r="194" spans="2:8" ht="20" customHeight="1" x14ac:dyDescent="0.8">
      <c r="B194" s="26" t="str">
        <f ca="1">IFERROR(IF(LoanIsNotPaid*LoanIsGood,PaymentNumber,""), "")</f>
        <v/>
      </c>
      <c r="C194" s="25" t="str">
        <f ca="1">IFERROR(IF(LoanIsNotPaid*LoanIsGood,PaymentDate,""), "")</f>
        <v/>
      </c>
      <c r="D194" s="24" t="str">
        <f ca="1">IFERROR(IF(LoanIsNotPaid*LoanIsGood,LoanValue,""), "")</f>
        <v/>
      </c>
      <c r="E194" s="24" t="str">
        <f ca="1">IFERROR(IF(LoanIsNotPaid*LoanIsGood,MonthlyPayment,""), "")</f>
        <v/>
      </c>
      <c r="F194" s="24" t="str">
        <f ca="1">IFERROR(IF(LoanIsNotPaid*LoanIsGood,Principal,""), "")</f>
        <v/>
      </c>
      <c r="G194" s="24" t="str">
        <f ca="1">IFERROR(IF(LoanIsNotPaid*LoanIsGood,InterestAmt,""), "")</f>
        <v/>
      </c>
      <c r="H194" s="24" t="str">
        <f ca="1">IFERROR(IF(LoanIsNotPaid*LoanIsGood,EndingBalance,""), "")</f>
        <v/>
      </c>
    </row>
    <row r="195" spans="2:8" ht="20" customHeight="1" x14ac:dyDescent="0.8">
      <c r="B195" s="26" t="str">
        <f ca="1">IFERROR(IF(LoanIsNotPaid*LoanIsGood,PaymentNumber,""), "")</f>
        <v/>
      </c>
      <c r="C195" s="25" t="str">
        <f ca="1">IFERROR(IF(LoanIsNotPaid*LoanIsGood,PaymentDate,""), "")</f>
        <v/>
      </c>
      <c r="D195" s="24" t="str">
        <f ca="1">IFERROR(IF(LoanIsNotPaid*LoanIsGood,LoanValue,""), "")</f>
        <v/>
      </c>
      <c r="E195" s="24" t="str">
        <f ca="1">IFERROR(IF(LoanIsNotPaid*LoanIsGood,MonthlyPayment,""), "")</f>
        <v/>
      </c>
      <c r="F195" s="24" t="str">
        <f ca="1">IFERROR(IF(LoanIsNotPaid*LoanIsGood,Principal,""), "")</f>
        <v/>
      </c>
      <c r="G195" s="24" t="str">
        <f ca="1">IFERROR(IF(LoanIsNotPaid*LoanIsGood,InterestAmt,""), "")</f>
        <v/>
      </c>
      <c r="H195" s="24" t="str">
        <f ca="1">IFERROR(IF(LoanIsNotPaid*LoanIsGood,EndingBalance,""), "")</f>
        <v/>
      </c>
    </row>
    <row r="196" spans="2:8" ht="20" customHeight="1" x14ac:dyDescent="0.8">
      <c r="B196" s="26" t="str">
        <f ca="1">IFERROR(IF(LoanIsNotPaid*LoanIsGood,PaymentNumber,""), "")</f>
        <v/>
      </c>
      <c r="C196" s="25" t="str">
        <f ca="1">IFERROR(IF(LoanIsNotPaid*LoanIsGood,PaymentDate,""), "")</f>
        <v/>
      </c>
      <c r="D196" s="24" t="str">
        <f ca="1">IFERROR(IF(LoanIsNotPaid*LoanIsGood,LoanValue,""), "")</f>
        <v/>
      </c>
      <c r="E196" s="24" t="str">
        <f ca="1">IFERROR(IF(LoanIsNotPaid*LoanIsGood,MonthlyPayment,""), "")</f>
        <v/>
      </c>
      <c r="F196" s="24" t="str">
        <f ca="1">IFERROR(IF(LoanIsNotPaid*LoanIsGood,Principal,""), "")</f>
        <v/>
      </c>
      <c r="G196" s="24" t="str">
        <f ca="1">IFERROR(IF(LoanIsNotPaid*LoanIsGood,InterestAmt,""), "")</f>
        <v/>
      </c>
      <c r="H196" s="24" t="str">
        <f ca="1">IFERROR(IF(LoanIsNotPaid*LoanIsGood,EndingBalance,""), "")</f>
        <v/>
      </c>
    </row>
    <row r="197" spans="2:8" ht="20" customHeight="1" x14ac:dyDescent="0.8">
      <c r="B197" s="26" t="str">
        <f ca="1">IFERROR(IF(LoanIsNotPaid*LoanIsGood,PaymentNumber,""), "")</f>
        <v/>
      </c>
      <c r="C197" s="25" t="str">
        <f ca="1">IFERROR(IF(LoanIsNotPaid*LoanIsGood,PaymentDate,""), "")</f>
        <v/>
      </c>
      <c r="D197" s="24" t="str">
        <f ca="1">IFERROR(IF(LoanIsNotPaid*LoanIsGood,LoanValue,""), "")</f>
        <v/>
      </c>
      <c r="E197" s="24" t="str">
        <f ca="1">IFERROR(IF(LoanIsNotPaid*LoanIsGood,MonthlyPayment,""), "")</f>
        <v/>
      </c>
      <c r="F197" s="24" t="str">
        <f ca="1">IFERROR(IF(LoanIsNotPaid*LoanIsGood,Principal,""), "")</f>
        <v/>
      </c>
      <c r="G197" s="24" t="str">
        <f ca="1">IFERROR(IF(LoanIsNotPaid*LoanIsGood,InterestAmt,""), "")</f>
        <v/>
      </c>
      <c r="H197" s="24" t="str">
        <f ca="1">IFERROR(IF(LoanIsNotPaid*LoanIsGood,EndingBalance,""), "")</f>
        <v/>
      </c>
    </row>
    <row r="198" spans="2:8" ht="20" customHeight="1" x14ac:dyDescent="0.8">
      <c r="B198" s="26" t="str">
        <f ca="1">IFERROR(IF(LoanIsNotPaid*LoanIsGood,PaymentNumber,""), "")</f>
        <v/>
      </c>
      <c r="C198" s="25" t="str">
        <f ca="1">IFERROR(IF(LoanIsNotPaid*LoanIsGood,PaymentDate,""), "")</f>
        <v/>
      </c>
      <c r="D198" s="24" t="str">
        <f ca="1">IFERROR(IF(LoanIsNotPaid*LoanIsGood,LoanValue,""), "")</f>
        <v/>
      </c>
      <c r="E198" s="24" t="str">
        <f ca="1">IFERROR(IF(LoanIsNotPaid*LoanIsGood,MonthlyPayment,""), "")</f>
        <v/>
      </c>
      <c r="F198" s="24" t="str">
        <f ca="1">IFERROR(IF(LoanIsNotPaid*LoanIsGood,Principal,""), "")</f>
        <v/>
      </c>
      <c r="G198" s="24" t="str">
        <f ca="1">IFERROR(IF(LoanIsNotPaid*LoanIsGood,InterestAmt,""), "")</f>
        <v/>
      </c>
      <c r="H198" s="24" t="str">
        <f ca="1">IFERROR(IF(LoanIsNotPaid*LoanIsGood,EndingBalance,""), "")</f>
        <v/>
      </c>
    </row>
    <row r="199" spans="2:8" ht="20" customHeight="1" x14ac:dyDescent="0.8">
      <c r="B199" s="26" t="str">
        <f ca="1">IFERROR(IF(LoanIsNotPaid*LoanIsGood,PaymentNumber,""), "")</f>
        <v/>
      </c>
      <c r="C199" s="25" t="str">
        <f ca="1">IFERROR(IF(LoanIsNotPaid*LoanIsGood,PaymentDate,""), "")</f>
        <v/>
      </c>
      <c r="D199" s="24" t="str">
        <f ca="1">IFERROR(IF(LoanIsNotPaid*LoanIsGood,LoanValue,""), "")</f>
        <v/>
      </c>
      <c r="E199" s="24" t="str">
        <f ca="1">IFERROR(IF(LoanIsNotPaid*LoanIsGood,MonthlyPayment,""), "")</f>
        <v/>
      </c>
      <c r="F199" s="24" t="str">
        <f ca="1">IFERROR(IF(LoanIsNotPaid*LoanIsGood,Principal,""), "")</f>
        <v/>
      </c>
      <c r="G199" s="24" t="str">
        <f ca="1">IFERROR(IF(LoanIsNotPaid*LoanIsGood,InterestAmt,""), "")</f>
        <v/>
      </c>
      <c r="H199" s="24" t="str">
        <f ca="1">IFERROR(IF(LoanIsNotPaid*LoanIsGood,EndingBalance,""), "")</f>
        <v/>
      </c>
    </row>
    <row r="200" spans="2:8" ht="20" customHeight="1" x14ac:dyDescent="0.8">
      <c r="B200" s="26" t="str">
        <f ca="1">IFERROR(IF(LoanIsNotPaid*LoanIsGood,PaymentNumber,""), "")</f>
        <v/>
      </c>
      <c r="C200" s="25" t="str">
        <f ca="1">IFERROR(IF(LoanIsNotPaid*LoanIsGood,PaymentDate,""), "")</f>
        <v/>
      </c>
      <c r="D200" s="24" t="str">
        <f ca="1">IFERROR(IF(LoanIsNotPaid*LoanIsGood,LoanValue,""), "")</f>
        <v/>
      </c>
      <c r="E200" s="24" t="str">
        <f ca="1">IFERROR(IF(LoanIsNotPaid*LoanIsGood,MonthlyPayment,""), "")</f>
        <v/>
      </c>
      <c r="F200" s="24" t="str">
        <f ca="1">IFERROR(IF(LoanIsNotPaid*LoanIsGood,Principal,""), "")</f>
        <v/>
      </c>
      <c r="G200" s="24" t="str">
        <f ca="1">IFERROR(IF(LoanIsNotPaid*LoanIsGood,InterestAmt,""), "")</f>
        <v/>
      </c>
      <c r="H200" s="24" t="str">
        <f ca="1">IFERROR(IF(LoanIsNotPaid*LoanIsGood,EndingBalance,""), "")</f>
        <v/>
      </c>
    </row>
    <row r="201" spans="2:8" ht="20" customHeight="1" x14ac:dyDescent="0.8">
      <c r="B201" s="26" t="str">
        <f ca="1">IFERROR(IF(LoanIsNotPaid*LoanIsGood,PaymentNumber,""), "")</f>
        <v/>
      </c>
      <c r="C201" s="25" t="str">
        <f ca="1">IFERROR(IF(LoanIsNotPaid*LoanIsGood,PaymentDate,""), "")</f>
        <v/>
      </c>
      <c r="D201" s="24" t="str">
        <f ca="1">IFERROR(IF(LoanIsNotPaid*LoanIsGood,LoanValue,""), "")</f>
        <v/>
      </c>
      <c r="E201" s="24" t="str">
        <f ca="1">IFERROR(IF(LoanIsNotPaid*LoanIsGood,MonthlyPayment,""), "")</f>
        <v/>
      </c>
      <c r="F201" s="24" t="str">
        <f ca="1">IFERROR(IF(LoanIsNotPaid*LoanIsGood,Principal,""), "")</f>
        <v/>
      </c>
      <c r="G201" s="24" t="str">
        <f ca="1">IFERROR(IF(LoanIsNotPaid*LoanIsGood,InterestAmt,""), "")</f>
        <v/>
      </c>
      <c r="H201" s="24" t="str">
        <f ca="1">IFERROR(IF(LoanIsNotPaid*LoanIsGood,EndingBalance,""), "")</f>
        <v/>
      </c>
    </row>
    <row r="202" spans="2:8" ht="20" customHeight="1" x14ac:dyDescent="0.8">
      <c r="B202" s="26" t="str">
        <f ca="1">IFERROR(IF(LoanIsNotPaid*LoanIsGood,PaymentNumber,""), "")</f>
        <v/>
      </c>
      <c r="C202" s="25" t="str">
        <f ca="1">IFERROR(IF(LoanIsNotPaid*LoanIsGood,PaymentDate,""), "")</f>
        <v/>
      </c>
      <c r="D202" s="24" t="str">
        <f ca="1">IFERROR(IF(LoanIsNotPaid*LoanIsGood,LoanValue,""), "")</f>
        <v/>
      </c>
      <c r="E202" s="24" t="str">
        <f ca="1">IFERROR(IF(LoanIsNotPaid*LoanIsGood,MonthlyPayment,""), "")</f>
        <v/>
      </c>
      <c r="F202" s="24" t="str">
        <f ca="1">IFERROR(IF(LoanIsNotPaid*LoanIsGood,Principal,""), "")</f>
        <v/>
      </c>
      <c r="G202" s="24" t="str">
        <f ca="1">IFERROR(IF(LoanIsNotPaid*LoanIsGood,InterestAmt,""), "")</f>
        <v/>
      </c>
      <c r="H202" s="24" t="str">
        <f ca="1">IFERROR(IF(LoanIsNotPaid*LoanIsGood,EndingBalance,""), "")</f>
        <v/>
      </c>
    </row>
    <row r="203" spans="2:8" ht="20" customHeight="1" x14ac:dyDescent="0.8">
      <c r="B203" s="26" t="str">
        <f ca="1">IFERROR(IF(LoanIsNotPaid*LoanIsGood,PaymentNumber,""), "")</f>
        <v/>
      </c>
      <c r="C203" s="25" t="str">
        <f ca="1">IFERROR(IF(LoanIsNotPaid*LoanIsGood,PaymentDate,""), "")</f>
        <v/>
      </c>
      <c r="D203" s="24" t="str">
        <f ca="1">IFERROR(IF(LoanIsNotPaid*LoanIsGood,LoanValue,""), "")</f>
        <v/>
      </c>
      <c r="E203" s="24" t="str">
        <f ca="1">IFERROR(IF(LoanIsNotPaid*LoanIsGood,MonthlyPayment,""), "")</f>
        <v/>
      </c>
      <c r="F203" s="24" t="str">
        <f ca="1">IFERROR(IF(LoanIsNotPaid*LoanIsGood,Principal,""), "")</f>
        <v/>
      </c>
      <c r="G203" s="24" t="str">
        <f ca="1">IFERROR(IF(LoanIsNotPaid*LoanIsGood,InterestAmt,""), "")</f>
        <v/>
      </c>
      <c r="H203" s="24" t="str">
        <f ca="1">IFERROR(IF(LoanIsNotPaid*LoanIsGood,EndingBalance,""), "")</f>
        <v/>
      </c>
    </row>
    <row r="204" spans="2:8" ht="20" customHeight="1" x14ac:dyDescent="0.8">
      <c r="B204" s="26" t="str">
        <f ca="1">IFERROR(IF(LoanIsNotPaid*LoanIsGood,PaymentNumber,""), "")</f>
        <v/>
      </c>
      <c r="C204" s="25" t="str">
        <f ca="1">IFERROR(IF(LoanIsNotPaid*LoanIsGood,PaymentDate,""), "")</f>
        <v/>
      </c>
      <c r="D204" s="24" t="str">
        <f ca="1">IFERROR(IF(LoanIsNotPaid*LoanIsGood,LoanValue,""), "")</f>
        <v/>
      </c>
      <c r="E204" s="24" t="str">
        <f ca="1">IFERROR(IF(LoanIsNotPaid*LoanIsGood,MonthlyPayment,""), "")</f>
        <v/>
      </c>
      <c r="F204" s="24" t="str">
        <f ca="1">IFERROR(IF(LoanIsNotPaid*LoanIsGood,Principal,""), "")</f>
        <v/>
      </c>
      <c r="G204" s="24" t="str">
        <f ca="1">IFERROR(IF(LoanIsNotPaid*LoanIsGood,InterestAmt,""), "")</f>
        <v/>
      </c>
      <c r="H204" s="24" t="str">
        <f ca="1">IFERROR(IF(LoanIsNotPaid*LoanIsGood,EndingBalance,""), "")</f>
        <v/>
      </c>
    </row>
    <row r="205" spans="2:8" ht="20" customHeight="1" x14ac:dyDescent="0.8">
      <c r="B205" s="26" t="str">
        <f ca="1">IFERROR(IF(LoanIsNotPaid*LoanIsGood,PaymentNumber,""), "")</f>
        <v/>
      </c>
      <c r="C205" s="25" t="str">
        <f ca="1">IFERROR(IF(LoanIsNotPaid*LoanIsGood,PaymentDate,""), "")</f>
        <v/>
      </c>
      <c r="D205" s="24" t="str">
        <f ca="1">IFERROR(IF(LoanIsNotPaid*LoanIsGood,LoanValue,""), "")</f>
        <v/>
      </c>
      <c r="E205" s="24" t="str">
        <f ca="1">IFERROR(IF(LoanIsNotPaid*LoanIsGood,MonthlyPayment,""), "")</f>
        <v/>
      </c>
      <c r="F205" s="24" t="str">
        <f ca="1">IFERROR(IF(LoanIsNotPaid*LoanIsGood,Principal,""), "")</f>
        <v/>
      </c>
      <c r="G205" s="24" t="str">
        <f ca="1">IFERROR(IF(LoanIsNotPaid*LoanIsGood,InterestAmt,""), "")</f>
        <v/>
      </c>
      <c r="H205" s="24" t="str">
        <f ca="1">IFERROR(IF(LoanIsNotPaid*LoanIsGood,EndingBalance,""), "")</f>
        <v/>
      </c>
    </row>
    <row r="206" spans="2:8" ht="20" customHeight="1" x14ac:dyDescent="0.8">
      <c r="B206" s="26" t="str">
        <f ca="1">IFERROR(IF(LoanIsNotPaid*LoanIsGood,PaymentNumber,""), "")</f>
        <v/>
      </c>
      <c r="C206" s="25" t="str">
        <f ca="1">IFERROR(IF(LoanIsNotPaid*LoanIsGood,PaymentDate,""), "")</f>
        <v/>
      </c>
      <c r="D206" s="24" t="str">
        <f ca="1">IFERROR(IF(LoanIsNotPaid*LoanIsGood,LoanValue,""), "")</f>
        <v/>
      </c>
      <c r="E206" s="24" t="str">
        <f ca="1">IFERROR(IF(LoanIsNotPaid*LoanIsGood,MonthlyPayment,""), "")</f>
        <v/>
      </c>
      <c r="F206" s="24" t="str">
        <f ca="1">IFERROR(IF(LoanIsNotPaid*LoanIsGood,Principal,""), "")</f>
        <v/>
      </c>
      <c r="G206" s="24" t="str">
        <f ca="1">IFERROR(IF(LoanIsNotPaid*LoanIsGood,InterestAmt,""), "")</f>
        <v/>
      </c>
      <c r="H206" s="24" t="str">
        <f ca="1">IFERROR(IF(LoanIsNotPaid*LoanIsGood,EndingBalance,""), "")</f>
        <v/>
      </c>
    </row>
    <row r="207" spans="2:8" ht="20" customHeight="1" x14ac:dyDescent="0.8">
      <c r="B207" s="26" t="str">
        <f ca="1">IFERROR(IF(LoanIsNotPaid*LoanIsGood,PaymentNumber,""), "")</f>
        <v/>
      </c>
      <c r="C207" s="25" t="str">
        <f ca="1">IFERROR(IF(LoanIsNotPaid*LoanIsGood,PaymentDate,""), "")</f>
        <v/>
      </c>
      <c r="D207" s="24" t="str">
        <f ca="1">IFERROR(IF(LoanIsNotPaid*LoanIsGood,LoanValue,""), "")</f>
        <v/>
      </c>
      <c r="E207" s="24" t="str">
        <f ca="1">IFERROR(IF(LoanIsNotPaid*LoanIsGood,MonthlyPayment,""), "")</f>
        <v/>
      </c>
      <c r="F207" s="24" t="str">
        <f ca="1">IFERROR(IF(LoanIsNotPaid*LoanIsGood,Principal,""), "")</f>
        <v/>
      </c>
      <c r="G207" s="24" t="str">
        <f ca="1">IFERROR(IF(LoanIsNotPaid*LoanIsGood,InterestAmt,""), "")</f>
        <v/>
      </c>
      <c r="H207" s="24" t="str">
        <f ca="1">IFERROR(IF(LoanIsNotPaid*LoanIsGood,EndingBalance,""), "")</f>
        <v/>
      </c>
    </row>
    <row r="208" spans="2:8" ht="20" customHeight="1" x14ac:dyDescent="0.8">
      <c r="B208" s="26" t="str">
        <f ca="1">IFERROR(IF(LoanIsNotPaid*LoanIsGood,PaymentNumber,""), "")</f>
        <v/>
      </c>
      <c r="C208" s="25" t="str">
        <f ca="1">IFERROR(IF(LoanIsNotPaid*LoanIsGood,PaymentDate,""), "")</f>
        <v/>
      </c>
      <c r="D208" s="24" t="str">
        <f ca="1">IFERROR(IF(LoanIsNotPaid*LoanIsGood,LoanValue,""), "")</f>
        <v/>
      </c>
      <c r="E208" s="24" t="str">
        <f ca="1">IFERROR(IF(LoanIsNotPaid*LoanIsGood,MonthlyPayment,""), "")</f>
        <v/>
      </c>
      <c r="F208" s="24" t="str">
        <f ca="1">IFERROR(IF(LoanIsNotPaid*LoanIsGood,Principal,""), "")</f>
        <v/>
      </c>
      <c r="G208" s="24" t="str">
        <f ca="1">IFERROR(IF(LoanIsNotPaid*LoanIsGood,InterestAmt,""), "")</f>
        <v/>
      </c>
      <c r="H208" s="24" t="str">
        <f ca="1">IFERROR(IF(LoanIsNotPaid*LoanIsGood,EndingBalance,""), "")</f>
        <v/>
      </c>
    </row>
    <row r="209" spans="2:8" ht="20" customHeight="1" x14ac:dyDescent="0.8">
      <c r="B209" s="26" t="str">
        <f ca="1">IFERROR(IF(LoanIsNotPaid*LoanIsGood,PaymentNumber,""), "")</f>
        <v/>
      </c>
      <c r="C209" s="25" t="str">
        <f ca="1">IFERROR(IF(LoanIsNotPaid*LoanIsGood,PaymentDate,""), "")</f>
        <v/>
      </c>
      <c r="D209" s="24" t="str">
        <f ca="1">IFERROR(IF(LoanIsNotPaid*LoanIsGood,LoanValue,""), "")</f>
        <v/>
      </c>
      <c r="E209" s="24" t="str">
        <f ca="1">IFERROR(IF(LoanIsNotPaid*LoanIsGood,MonthlyPayment,""), "")</f>
        <v/>
      </c>
      <c r="F209" s="24" t="str">
        <f ca="1">IFERROR(IF(LoanIsNotPaid*LoanIsGood,Principal,""), "")</f>
        <v/>
      </c>
      <c r="G209" s="24" t="str">
        <f ca="1">IFERROR(IF(LoanIsNotPaid*LoanIsGood,InterestAmt,""), "")</f>
        <v/>
      </c>
      <c r="H209" s="24" t="str">
        <f ca="1">IFERROR(IF(LoanIsNotPaid*LoanIsGood,EndingBalance,""), "")</f>
        <v/>
      </c>
    </row>
    <row r="210" spans="2:8" ht="20" customHeight="1" x14ac:dyDescent="0.8">
      <c r="B210" s="26" t="str">
        <f ca="1">IFERROR(IF(LoanIsNotPaid*LoanIsGood,PaymentNumber,""), "")</f>
        <v/>
      </c>
      <c r="C210" s="25" t="str">
        <f ca="1">IFERROR(IF(LoanIsNotPaid*LoanIsGood,PaymentDate,""), "")</f>
        <v/>
      </c>
      <c r="D210" s="24" t="str">
        <f ca="1">IFERROR(IF(LoanIsNotPaid*LoanIsGood,LoanValue,""), "")</f>
        <v/>
      </c>
      <c r="E210" s="24" t="str">
        <f ca="1">IFERROR(IF(LoanIsNotPaid*LoanIsGood,MonthlyPayment,""), "")</f>
        <v/>
      </c>
      <c r="F210" s="24" t="str">
        <f ca="1">IFERROR(IF(LoanIsNotPaid*LoanIsGood,Principal,""), "")</f>
        <v/>
      </c>
      <c r="G210" s="24" t="str">
        <f ca="1">IFERROR(IF(LoanIsNotPaid*LoanIsGood,InterestAmt,""), "")</f>
        <v/>
      </c>
      <c r="H210" s="24" t="str">
        <f ca="1">IFERROR(IF(LoanIsNotPaid*LoanIsGood,EndingBalance,""), "")</f>
        <v/>
      </c>
    </row>
    <row r="211" spans="2:8" ht="20" customHeight="1" x14ac:dyDescent="0.8">
      <c r="B211" s="26" t="str">
        <f ca="1">IFERROR(IF(LoanIsNotPaid*LoanIsGood,PaymentNumber,""), "")</f>
        <v/>
      </c>
      <c r="C211" s="25" t="str">
        <f ca="1">IFERROR(IF(LoanIsNotPaid*LoanIsGood,PaymentDate,""), "")</f>
        <v/>
      </c>
      <c r="D211" s="24" t="str">
        <f ca="1">IFERROR(IF(LoanIsNotPaid*LoanIsGood,LoanValue,""), "")</f>
        <v/>
      </c>
      <c r="E211" s="24" t="str">
        <f ca="1">IFERROR(IF(LoanIsNotPaid*LoanIsGood,MonthlyPayment,""), "")</f>
        <v/>
      </c>
      <c r="F211" s="24" t="str">
        <f ca="1">IFERROR(IF(LoanIsNotPaid*LoanIsGood,Principal,""), "")</f>
        <v/>
      </c>
      <c r="G211" s="24" t="str">
        <f ca="1">IFERROR(IF(LoanIsNotPaid*LoanIsGood,InterestAmt,""), "")</f>
        <v/>
      </c>
      <c r="H211" s="24" t="str">
        <f ca="1">IFERROR(IF(LoanIsNotPaid*LoanIsGood,EndingBalance,""), "")</f>
        <v/>
      </c>
    </row>
    <row r="212" spans="2:8" ht="20" customHeight="1" x14ac:dyDescent="0.8">
      <c r="B212" s="26" t="str">
        <f ca="1">IFERROR(IF(LoanIsNotPaid*LoanIsGood,PaymentNumber,""), "")</f>
        <v/>
      </c>
      <c r="C212" s="25" t="str">
        <f ca="1">IFERROR(IF(LoanIsNotPaid*LoanIsGood,PaymentDate,""), "")</f>
        <v/>
      </c>
      <c r="D212" s="24" t="str">
        <f ca="1">IFERROR(IF(LoanIsNotPaid*LoanIsGood,LoanValue,""), "")</f>
        <v/>
      </c>
      <c r="E212" s="24" t="str">
        <f ca="1">IFERROR(IF(LoanIsNotPaid*LoanIsGood,MonthlyPayment,""), "")</f>
        <v/>
      </c>
      <c r="F212" s="24" t="str">
        <f ca="1">IFERROR(IF(LoanIsNotPaid*LoanIsGood,Principal,""), "")</f>
        <v/>
      </c>
      <c r="G212" s="24" t="str">
        <f ca="1">IFERROR(IF(LoanIsNotPaid*LoanIsGood,InterestAmt,""), "")</f>
        <v/>
      </c>
      <c r="H212" s="24" t="str">
        <f ca="1">IFERROR(IF(LoanIsNotPaid*LoanIsGood,EndingBalance,""), "")</f>
        <v/>
      </c>
    </row>
    <row r="213" spans="2:8" ht="20" customHeight="1" x14ac:dyDescent="0.8">
      <c r="B213" s="26" t="str">
        <f ca="1">IFERROR(IF(LoanIsNotPaid*LoanIsGood,PaymentNumber,""), "")</f>
        <v/>
      </c>
      <c r="C213" s="25" t="str">
        <f ca="1">IFERROR(IF(LoanIsNotPaid*LoanIsGood,PaymentDate,""), "")</f>
        <v/>
      </c>
      <c r="D213" s="24" t="str">
        <f ca="1">IFERROR(IF(LoanIsNotPaid*LoanIsGood,LoanValue,""), "")</f>
        <v/>
      </c>
      <c r="E213" s="24" t="str">
        <f ca="1">IFERROR(IF(LoanIsNotPaid*LoanIsGood,MonthlyPayment,""), "")</f>
        <v/>
      </c>
      <c r="F213" s="24" t="str">
        <f ca="1">IFERROR(IF(LoanIsNotPaid*LoanIsGood,Principal,""), "")</f>
        <v/>
      </c>
      <c r="G213" s="24" t="str">
        <f ca="1">IFERROR(IF(LoanIsNotPaid*LoanIsGood,InterestAmt,""), "")</f>
        <v/>
      </c>
      <c r="H213" s="24" t="str">
        <f ca="1">IFERROR(IF(LoanIsNotPaid*LoanIsGood,EndingBalance,""), "")</f>
        <v/>
      </c>
    </row>
    <row r="214" spans="2:8" ht="20" customHeight="1" x14ac:dyDescent="0.8">
      <c r="B214" s="26" t="str">
        <f ca="1">IFERROR(IF(LoanIsNotPaid*LoanIsGood,PaymentNumber,""), "")</f>
        <v/>
      </c>
      <c r="C214" s="25" t="str">
        <f ca="1">IFERROR(IF(LoanIsNotPaid*LoanIsGood,PaymentDate,""), "")</f>
        <v/>
      </c>
      <c r="D214" s="24" t="str">
        <f ca="1">IFERROR(IF(LoanIsNotPaid*LoanIsGood,LoanValue,""), "")</f>
        <v/>
      </c>
      <c r="E214" s="24" t="str">
        <f ca="1">IFERROR(IF(LoanIsNotPaid*LoanIsGood,MonthlyPayment,""), "")</f>
        <v/>
      </c>
      <c r="F214" s="24" t="str">
        <f ca="1">IFERROR(IF(LoanIsNotPaid*LoanIsGood,Principal,""), "")</f>
        <v/>
      </c>
      <c r="G214" s="24" t="str">
        <f ca="1">IFERROR(IF(LoanIsNotPaid*LoanIsGood,InterestAmt,""), "")</f>
        <v/>
      </c>
      <c r="H214" s="24" t="str">
        <f ca="1">IFERROR(IF(LoanIsNotPaid*LoanIsGood,EndingBalance,""), "")</f>
        <v/>
      </c>
    </row>
    <row r="215" spans="2:8" ht="20" customHeight="1" x14ac:dyDescent="0.8">
      <c r="B215" s="26" t="str">
        <f ca="1">IFERROR(IF(LoanIsNotPaid*LoanIsGood,PaymentNumber,""), "")</f>
        <v/>
      </c>
      <c r="C215" s="25" t="str">
        <f ca="1">IFERROR(IF(LoanIsNotPaid*LoanIsGood,PaymentDate,""), "")</f>
        <v/>
      </c>
      <c r="D215" s="24" t="str">
        <f ca="1">IFERROR(IF(LoanIsNotPaid*LoanIsGood,LoanValue,""), "")</f>
        <v/>
      </c>
      <c r="E215" s="24" t="str">
        <f ca="1">IFERROR(IF(LoanIsNotPaid*LoanIsGood,MonthlyPayment,""), "")</f>
        <v/>
      </c>
      <c r="F215" s="24" t="str">
        <f ca="1">IFERROR(IF(LoanIsNotPaid*LoanIsGood,Principal,""), "")</f>
        <v/>
      </c>
      <c r="G215" s="24" t="str">
        <f ca="1">IFERROR(IF(LoanIsNotPaid*LoanIsGood,InterestAmt,""), "")</f>
        <v/>
      </c>
      <c r="H215" s="24" t="str">
        <f ca="1">IFERROR(IF(LoanIsNotPaid*LoanIsGood,EndingBalance,""), "")</f>
        <v/>
      </c>
    </row>
    <row r="216" spans="2:8" ht="20" customHeight="1" x14ac:dyDescent="0.8">
      <c r="B216" s="26" t="str">
        <f ca="1">IFERROR(IF(LoanIsNotPaid*LoanIsGood,PaymentNumber,""), "")</f>
        <v/>
      </c>
      <c r="C216" s="25" t="str">
        <f ca="1">IFERROR(IF(LoanIsNotPaid*LoanIsGood,PaymentDate,""), "")</f>
        <v/>
      </c>
      <c r="D216" s="24" t="str">
        <f ca="1">IFERROR(IF(LoanIsNotPaid*LoanIsGood,LoanValue,""), "")</f>
        <v/>
      </c>
      <c r="E216" s="24" t="str">
        <f ca="1">IFERROR(IF(LoanIsNotPaid*LoanIsGood,MonthlyPayment,""), "")</f>
        <v/>
      </c>
      <c r="F216" s="24" t="str">
        <f ca="1">IFERROR(IF(LoanIsNotPaid*LoanIsGood,Principal,""), "")</f>
        <v/>
      </c>
      <c r="G216" s="24" t="str">
        <f ca="1">IFERROR(IF(LoanIsNotPaid*LoanIsGood,InterestAmt,""), "")</f>
        <v/>
      </c>
      <c r="H216" s="24" t="str">
        <f ca="1">IFERROR(IF(LoanIsNotPaid*LoanIsGood,EndingBalance,""), "")</f>
        <v/>
      </c>
    </row>
    <row r="217" spans="2:8" ht="20" customHeight="1" x14ac:dyDescent="0.8">
      <c r="B217" s="26" t="str">
        <f ca="1">IFERROR(IF(LoanIsNotPaid*LoanIsGood,PaymentNumber,""), "")</f>
        <v/>
      </c>
      <c r="C217" s="25" t="str">
        <f ca="1">IFERROR(IF(LoanIsNotPaid*LoanIsGood,PaymentDate,""), "")</f>
        <v/>
      </c>
      <c r="D217" s="24" t="str">
        <f ca="1">IFERROR(IF(LoanIsNotPaid*LoanIsGood,LoanValue,""), "")</f>
        <v/>
      </c>
      <c r="E217" s="24" t="str">
        <f ca="1">IFERROR(IF(LoanIsNotPaid*LoanIsGood,MonthlyPayment,""), "")</f>
        <v/>
      </c>
      <c r="F217" s="24" t="str">
        <f ca="1">IFERROR(IF(LoanIsNotPaid*LoanIsGood,Principal,""), "")</f>
        <v/>
      </c>
      <c r="G217" s="24" t="str">
        <f ca="1">IFERROR(IF(LoanIsNotPaid*LoanIsGood,InterestAmt,""), "")</f>
        <v/>
      </c>
      <c r="H217" s="24" t="str">
        <f ca="1">IFERROR(IF(LoanIsNotPaid*LoanIsGood,EndingBalance,""), "")</f>
        <v/>
      </c>
    </row>
    <row r="218" spans="2:8" ht="20" customHeight="1" x14ac:dyDescent="0.8">
      <c r="B218" s="26" t="str">
        <f ca="1">IFERROR(IF(LoanIsNotPaid*LoanIsGood,PaymentNumber,""), "")</f>
        <v/>
      </c>
      <c r="C218" s="25" t="str">
        <f ca="1">IFERROR(IF(LoanIsNotPaid*LoanIsGood,PaymentDate,""), "")</f>
        <v/>
      </c>
      <c r="D218" s="24" t="str">
        <f ca="1">IFERROR(IF(LoanIsNotPaid*LoanIsGood,LoanValue,""), "")</f>
        <v/>
      </c>
      <c r="E218" s="24" t="str">
        <f ca="1">IFERROR(IF(LoanIsNotPaid*LoanIsGood,MonthlyPayment,""), "")</f>
        <v/>
      </c>
      <c r="F218" s="24" t="str">
        <f ca="1">IFERROR(IF(LoanIsNotPaid*LoanIsGood,Principal,""), "")</f>
        <v/>
      </c>
      <c r="G218" s="24" t="str">
        <f ca="1">IFERROR(IF(LoanIsNotPaid*LoanIsGood,InterestAmt,""), "")</f>
        <v/>
      </c>
      <c r="H218" s="24" t="str">
        <f ca="1">IFERROR(IF(LoanIsNotPaid*LoanIsGood,EndingBalance,""), "")</f>
        <v/>
      </c>
    </row>
    <row r="219" spans="2:8" ht="20" customHeight="1" x14ac:dyDescent="0.8">
      <c r="B219" s="26" t="str">
        <f ca="1">IFERROR(IF(LoanIsNotPaid*LoanIsGood,PaymentNumber,""), "")</f>
        <v/>
      </c>
      <c r="C219" s="25" t="str">
        <f ca="1">IFERROR(IF(LoanIsNotPaid*LoanIsGood,PaymentDate,""), "")</f>
        <v/>
      </c>
      <c r="D219" s="24" t="str">
        <f ca="1">IFERROR(IF(LoanIsNotPaid*LoanIsGood,LoanValue,""), "")</f>
        <v/>
      </c>
      <c r="E219" s="24" t="str">
        <f ca="1">IFERROR(IF(LoanIsNotPaid*LoanIsGood,MonthlyPayment,""), "")</f>
        <v/>
      </c>
      <c r="F219" s="24" t="str">
        <f ca="1">IFERROR(IF(LoanIsNotPaid*LoanIsGood,Principal,""), "")</f>
        <v/>
      </c>
      <c r="G219" s="24" t="str">
        <f ca="1">IFERROR(IF(LoanIsNotPaid*LoanIsGood,InterestAmt,""), "")</f>
        <v/>
      </c>
      <c r="H219" s="24" t="str">
        <f ca="1">IFERROR(IF(LoanIsNotPaid*LoanIsGood,EndingBalance,""), "")</f>
        <v/>
      </c>
    </row>
    <row r="220" spans="2:8" ht="20" customHeight="1" x14ac:dyDescent="0.8">
      <c r="B220" s="26" t="str">
        <f ca="1">IFERROR(IF(LoanIsNotPaid*LoanIsGood,PaymentNumber,""), "")</f>
        <v/>
      </c>
      <c r="C220" s="25" t="str">
        <f ca="1">IFERROR(IF(LoanIsNotPaid*LoanIsGood,PaymentDate,""), "")</f>
        <v/>
      </c>
      <c r="D220" s="24" t="str">
        <f ca="1">IFERROR(IF(LoanIsNotPaid*LoanIsGood,LoanValue,""), "")</f>
        <v/>
      </c>
      <c r="E220" s="24" t="str">
        <f ca="1">IFERROR(IF(LoanIsNotPaid*LoanIsGood,MonthlyPayment,""), "")</f>
        <v/>
      </c>
      <c r="F220" s="24" t="str">
        <f ca="1">IFERROR(IF(LoanIsNotPaid*LoanIsGood,Principal,""), "")</f>
        <v/>
      </c>
      <c r="G220" s="24" t="str">
        <f ca="1">IFERROR(IF(LoanIsNotPaid*LoanIsGood,InterestAmt,""), "")</f>
        <v/>
      </c>
      <c r="H220" s="24" t="str">
        <f ca="1">IFERROR(IF(LoanIsNotPaid*LoanIsGood,EndingBalance,""), "")</f>
        <v/>
      </c>
    </row>
    <row r="221" spans="2:8" ht="20" customHeight="1" x14ac:dyDescent="0.8">
      <c r="B221" s="26" t="str">
        <f ca="1">IFERROR(IF(LoanIsNotPaid*LoanIsGood,PaymentNumber,""), "")</f>
        <v/>
      </c>
      <c r="C221" s="25" t="str">
        <f ca="1">IFERROR(IF(LoanIsNotPaid*LoanIsGood,PaymentDate,""), "")</f>
        <v/>
      </c>
      <c r="D221" s="24" t="str">
        <f ca="1">IFERROR(IF(LoanIsNotPaid*LoanIsGood,LoanValue,""), "")</f>
        <v/>
      </c>
      <c r="E221" s="24" t="str">
        <f ca="1">IFERROR(IF(LoanIsNotPaid*LoanIsGood,MonthlyPayment,""), "")</f>
        <v/>
      </c>
      <c r="F221" s="24" t="str">
        <f ca="1">IFERROR(IF(LoanIsNotPaid*LoanIsGood,Principal,""), "")</f>
        <v/>
      </c>
      <c r="G221" s="24" t="str">
        <f ca="1">IFERROR(IF(LoanIsNotPaid*LoanIsGood,InterestAmt,""), "")</f>
        <v/>
      </c>
      <c r="H221" s="24" t="str">
        <f ca="1">IFERROR(IF(LoanIsNotPaid*LoanIsGood,EndingBalance,""), "")</f>
        <v/>
      </c>
    </row>
    <row r="222" spans="2:8" ht="20" customHeight="1" x14ac:dyDescent="0.8">
      <c r="B222" s="26" t="str">
        <f ca="1">IFERROR(IF(LoanIsNotPaid*LoanIsGood,PaymentNumber,""), "")</f>
        <v/>
      </c>
      <c r="C222" s="25" t="str">
        <f ca="1">IFERROR(IF(LoanIsNotPaid*LoanIsGood,PaymentDate,""), "")</f>
        <v/>
      </c>
      <c r="D222" s="24" t="str">
        <f ca="1">IFERROR(IF(LoanIsNotPaid*LoanIsGood,LoanValue,""), "")</f>
        <v/>
      </c>
      <c r="E222" s="24" t="str">
        <f ca="1">IFERROR(IF(LoanIsNotPaid*LoanIsGood,MonthlyPayment,""), "")</f>
        <v/>
      </c>
      <c r="F222" s="24" t="str">
        <f ca="1">IFERROR(IF(LoanIsNotPaid*LoanIsGood,Principal,""), "")</f>
        <v/>
      </c>
      <c r="G222" s="24" t="str">
        <f ca="1">IFERROR(IF(LoanIsNotPaid*LoanIsGood,InterestAmt,""), "")</f>
        <v/>
      </c>
      <c r="H222" s="24" t="str">
        <f ca="1">IFERROR(IF(LoanIsNotPaid*LoanIsGood,EndingBalance,""), "")</f>
        <v/>
      </c>
    </row>
    <row r="223" spans="2:8" ht="20" customHeight="1" x14ac:dyDescent="0.8">
      <c r="B223" s="26" t="str">
        <f ca="1">IFERROR(IF(LoanIsNotPaid*LoanIsGood,PaymentNumber,""), "")</f>
        <v/>
      </c>
      <c r="C223" s="25" t="str">
        <f ca="1">IFERROR(IF(LoanIsNotPaid*LoanIsGood,PaymentDate,""), "")</f>
        <v/>
      </c>
      <c r="D223" s="24" t="str">
        <f ca="1">IFERROR(IF(LoanIsNotPaid*LoanIsGood,LoanValue,""), "")</f>
        <v/>
      </c>
      <c r="E223" s="24" t="str">
        <f ca="1">IFERROR(IF(LoanIsNotPaid*LoanIsGood,MonthlyPayment,""), "")</f>
        <v/>
      </c>
      <c r="F223" s="24" t="str">
        <f ca="1">IFERROR(IF(LoanIsNotPaid*LoanIsGood,Principal,""), "")</f>
        <v/>
      </c>
      <c r="G223" s="24" t="str">
        <f ca="1">IFERROR(IF(LoanIsNotPaid*LoanIsGood,InterestAmt,""), "")</f>
        <v/>
      </c>
      <c r="H223" s="24" t="str">
        <f ca="1">IFERROR(IF(LoanIsNotPaid*LoanIsGood,EndingBalance,""), "")</f>
        <v/>
      </c>
    </row>
    <row r="224" spans="2:8" ht="20" customHeight="1" x14ac:dyDescent="0.8">
      <c r="B224" s="26" t="str">
        <f ca="1">IFERROR(IF(LoanIsNotPaid*LoanIsGood,PaymentNumber,""), "")</f>
        <v/>
      </c>
      <c r="C224" s="25" t="str">
        <f ca="1">IFERROR(IF(LoanIsNotPaid*LoanIsGood,PaymentDate,""), "")</f>
        <v/>
      </c>
      <c r="D224" s="24" t="str">
        <f ca="1">IFERROR(IF(LoanIsNotPaid*LoanIsGood,LoanValue,""), "")</f>
        <v/>
      </c>
      <c r="E224" s="24" t="str">
        <f ca="1">IFERROR(IF(LoanIsNotPaid*LoanIsGood,MonthlyPayment,""), "")</f>
        <v/>
      </c>
      <c r="F224" s="24" t="str">
        <f ca="1">IFERROR(IF(LoanIsNotPaid*LoanIsGood,Principal,""), "")</f>
        <v/>
      </c>
      <c r="G224" s="24" t="str">
        <f ca="1">IFERROR(IF(LoanIsNotPaid*LoanIsGood,InterestAmt,""), "")</f>
        <v/>
      </c>
      <c r="H224" s="24" t="str">
        <f ca="1">IFERROR(IF(LoanIsNotPaid*LoanIsGood,EndingBalance,""), "")</f>
        <v/>
      </c>
    </row>
    <row r="225" spans="2:8" ht="20" customHeight="1" x14ac:dyDescent="0.8">
      <c r="B225" s="26" t="str">
        <f ca="1">IFERROR(IF(LoanIsNotPaid*LoanIsGood,PaymentNumber,""), "")</f>
        <v/>
      </c>
      <c r="C225" s="25" t="str">
        <f ca="1">IFERROR(IF(LoanIsNotPaid*LoanIsGood,PaymentDate,""), "")</f>
        <v/>
      </c>
      <c r="D225" s="24" t="str">
        <f ca="1">IFERROR(IF(LoanIsNotPaid*LoanIsGood,LoanValue,""), "")</f>
        <v/>
      </c>
      <c r="E225" s="24" t="str">
        <f ca="1">IFERROR(IF(LoanIsNotPaid*LoanIsGood,MonthlyPayment,""), "")</f>
        <v/>
      </c>
      <c r="F225" s="24" t="str">
        <f ca="1">IFERROR(IF(LoanIsNotPaid*LoanIsGood,Principal,""), "")</f>
        <v/>
      </c>
      <c r="G225" s="24" t="str">
        <f ca="1">IFERROR(IF(LoanIsNotPaid*LoanIsGood,InterestAmt,""), "")</f>
        <v/>
      </c>
      <c r="H225" s="24" t="str">
        <f ca="1">IFERROR(IF(LoanIsNotPaid*LoanIsGood,EndingBalance,""), "")</f>
        <v/>
      </c>
    </row>
    <row r="226" spans="2:8" ht="20" customHeight="1" x14ac:dyDescent="0.8">
      <c r="B226" s="26" t="str">
        <f ca="1">IFERROR(IF(LoanIsNotPaid*LoanIsGood,PaymentNumber,""), "")</f>
        <v/>
      </c>
      <c r="C226" s="25" t="str">
        <f ca="1">IFERROR(IF(LoanIsNotPaid*LoanIsGood,PaymentDate,""), "")</f>
        <v/>
      </c>
      <c r="D226" s="24" t="str">
        <f ca="1">IFERROR(IF(LoanIsNotPaid*LoanIsGood,LoanValue,""), "")</f>
        <v/>
      </c>
      <c r="E226" s="24" t="str">
        <f ca="1">IFERROR(IF(LoanIsNotPaid*LoanIsGood,MonthlyPayment,""), "")</f>
        <v/>
      </c>
      <c r="F226" s="24" t="str">
        <f ca="1">IFERROR(IF(LoanIsNotPaid*LoanIsGood,Principal,""), "")</f>
        <v/>
      </c>
      <c r="G226" s="24" t="str">
        <f ca="1">IFERROR(IF(LoanIsNotPaid*LoanIsGood,InterestAmt,""), "")</f>
        <v/>
      </c>
      <c r="H226" s="24" t="str">
        <f ca="1">IFERROR(IF(LoanIsNotPaid*LoanIsGood,EndingBalance,""), "")</f>
        <v/>
      </c>
    </row>
    <row r="227" spans="2:8" ht="20" customHeight="1" x14ac:dyDescent="0.8">
      <c r="B227" s="26" t="str">
        <f ca="1">IFERROR(IF(LoanIsNotPaid*LoanIsGood,PaymentNumber,""), "")</f>
        <v/>
      </c>
      <c r="C227" s="25" t="str">
        <f ca="1">IFERROR(IF(LoanIsNotPaid*LoanIsGood,PaymentDate,""), "")</f>
        <v/>
      </c>
      <c r="D227" s="24" t="str">
        <f ca="1">IFERROR(IF(LoanIsNotPaid*LoanIsGood,LoanValue,""), "")</f>
        <v/>
      </c>
      <c r="E227" s="24" t="str">
        <f ca="1">IFERROR(IF(LoanIsNotPaid*LoanIsGood,MonthlyPayment,""), "")</f>
        <v/>
      </c>
      <c r="F227" s="24" t="str">
        <f ca="1">IFERROR(IF(LoanIsNotPaid*LoanIsGood,Principal,""), "")</f>
        <v/>
      </c>
      <c r="G227" s="24" t="str">
        <f ca="1">IFERROR(IF(LoanIsNotPaid*LoanIsGood,InterestAmt,""), "")</f>
        <v/>
      </c>
      <c r="H227" s="24" t="str">
        <f ca="1">IFERROR(IF(LoanIsNotPaid*LoanIsGood,EndingBalance,""), "")</f>
        <v/>
      </c>
    </row>
    <row r="228" spans="2:8" ht="20" customHeight="1" x14ac:dyDescent="0.8">
      <c r="B228" s="26" t="str">
        <f ca="1">IFERROR(IF(LoanIsNotPaid*LoanIsGood,PaymentNumber,""), "")</f>
        <v/>
      </c>
      <c r="C228" s="25" t="str">
        <f ca="1">IFERROR(IF(LoanIsNotPaid*LoanIsGood,PaymentDate,""), "")</f>
        <v/>
      </c>
      <c r="D228" s="24" t="str">
        <f ca="1">IFERROR(IF(LoanIsNotPaid*LoanIsGood,LoanValue,""), "")</f>
        <v/>
      </c>
      <c r="E228" s="24" t="str">
        <f ca="1">IFERROR(IF(LoanIsNotPaid*LoanIsGood,MonthlyPayment,""), "")</f>
        <v/>
      </c>
      <c r="F228" s="24" t="str">
        <f ca="1">IFERROR(IF(LoanIsNotPaid*LoanIsGood,Principal,""), "")</f>
        <v/>
      </c>
      <c r="G228" s="24" t="str">
        <f ca="1">IFERROR(IF(LoanIsNotPaid*LoanIsGood,InterestAmt,""), "")</f>
        <v/>
      </c>
      <c r="H228" s="24" t="str">
        <f ca="1">IFERROR(IF(LoanIsNotPaid*LoanIsGood,EndingBalance,""), "")</f>
        <v/>
      </c>
    </row>
    <row r="229" spans="2:8" ht="20" customHeight="1" x14ac:dyDescent="0.8">
      <c r="B229" s="26" t="str">
        <f ca="1">IFERROR(IF(LoanIsNotPaid*LoanIsGood,PaymentNumber,""), "")</f>
        <v/>
      </c>
      <c r="C229" s="25" t="str">
        <f ca="1">IFERROR(IF(LoanIsNotPaid*LoanIsGood,PaymentDate,""), "")</f>
        <v/>
      </c>
      <c r="D229" s="24" t="str">
        <f ca="1">IFERROR(IF(LoanIsNotPaid*LoanIsGood,LoanValue,""), "")</f>
        <v/>
      </c>
      <c r="E229" s="24" t="str">
        <f ca="1">IFERROR(IF(LoanIsNotPaid*LoanIsGood,MonthlyPayment,""), "")</f>
        <v/>
      </c>
      <c r="F229" s="24" t="str">
        <f ca="1">IFERROR(IF(LoanIsNotPaid*LoanIsGood,Principal,""), "")</f>
        <v/>
      </c>
      <c r="G229" s="24" t="str">
        <f ca="1">IFERROR(IF(LoanIsNotPaid*LoanIsGood,InterestAmt,""), "")</f>
        <v/>
      </c>
      <c r="H229" s="24" t="str">
        <f ca="1">IFERROR(IF(LoanIsNotPaid*LoanIsGood,EndingBalance,""), "")</f>
        <v/>
      </c>
    </row>
    <row r="230" spans="2:8" ht="20" customHeight="1" x14ac:dyDescent="0.8">
      <c r="B230" s="26" t="str">
        <f ca="1">IFERROR(IF(LoanIsNotPaid*LoanIsGood,PaymentNumber,""), "")</f>
        <v/>
      </c>
      <c r="C230" s="25" t="str">
        <f ca="1">IFERROR(IF(LoanIsNotPaid*LoanIsGood,PaymentDate,""), "")</f>
        <v/>
      </c>
      <c r="D230" s="24" t="str">
        <f ca="1">IFERROR(IF(LoanIsNotPaid*LoanIsGood,LoanValue,""), "")</f>
        <v/>
      </c>
      <c r="E230" s="24" t="str">
        <f ca="1">IFERROR(IF(LoanIsNotPaid*LoanIsGood,MonthlyPayment,""), "")</f>
        <v/>
      </c>
      <c r="F230" s="24" t="str">
        <f ca="1">IFERROR(IF(LoanIsNotPaid*LoanIsGood,Principal,""), "")</f>
        <v/>
      </c>
      <c r="G230" s="24" t="str">
        <f ca="1">IFERROR(IF(LoanIsNotPaid*LoanIsGood,InterestAmt,""), "")</f>
        <v/>
      </c>
      <c r="H230" s="24" t="str">
        <f ca="1">IFERROR(IF(LoanIsNotPaid*LoanIsGood,EndingBalance,""), "")</f>
        <v/>
      </c>
    </row>
    <row r="231" spans="2:8" ht="20" customHeight="1" x14ac:dyDescent="0.8">
      <c r="B231" s="26" t="str">
        <f ca="1">IFERROR(IF(LoanIsNotPaid*LoanIsGood,PaymentNumber,""), "")</f>
        <v/>
      </c>
      <c r="C231" s="25" t="str">
        <f ca="1">IFERROR(IF(LoanIsNotPaid*LoanIsGood,PaymentDate,""), "")</f>
        <v/>
      </c>
      <c r="D231" s="24" t="str">
        <f ca="1">IFERROR(IF(LoanIsNotPaid*LoanIsGood,LoanValue,""), "")</f>
        <v/>
      </c>
      <c r="E231" s="24" t="str">
        <f ca="1">IFERROR(IF(LoanIsNotPaid*LoanIsGood,MonthlyPayment,""), "")</f>
        <v/>
      </c>
      <c r="F231" s="24" t="str">
        <f ca="1">IFERROR(IF(LoanIsNotPaid*LoanIsGood,Principal,""), "")</f>
        <v/>
      </c>
      <c r="G231" s="24" t="str">
        <f ca="1">IFERROR(IF(LoanIsNotPaid*LoanIsGood,InterestAmt,""), "")</f>
        <v/>
      </c>
      <c r="H231" s="24" t="str">
        <f ca="1">IFERROR(IF(LoanIsNotPaid*LoanIsGood,EndingBalance,""), "")</f>
        <v/>
      </c>
    </row>
    <row r="232" spans="2:8" ht="20" customHeight="1" x14ac:dyDescent="0.8">
      <c r="B232" s="26" t="str">
        <f ca="1">IFERROR(IF(LoanIsNotPaid*LoanIsGood,PaymentNumber,""), "")</f>
        <v/>
      </c>
      <c r="C232" s="25" t="str">
        <f ca="1">IFERROR(IF(LoanIsNotPaid*LoanIsGood,PaymentDate,""), "")</f>
        <v/>
      </c>
      <c r="D232" s="24" t="str">
        <f ca="1">IFERROR(IF(LoanIsNotPaid*LoanIsGood,LoanValue,""), "")</f>
        <v/>
      </c>
      <c r="E232" s="24" t="str">
        <f ca="1">IFERROR(IF(LoanIsNotPaid*LoanIsGood,MonthlyPayment,""), "")</f>
        <v/>
      </c>
      <c r="F232" s="24" t="str">
        <f ca="1">IFERROR(IF(LoanIsNotPaid*LoanIsGood,Principal,""), "")</f>
        <v/>
      </c>
      <c r="G232" s="24" t="str">
        <f ca="1">IFERROR(IF(LoanIsNotPaid*LoanIsGood,InterestAmt,""), "")</f>
        <v/>
      </c>
      <c r="H232" s="24" t="str">
        <f ca="1">IFERROR(IF(LoanIsNotPaid*LoanIsGood,EndingBalance,""), "")</f>
        <v/>
      </c>
    </row>
    <row r="233" spans="2:8" ht="20" customHeight="1" x14ac:dyDescent="0.8">
      <c r="B233" s="26" t="str">
        <f ca="1">IFERROR(IF(LoanIsNotPaid*LoanIsGood,PaymentNumber,""), "")</f>
        <v/>
      </c>
      <c r="C233" s="25" t="str">
        <f ca="1">IFERROR(IF(LoanIsNotPaid*LoanIsGood,PaymentDate,""), "")</f>
        <v/>
      </c>
      <c r="D233" s="24" t="str">
        <f ca="1">IFERROR(IF(LoanIsNotPaid*LoanIsGood,LoanValue,""), "")</f>
        <v/>
      </c>
      <c r="E233" s="24" t="str">
        <f ca="1">IFERROR(IF(LoanIsNotPaid*LoanIsGood,MonthlyPayment,""), "")</f>
        <v/>
      </c>
      <c r="F233" s="24" t="str">
        <f ca="1">IFERROR(IF(LoanIsNotPaid*LoanIsGood,Principal,""), "")</f>
        <v/>
      </c>
      <c r="G233" s="24" t="str">
        <f ca="1">IFERROR(IF(LoanIsNotPaid*LoanIsGood,InterestAmt,""), "")</f>
        <v/>
      </c>
      <c r="H233" s="24" t="str">
        <f ca="1">IFERROR(IF(LoanIsNotPaid*LoanIsGood,EndingBalance,""), "")</f>
        <v/>
      </c>
    </row>
    <row r="234" spans="2:8" ht="20" customHeight="1" x14ac:dyDescent="0.8">
      <c r="B234" s="26" t="str">
        <f ca="1">IFERROR(IF(LoanIsNotPaid*LoanIsGood,PaymentNumber,""), "")</f>
        <v/>
      </c>
      <c r="C234" s="25" t="str">
        <f ca="1">IFERROR(IF(LoanIsNotPaid*LoanIsGood,PaymentDate,""), "")</f>
        <v/>
      </c>
      <c r="D234" s="24" t="str">
        <f ca="1">IFERROR(IF(LoanIsNotPaid*LoanIsGood,LoanValue,""), "")</f>
        <v/>
      </c>
      <c r="E234" s="24" t="str">
        <f ca="1">IFERROR(IF(LoanIsNotPaid*LoanIsGood,MonthlyPayment,""), "")</f>
        <v/>
      </c>
      <c r="F234" s="24" t="str">
        <f ca="1">IFERROR(IF(LoanIsNotPaid*LoanIsGood,Principal,""), "")</f>
        <v/>
      </c>
      <c r="G234" s="24" t="str">
        <f ca="1">IFERROR(IF(LoanIsNotPaid*LoanIsGood,InterestAmt,""), "")</f>
        <v/>
      </c>
      <c r="H234" s="24" t="str">
        <f ca="1">IFERROR(IF(LoanIsNotPaid*LoanIsGood,EndingBalance,""), "")</f>
        <v/>
      </c>
    </row>
    <row r="235" spans="2:8" ht="20" customHeight="1" x14ac:dyDescent="0.8">
      <c r="B235" s="26" t="str">
        <f ca="1">IFERROR(IF(LoanIsNotPaid*LoanIsGood,PaymentNumber,""), "")</f>
        <v/>
      </c>
      <c r="C235" s="25" t="str">
        <f ca="1">IFERROR(IF(LoanIsNotPaid*LoanIsGood,PaymentDate,""), "")</f>
        <v/>
      </c>
      <c r="D235" s="24" t="str">
        <f ca="1">IFERROR(IF(LoanIsNotPaid*LoanIsGood,LoanValue,""), "")</f>
        <v/>
      </c>
      <c r="E235" s="24" t="str">
        <f ca="1">IFERROR(IF(LoanIsNotPaid*LoanIsGood,MonthlyPayment,""), "")</f>
        <v/>
      </c>
      <c r="F235" s="24" t="str">
        <f ca="1">IFERROR(IF(LoanIsNotPaid*LoanIsGood,Principal,""), "")</f>
        <v/>
      </c>
      <c r="G235" s="24" t="str">
        <f ca="1">IFERROR(IF(LoanIsNotPaid*LoanIsGood,InterestAmt,""), "")</f>
        <v/>
      </c>
      <c r="H235" s="24" t="str">
        <f ca="1">IFERROR(IF(LoanIsNotPaid*LoanIsGood,EndingBalance,""), "")</f>
        <v/>
      </c>
    </row>
    <row r="236" spans="2:8" ht="20" customHeight="1" x14ac:dyDescent="0.8">
      <c r="B236" s="26" t="str">
        <f ca="1">IFERROR(IF(LoanIsNotPaid*LoanIsGood,PaymentNumber,""), "")</f>
        <v/>
      </c>
      <c r="C236" s="25" t="str">
        <f ca="1">IFERROR(IF(LoanIsNotPaid*LoanIsGood,PaymentDate,""), "")</f>
        <v/>
      </c>
      <c r="D236" s="24" t="str">
        <f ca="1">IFERROR(IF(LoanIsNotPaid*LoanIsGood,LoanValue,""), "")</f>
        <v/>
      </c>
      <c r="E236" s="24" t="str">
        <f ca="1">IFERROR(IF(LoanIsNotPaid*LoanIsGood,MonthlyPayment,""), "")</f>
        <v/>
      </c>
      <c r="F236" s="24" t="str">
        <f ca="1">IFERROR(IF(LoanIsNotPaid*LoanIsGood,Principal,""), "")</f>
        <v/>
      </c>
      <c r="G236" s="24" t="str">
        <f ca="1">IFERROR(IF(LoanIsNotPaid*LoanIsGood,InterestAmt,""), "")</f>
        <v/>
      </c>
      <c r="H236" s="24" t="str">
        <f ca="1">IFERROR(IF(LoanIsNotPaid*LoanIsGood,EndingBalance,""), "")</f>
        <v/>
      </c>
    </row>
    <row r="237" spans="2:8" ht="20" customHeight="1" x14ac:dyDescent="0.8">
      <c r="B237" s="26" t="str">
        <f ca="1">IFERROR(IF(LoanIsNotPaid*LoanIsGood,PaymentNumber,""), "")</f>
        <v/>
      </c>
      <c r="C237" s="25" t="str">
        <f ca="1">IFERROR(IF(LoanIsNotPaid*LoanIsGood,PaymentDate,""), "")</f>
        <v/>
      </c>
      <c r="D237" s="24" t="str">
        <f ca="1">IFERROR(IF(LoanIsNotPaid*LoanIsGood,LoanValue,""), "")</f>
        <v/>
      </c>
      <c r="E237" s="24" t="str">
        <f ca="1">IFERROR(IF(LoanIsNotPaid*LoanIsGood,MonthlyPayment,""), "")</f>
        <v/>
      </c>
      <c r="F237" s="24" t="str">
        <f ca="1">IFERROR(IF(LoanIsNotPaid*LoanIsGood,Principal,""), "")</f>
        <v/>
      </c>
      <c r="G237" s="24" t="str">
        <f ca="1">IFERROR(IF(LoanIsNotPaid*LoanIsGood,InterestAmt,""), "")</f>
        <v/>
      </c>
      <c r="H237" s="24" t="str">
        <f ca="1">IFERROR(IF(LoanIsNotPaid*LoanIsGood,EndingBalance,""), "")</f>
        <v/>
      </c>
    </row>
    <row r="238" spans="2:8" ht="20" customHeight="1" x14ac:dyDescent="0.8">
      <c r="B238" s="26" t="str">
        <f ca="1">IFERROR(IF(LoanIsNotPaid*LoanIsGood,PaymentNumber,""), "")</f>
        <v/>
      </c>
      <c r="C238" s="25" t="str">
        <f ca="1">IFERROR(IF(LoanIsNotPaid*LoanIsGood,PaymentDate,""), "")</f>
        <v/>
      </c>
      <c r="D238" s="24" t="str">
        <f ca="1">IFERROR(IF(LoanIsNotPaid*LoanIsGood,LoanValue,""), "")</f>
        <v/>
      </c>
      <c r="E238" s="24" t="str">
        <f ca="1">IFERROR(IF(LoanIsNotPaid*LoanIsGood,MonthlyPayment,""), "")</f>
        <v/>
      </c>
      <c r="F238" s="24" t="str">
        <f ca="1">IFERROR(IF(LoanIsNotPaid*LoanIsGood,Principal,""), "")</f>
        <v/>
      </c>
      <c r="G238" s="24" t="str">
        <f ca="1">IFERROR(IF(LoanIsNotPaid*LoanIsGood,InterestAmt,""), "")</f>
        <v/>
      </c>
      <c r="H238" s="24" t="str">
        <f ca="1">IFERROR(IF(LoanIsNotPaid*LoanIsGood,EndingBalance,""), "")</f>
        <v/>
      </c>
    </row>
    <row r="239" spans="2:8" ht="20" customHeight="1" x14ac:dyDescent="0.8">
      <c r="B239" s="26" t="str">
        <f ca="1">IFERROR(IF(LoanIsNotPaid*LoanIsGood,PaymentNumber,""), "")</f>
        <v/>
      </c>
      <c r="C239" s="25" t="str">
        <f ca="1">IFERROR(IF(LoanIsNotPaid*LoanIsGood,PaymentDate,""), "")</f>
        <v/>
      </c>
      <c r="D239" s="24" t="str">
        <f ca="1">IFERROR(IF(LoanIsNotPaid*LoanIsGood,LoanValue,""), "")</f>
        <v/>
      </c>
      <c r="E239" s="24" t="str">
        <f ca="1">IFERROR(IF(LoanIsNotPaid*LoanIsGood,MonthlyPayment,""), "")</f>
        <v/>
      </c>
      <c r="F239" s="24" t="str">
        <f ca="1">IFERROR(IF(LoanIsNotPaid*LoanIsGood,Principal,""), "")</f>
        <v/>
      </c>
      <c r="G239" s="24" t="str">
        <f ca="1">IFERROR(IF(LoanIsNotPaid*LoanIsGood,InterestAmt,""), "")</f>
        <v/>
      </c>
      <c r="H239" s="24" t="str">
        <f ca="1">IFERROR(IF(LoanIsNotPaid*LoanIsGood,EndingBalance,""), "")</f>
        <v/>
      </c>
    </row>
    <row r="240" spans="2:8" ht="20" customHeight="1" x14ac:dyDescent="0.8">
      <c r="B240" s="26" t="str">
        <f ca="1">IFERROR(IF(LoanIsNotPaid*LoanIsGood,PaymentNumber,""), "")</f>
        <v/>
      </c>
      <c r="C240" s="25" t="str">
        <f ca="1">IFERROR(IF(LoanIsNotPaid*LoanIsGood,PaymentDate,""), "")</f>
        <v/>
      </c>
      <c r="D240" s="24" t="str">
        <f ca="1">IFERROR(IF(LoanIsNotPaid*LoanIsGood,LoanValue,""), "")</f>
        <v/>
      </c>
      <c r="E240" s="24" t="str">
        <f ca="1">IFERROR(IF(LoanIsNotPaid*LoanIsGood,MonthlyPayment,""), "")</f>
        <v/>
      </c>
      <c r="F240" s="24" t="str">
        <f ca="1">IFERROR(IF(LoanIsNotPaid*LoanIsGood,Principal,""), "")</f>
        <v/>
      </c>
      <c r="G240" s="24" t="str">
        <f ca="1">IFERROR(IF(LoanIsNotPaid*LoanIsGood,InterestAmt,""), "")</f>
        <v/>
      </c>
      <c r="H240" s="24" t="str">
        <f ca="1">IFERROR(IF(LoanIsNotPaid*LoanIsGood,EndingBalance,""), "")</f>
        <v/>
      </c>
    </row>
    <row r="241" spans="2:8" ht="20" customHeight="1" x14ac:dyDescent="0.8">
      <c r="B241" s="26" t="str">
        <f ca="1">IFERROR(IF(LoanIsNotPaid*LoanIsGood,PaymentNumber,""), "")</f>
        <v/>
      </c>
      <c r="C241" s="25" t="str">
        <f ca="1">IFERROR(IF(LoanIsNotPaid*LoanIsGood,PaymentDate,""), "")</f>
        <v/>
      </c>
      <c r="D241" s="24" t="str">
        <f ca="1">IFERROR(IF(LoanIsNotPaid*LoanIsGood,LoanValue,""), "")</f>
        <v/>
      </c>
      <c r="E241" s="24" t="str">
        <f ca="1">IFERROR(IF(LoanIsNotPaid*LoanIsGood,MonthlyPayment,""), "")</f>
        <v/>
      </c>
      <c r="F241" s="24" t="str">
        <f ca="1">IFERROR(IF(LoanIsNotPaid*LoanIsGood,Principal,""), "")</f>
        <v/>
      </c>
      <c r="G241" s="24" t="str">
        <f ca="1">IFERROR(IF(LoanIsNotPaid*LoanIsGood,InterestAmt,""), "")</f>
        <v/>
      </c>
      <c r="H241" s="24" t="str">
        <f ca="1">IFERROR(IF(LoanIsNotPaid*LoanIsGood,EndingBalance,""), "")</f>
        <v/>
      </c>
    </row>
    <row r="242" spans="2:8" ht="20" customHeight="1" x14ac:dyDescent="0.8">
      <c r="B242" s="26" t="str">
        <f ca="1">IFERROR(IF(LoanIsNotPaid*LoanIsGood,PaymentNumber,""), "")</f>
        <v/>
      </c>
      <c r="C242" s="25" t="str">
        <f ca="1">IFERROR(IF(LoanIsNotPaid*LoanIsGood,PaymentDate,""), "")</f>
        <v/>
      </c>
      <c r="D242" s="24" t="str">
        <f ca="1">IFERROR(IF(LoanIsNotPaid*LoanIsGood,LoanValue,""), "")</f>
        <v/>
      </c>
      <c r="E242" s="24" t="str">
        <f ca="1">IFERROR(IF(LoanIsNotPaid*LoanIsGood,MonthlyPayment,""), "")</f>
        <v/>
      </c>
      <c r="F242" s="24" t="str">
        <f ca="1">IFERROR(IF(LoanIsNotPaid*LoanIsGood,Principal,""), "")</f>
        <v/>
      </c>
      <c r="G242" s="24" t="str">
        <f ca="1">IFERROR(IF(LoanIsNotPaid*LoanIsGood,InterestAmt,""), "")</f>
        <v/>
      </c>
      <c r="H242" s="24" t="str">
        <f ca="1">IFERROR(IF(LoanIsNotPaid*LoanIsGood,EndingBalance,""), "")</f>
        <v/>
      </c>
    </row>
    <row r="243" spans="2:8" ht="20" customHeight="1" x14ac:dyDescent="0.8">
      <c r="B243" s="26" t="str">
        <f ca="1">IFERROR(IF(LoanIsNotPaid*LoanIsGood,PaymentNumber,""), "")</f>
        <v/>
      </c>
      <c r="C243" s="25" t="str">
        <f ca="1">IFERROR(IF(LoanIsNotPaid*LoanIsGood,PaymentDate,""), "")</f>
        <v/>
      </c>
      <c r="D243" s="24" t="str">
        <f ca="1">IFERROR(IF(LoanIsNotPaid*LoanIsGood,LoanValue,""), "")</f>
        <v/>
      </c>
      <c r="E243" s="24" t="str">
        <f ca="1">IFERROR(IF(LoanIsNotPaid*LoanIsGood,MonthlyPayment,""), "")</f>
        <v/>
      </c>
      <c r="F243" s="24" t="str">
        <f ca="1">IFERROR(IF(LoanIsNotPaid*LoanIsGood,Principal,""), "")</f>
        <v/>
      </c>
      <c r="G243" s="24" t="str">
        <f ca="1">IFERROR(IF(LoanIsNotPaid*LoanIsGood,InterestAmt,""), "")</f>
        <v/>
      </c>
      <c r="H243" s="24" t="str">
        <f ca="1">IFERROR(IF(LoanIsNotPaid*LoanIsGood,EndingBalance,""), "")</f>
        <v/>
      </c>
    </row>
    <row r="244" spans="2:8" ht="20" customHeight="1" x14ac:dyDescent="0.8">
      <c r="B244" s="26" t="str">
        <f ca="1">IFERROR(IF(LoanIsNotPaid*LoanIsGood,PaymentNumber,""), "")</f>
        <v/>
      </c>
      <c r="C244" s="25" t="str">
        <f ca="1">IFERROR(IF(LoanIsNotPaid*LoanIsGood,PaymentDate,""), "")</f>
        <v/>
      </c>
      <c r="D244" s="24" t="str">
        <f ca="1">IFERROR(IF(LoanIsNotPaid*LoanIsGood,LoanValue,""), "")</f>
        <v/>
      </c>
      <c r="E244" s="24" t="str">
        <f ca="1">IFERROR(IF(LoanIsNotPaid*LoanIsGood,MonthlyPayment,""), "")</f>
        <v/>
      </c>
      <c r="F244" s="24" t="str">
        <f ca="1">IFERROR(IF(LoanIsNotPaid*LoanIsGood,Principal,""), "")</f>
        <v/>
      </c>
      <c r="G244" s="24" t="str">
        <f ca="1">IFERROR(IF(LoanIsNotPaid*LoanIsGood,InterestAmt,""), "")</f>
        <v/>
      </c>
      <c r="H244" s="24" t="str">
        <f ca="1">IFERROR(IF(LoanIsNotPaid*LoanIsGood,EndingBalance,""), "")</f>
        <v/>
      </c>
    </row>
    <row r="245" spans="2:8" ht="20" customHeight="1" x14ac:dyDescent="0.8">
      <c r="B245" s="26" t="str">
        <f ca="1">IFERROR(IF(LoanIsNotPaid*LoanIsGood,PaymentNumber,""), "")</f>
        <v/>
      </c>
      <c r="C245" s="25" t="str">
        <f ca="1">IFERROR(IF(LoanIsNotPaid*LoanIsGood,PaymentDate,""), "")</f>
        <v/>
      </c>
      <c r="D245" s="24" t="str">
        <f ca="1">IFERROR(IF(LoanIsNotPaid*LoanIsGood,LoanValue,""), "")</f>
        <v/>
      </c>
      <c r="E245" s="24" t="str">
        <f ca="1">IFERROR(IF(LoanIsNotPaid*LoanIsGood,MonthlyPayment,""), "")</f>
        <v/>
      </c>
      <c r="F245" s="24" t="str">
        <f ca="1">IFERROR(IF(LoanIsNotPaid*LoanIsGood,Principal,""), "")</f>
        <v/>
      </c>
      <c r="G245" s="24" t="str">
        <f ca="1">IFERROR(IF(LoanIsNotPaid*LoanIsGood,InterestAmt,""), "")</f>
        <v/>
      </c>
      <c r="H245" s="24" t="str">
        <f ca="1">IFERROR(IF(LoanIsNotPaid*LoanIsGood,EndingBalance,""), "")</f>
        <v/>
      </c>
    </row>
    <row r="246" spans="2:8" ht="20" customHeight="1" x14ac:dyDescent="0.8">
      <c r="B246" s="26" t="str">
        <f ca="1">IFERROR(IF(LoanIsNotPaid*LoanIsGood,PaymentNumber,""), "")</f>
        <v/>
      </c>
      <c r="C246" s="25" t="str">
        <f ca="1">IFERROR(IF(LoanIsNotPaid*LoanIsGood,PaymentDate,""), "")</f>
        <v/>
      </c>
      <c r="D246" s="24" t="str">
        <f ca="1">IFERROR(IF(LoanIsNotPaid*LoanIsGood,LoanValue,""), "")</f>
        <v/>
      </c>
      <c r="E246" s="24" t="str">
        <f ca="1">IFERROR(IF(LoanIsNotPaid*LoanIsGood,MonthlyPayment,""), "")</f>
        <v/>
      </c>
      <c r="F246" s="24" t="str">
        <f ca="1">IFERROR(IF(LoanIsNotPaid*LoanIsGood,Principal,""), "")</f>
        <v/>
      </c>
      <c r="G246" s="24" t="str">
        <f ca="1">IFERROR(IF(LoanIsNotPaid*LoanIsGood,InterestAmt,""), "")</f>
        <v/>
      </c>
      <c r="H246" s="24" t="str">
        <f ca="1">IFERROR(IF(LoanIsNotPaid*LoanIsGood,EndingBalance,""), "")</f>
        <v/>
      </c>
    </row>
    <row r="247" spans="2:8" ht="20" customHeight="1" x14ac:dyDescent="0.8">
      <c r="B247" s="26" t="str">
        <f ca="1">IFERROR(IF(LoanIsNotPaid*LoanIsGood,PaymentNumber,""), "")</f>
        <v/>
      </c>
      <c r="C247" s="25" t="str">
        <f ca="1">IFERROR(IF(LoanIsNotPaid*LoanIsGood,PaymentDate,""), "")</f>
        <v/>
      </c>
      <c r="D247" s="24" t="str">
        <f ca="1">IFERROR(IF(LoanIsNotPaid*LoanIsGood,LoanValue,""), "")</f>
        <v/>
      </c>
      <c r="E247" s="24" t="str">
        <f ca="1">IFERROR(IF(LoanIsNotPaid*LoanIsGood,MonthlyPayment,""), "")</f>
        <v/>
      </c>
      <c r="F247" s="24" t="str">
        <f ca="1">IFERROR(IF(LoanIsNotPaid*LoanIsGood,Principal,""), "")</f>
        <v/>
      </c>
      <c r="G247" s="24" t="str">
        <f ca="1">IFERROR(IF(LoanIsNotPaid*LoanIsGood,InterestAmt,""), "")</f>
        <v/>
      </c>
      <c r="H247" s="24" t="str">
        <f ca="1">IFERROR(IF(LoanIsNotPaid*LoanIsGood,EndingBalance,""), "")</f>
        <v/>
      </c>
    </row>
    <row r="248" spans="2:8" ht="20" customHeight="1" x14ac:dyDescent="0.8">
      <c r="B248" s="26" t="str">
        <f ca="1">IFERROR(IF(LoanIsNotPaid*LoanIsGood,PaymentNumber,""), "")</f>
        <v/>
      </c>
      <c r="C248" s="25" t="str">
        <f ca="1">IFERROR(IF(LoanIsNotPaid*LoanIsGood,PaymentDate,""), "")</f>
        <v/>
      </c>
      <c r="D248" s="24" t="str">
        <f ca="1">IFERROR(IF(LoanIsNotPaid*LoanIsGood,LoanValue,""), "")</f>
        <v/>
      </c>
      <c r="E248" s="24" t="str">
        <f ca="1">IFERROR(IF(LoanIsNotPaid*LoanIsGood,MonthlyPayment,""), "")</f>
        <v/>
      </c>
      <c r="F248" s="24" t="str">
        <f ca="1">IFERROR(IF(LoanIsNotPaid*LoanIsGood,Principal,""), "")</f>
        <v/>
      </c>
      <c r="G248" s="24" t="str">
        <f ca="1">IFERROR(IF(LoanIsNotPaid*LoanIsGood,InterestAmt,""), "")</f>
        <v/>
      </c>
      <c r="H248" s="24" t="str">
        <f ca="1">IFERROR(IF(LoanIsNotPaid*LoanIsGood,EndingBalance,""), "")</f>
        <v/>
      </c>
    </row>
    <row r="249" spans="2:8" ht="20" customHeight="1" x14ac:dyDescent="0.8">
      <c r="B249" s="26" t="str">
        <f ca="1">IFERROR(IF(LoanIsNotPaid*LoanIsGood,PaymentNumber,""), "")</f>
        <v/>
      </c>
      <c r="C249" s="25" t="str">
        <f ca="1">IFERROR(IF(LoanIsNotPaid*LoanIsGood,PaymentDate,""), "")</f>
        <v/>
      </c>
      <c r="D249" s="24" t="str">
        <f ca="1">IFERROR(IF(LoanIsNotPaid*LoanIsGood,LoanValue,""), "")</f>
        <v/>
      </c>
      <c r="E249" s="24" t="str">
        <f ca="1">IFERROR(IF(LoanIsNotPaid*LoanIsGood,MonthlyPayment,""), "")</f>
        <v/>
      </c>
      <c r="F249" s="24" t="str">
        <f ca="1">IFERROR(IF(LoanIsNotPaid*LoanIsGood,Principal,""), "")</f>
        <v/>
      </c>
      <c r="G249" s="24" t="str">
        <f ca="1">IFERROR(IF(LoanIsNotPaid*LoanIsGood,InterestAmt,""), "")</f>
        <v/>
      </c>
      <c r="H249" s="24" t="str">
        <f ca="1">IFERROR(IF(LoanIsNotPaid*LoanIsGood,EndingBalance,""), "")</f>
        <v/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15" priority="4" stopIfTrue="1">
      <formula>NOT(LoanIsNotPaid)</formula>
    </cfRule>
    <cfRule type="expression" dxfId="14" priority="5" stopIfTrue="1">
      <formula>IF(ROW(B10)=LastRow,TRUE,FALSE)</formula>
    </cfRule>
  </conditionalFormatting>
  <conditionalFormatting sqref="B10:H369">
    <cfRule type="expression" dxfId="13" priority="1">
      <formula>$B10=""</formula>
    </cfRule>
  </conditionalFormatting>
  <conditionalFormatting sqref="C10:G369">
    <cfRule type="expression" dxfId="12" priority="2" stopIfTrue="1">
      <formula>NOT(LoanIsNotPaid)</formula>
    </cfRule>
    <cfRule type="expression" dxfId="11" priority="3" stopIfTrue="1">
      <formula>IF(ROW(C10)=LastRow,TRUE,FALSE)</formula>
    </cfRule>
  </conditionalFormatting>
  <conditionalFormatting sqref="H10:H369">
    <cfRule type="expression" dxfId="10" priority="6" stopIfTrue="1">
      <formula>NOT(LoanIsNotPaid)</formula>
    </cfRule>
    <cfRule type="expression" dxfId="9" priority="7" stopIfTrue="1">
      <formula>IF(ROW(H10)=LastRow,TRUE,FALSE)</formula>
    </cfRule>
  </conditionalFormatting>
  <dataValidations count="29">
    <dataValidation allowBlank="1" showErrorMessage="1" prompt="このローン計算シートのワークシートを使用してローン返済のスケジュールを立てます。総利息と返済額の合計は自動的に計算されます" sqref="A2" xr:uid="{CE42431F-D592-4E0A-8D6F-12FFEBC9D7EB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42B089AC-BB21-480F-9A74-D8294EC3B3D2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A3B89998-8E80-4278-ACD3-D8EE1F766A99}"/>
    <dataValidation allowBlank="1" showInputMessage="1" showErrorMessage="1" prompt="この見出しの下にあるこの列では、返済後残高が自動的に更新されます" sqref="H9" xr:uid="{4830B0CA-E2EB-492A-8BCA-84361A680CFC}"/>
    <dataValidation allowBlank="1" showInputMessage="1" showErrorMessage="1" prompt="この見出しの下にあるこの列では、利息の金額が自動的に更新されます" sqref="G9" xr:uid="{19F9ED38-0039-46C9-8784-D466FE70E348}"/>
    <dataValidation allowBlank="1" showInputMessage="1" showErrorMessage="1" prompt="この見出しの下にあるこの列では、元金の金額が自動的に更新されます" sqref="F9" xr:uid="{C4476348-0134-440F-9E25-33F8D92B04FE}"/>
    <dataValidation allowBlank="1" showInputMessage="1" showErrorMessage="1" prompt="この見出しの下にあるこの列では、支払金額が自動的に計算されます" sqref="E9" xr:uid="{C2004F22-0D81-4D17-9102-4811C53ED90A}"/>
    <dataValidation allowBlank="1" showInputMessage="1" showErrorMessage="1" prompt="この見出しの下にあるこの列では、期首残高が自動的に計算されます" sqref="D9" xr:uid="{A4547F76-8794-4BC5-8FCE-EB15063484B9}"/>
    <dataValidation allowBlank="1" showInputMessage="1" showErrorMessage="1" prompt="この見出しの下にあるこの列では、返済日が自動的に更新されます" sqref="C9" xr:uid="{4BFE8D2C-FA05-479C-833B-EB77DB548630}"/>
    <dataValidation allowBlank="1" showInputMessage="1" showErrorMessage="1" prompt="この見出しの下にあるこの列では、支払番号が自動的に更新されます" sqref="B9" xr:uid="{CEC90685-04EF-4F43-8D30-62BE9C2249CD}"/>
    <dataValidation allowBlank="1" showInputMessage="1" showErrorMessage="1" prompt="支払回数はこのセルで自動的に計算されます" sqref="H5" xr:uid="{DD2BA81A-BC5B-4D8E-BB29-1A39041A0556}"/>
    <dataValidation allowBlank="1" showInputMessage="1" showErrorMessage="1" prompt="総利息はこのセルで自動的に計算されます" sqref="H6" xr:uid="{84D0CE91-DC5B-4262-B001-1194189AC986}"/>
    <dataValidation allowBlank="1" showInputMessage="1" showErrorMessage="1" prompt="ローンの総コストはこのセルで自動的に計算されます" sqref="H7" xr:uid="{B90F061C-99D3-4771-959A-60FA00626494}"/>
    <dataValidation allowBlank="1" showInputMessage="1" showErrorMessage="1" prompt="ローンの総コストは右のセルで自動的に計算されます" sqref="F7:G7" xr:uid="{571F176E-C8FA-4B5E-8E4E-A4232129EE41}"/>
    <dataValidation allowBlank="1" showInputMessage="1" showErrorMessage="1" prompt="総利息は右のセルで自動的に計算されます" sqref="F6:G6" xr:uid="{5ED04783-AE4E-440D-9C81-4D889DB262B2}"/>
    <dataValidation allowBlank="1" showInputMessage="1" showErrorMessage="1" prompt="支払回数は右のセルで自動的に計算されます" sqref="F5:G5" xr:uid="{C93E188A-AF10-4DB2-82E5-E56FA4008587}"/>
    <dataValidation allowBlank="1" showInputMessage="1" showErrorMessage="1" prompt="毎月の返済額は右のセルで自動的に計算されます" sqref="F4:G4" xr:uid="{6C432F90-EEE4-4456-93A7-9575F04B63FC}"/>
    <dataValidation allowBlank="1" showInputMessage="1" showErrorMessage="1" prompt="毎月の返済額はこのセルで自動的に計算されます" sqref="H4" xr:uid="{90D75431-FF01-4AF1-A6AC-75D84871A80D}"/>
    <dataValidation allowBlank="1" showInputMessage="1" showErrorMessage="1" prompt="右のセルに借入日を入力します" sqref="B7:C7" xr:uid="{F39128E0-1309-48CA-92AC-7EAF45F30788}"/>
    <dataValidation allowBlank="1" showInputMessage="1" showErrorMessage="1" prompt="このセルに借入日を入力します" sqref="D7" xr:uid="{E046F5E4-CD36-48C0-9744-EA7739A15BCA}"/>
    <dataValidation allowBlank="1" showInputMessage="1" showErrorMessage="1" prompt="右のセルに貸付期間を年数で入力します" sqref="B6:C6" xr:uid="{EE498EFF-3485-4775-A3EA-17319019B4D0}"/>
    <dataValidation allowBlank="1" showInputMessage="1" showErrorMessage="1" prompt="このセルに貸付期間を年数で入力します" sqref="D6" xr:uid="{6331AE21-7ADF-4264-AF2E-57F6F8735703}"/>
    <dataValidation allowBlank="1" showInputMessage="1" showErrorMessage="1" prompt="右のセルに年間利子率を入力します" sqref="B5:C5" xr:uid="{A4169830-7E1F-4CAC-B408-972CC88DCFF7}"/>
    <dataValidation allowBlank="1" showInputMessage="1" showErrorMessage="1" prompt="このセルに年間利子率を入力します" sqref="D5" xr:uid="{EEF1160C-8CF4-4D59-96CE-EFF6EBAB8AFE}"/>
    <dataValidation allowBlank="1" showInputMessage="1" showErrorMessage="1" prompt="右のセルに借入金額を入力します" sqref="B4:C4" xr:uid="{6A3227D6-E1B7-428B-BFF1-3FF76CBF4C84}"/>
    <dataValidation allowBlank="1" showInputMessage="1" showErrorMessage="1" prompt="このセルに借入金額を入力します" sqref="D4" xr:uid="{CAD91C19-5F50-4039-9CC3-F542413CE9D0}"/>
    <dataValidation allowBlank="1" showInputMessage="1" showErrorMessage="1" prompt="以下のセルでは、[ローンの概要] のそれぞれの値が自動的に更新されます" sqref="F3" xr:uid="{209007D7-7C07-4E3D-B055-0DB2F1AB4C88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C05BFF0B-7EAC-4654-B904-AA9BAB7BF39E}"/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99744873-78C2-481B-B903-3D77B0058452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7291-926B-DF45-9AC3-8825E7343EA9}">
  <sheetPr codeName="Sheet14"/>
  <dimension ref="A1:K29"/>
  <sheetViews>
    <sheetView zoomScale="90" zoomScaleNormal="90" workbookViewId="0">
      <selection activeCell="J34" sqref="J34:K34"/>
    </sheetView>
  </sheetViews>
  <sheetFormatPr defaultColWidth="10.83203125" defaultRowHeight="19.899999999999999" x14ac:dyDescent="0.8"/>
  <cols>
    <col min="1" max="1" width="32.71875" customWidth="1"/>
    <col min="2" max="2" width="21.44140625" customWidth="1"/>
    <col min="7" max="7" width="19.71875" customWidth="1"/>
    <col min="8" max="8" width="22.71875" bestFit="1" customWidth="1"/>
  </cols>
  <sheetData>
    <row r="1" spans="1:11" ht="32.25" x14ac:dyDescent="0.8">
      <c r="A1" s="18" t="s">
        <v>24</v>
      </c>
      <c r="B1" s="18" t="s">
        <v>21</v>
      </c>
      <c r="C1" s="18" t="s">
        <v>22</v>
      </c>
      <c r="D1" s="18" t="s">
        <v>47</v>
      </c>
      <c r="E1" s="18"/>
      <c r="F1" s="18"/>
      <c r="G1" s="18" t="s">
        <v>24</v>
      </c>
      <c r="H1" s="18" t="s">
        <v>13</v>
      </c>
      <c r="J1" s="17"/>
    </row>
    <row r="2" spans="1:11" x14ac:dyDescent="0.8">
      <c r="A2" s="291" t="s">
        <v>23</v>
      </c>
      <c r="B2" s="19" t="s">
        <v>51</v>
      </c>
      <c r="C2" s="20">
        <v>17000</v>
      </c>
      <c r="D2">
        <v>0.25</v>
      </c>
      <c r="G2" t="s">
        <v>23</v>
      </c>
      <c r="H2" t="s">
        <v>6</v>
      </c>
    </row>
    <row r="3" spans="1:11" x14ac:dyDescent="0.8">
      <c r="A3" s="291"/>
      <c r="B3" s="19" t="s">
        <v>52</v>
      </c>
      <c r="C3" s="20">
        <v>20000</v>
      </c>
      <c r="D3">
        <v>0.3</v>
      </c>
      <c r="G3" t="s">
        <v>16</v>
      </c>
      <c r="H3" t="s">
        <v>17</v>
      </c>
    </row>
    <row r="4" spans="1:11" x14ac:dyDescent="0.8">
      <c r="A4" s="291"/>
      <c r="B4" s="51" t="s">
        <v>53</v>
      </c>
      <c r="C4" s="20">
        <v>25000</v>
      </c>
      <c r="D4">
        <v>0.375</v>
      </c>
      <c r="H4" t="s">
        <v>18</v>
      </c>
    </row>
    <row r="5" spans="1:11" x14ac:dyDescent="0.8">
      <c r="A5" s="291"/>
      <c r="B5" s="19" t="s">
        <v>54</v>
      </c>
      <c r="C5" s="20"/>
    </row>
    <row r="6" spans="1:11" x14ac:dyDescent="0.8">
      <c r="A6" s="246" t="s">
        <v>16</v>
      </c>
      <c r="B6" s="21" t="s">
        <v>55</v>
      </c>
      <c r="C6" s="20">
        <v>200000</v>
      </c>
      <c r="D6" s="20"/>
      <c r="G6" s="53" t="s">
        <v>60</v>
      </c>
      <c r="H6" t="s">
        <v>61</v>
      </c>
      <c r="I6" t="s">
        <v>62</v>
      </c>
      <c r="J6" t="s">
        <v>63</v>
      </c>
      <c r="K6" t="s">
        <v>64</v>
      </c>
    </row>
    <row r="7" spans="1:11" x14ac:dyDescent="0.8">
      <c r="A7" s="246"/>
      <c r="B7" s="21" t="s">
        <v>56</v>
      </c>
      <c r="C7" s="20">
        <v>200000</v>
      </c>
      <c r="D7" s="20"/>
      <c r="G7" s="53" t="s">
        <v>65</v>
      </c>
      <c r="H7" t="s">
        <v>66</v>
      </c>
      <c r="I7" t="s">
        <v>67</v>
      </c>
      <c r="J7" t="s">
        <v>68</v>
      </c>
      <c r="K7" t="s">
        <v>69</v>
      </c>
    </row>
    <row r="8" spans="1:11" x14ac:dyDescent="0.8">
      <c r="A8" s="246"/>
      <c r="B8" s="21" t="s">
        <v>57</v>
      </c>
      <c r="C8" s="20">
        <v>170000</v>
      </c>
      <c r="D8" s="20"/>
    </row>
    <row r="9" spans="1:11" x14ac:dyDescent="0.8">
      <c r="A9" s="246"/>
      <c r="B9" s="21" t="s">
        <v>58</v>
      </c>
      <c r="C9" s="20">
        <v>180000</v>
      </c>
      <c r="D9" s="20"/>
    </row>
    <row r="10" spans="1:11" x14ac:dyDescent="0.8">
      <c r="A10" s="246"/>
      <c r="B10" s="21" t="s">
        <v>59</v>
      </c>
      <c r="C10" s="20">
        <v>150000</v>
      </c>
      <c r="D10" s="20"/>
    </row>
    <row r="11" spans="1:11" x14ac:dyDescent="0.8">
      <c r="A11" s="246"/>
      <c r="B11" s="21"/>
      <c r="C11" s="20"/>
      <c r="D11" s="20"/>
    </row>
    <row r="12" spans="1:11" x14ac:dyDescent="0.8">
      <c r="A12" s="246"/>
      <c r="B12" s="21"/>
      <c r="C12" s="20"/>
      <c r="D12" s="20"/>
    </row>
    <row r="13" spans="1:11" x14ac:dyDescent="0.8">
      <c r="A13" s="246"/>
      <c r="B13" s="21"/>
      <c r="C13" s="20"/>
      <c r="D13" s="20"/>
    </row>
    <row r="14" spans="1:11" x14ac:dyDescent="0.8">
      <c r="A14" s="54" t="s">
        <v>24</v>
      </c>
      <c r="B14" s="54" t="s">
        <v>70</v>
      </c>
      <c r="C14" s="54" t="s">
        <v>5</v>
      </c>
      <c r="D14" s="54" t="s">
        <v>71</v>
      </c>
      <c r="E14" s="54" t="s">
        <v>72</v>
      </c>
      <c r="F14" s="54" t="s">
        <v>102</v>
      </c>
      <c r="G14" s="54" t="s">
        <v>80</v>
      </c>
    </row>
    <row r="15" spans="1:11" ht="79.5" x14ac:dyDescent="0.8">
      <c r="A15" s="292"/>
      <c r="B15" s="59" t="s">
        <v>81</v>
      </c>
      <c r="C15" s="60">
        <v>1100000</v>
      </c>
      <c r="D15" s="60">
        <v>220000</v>
      </c>
      <c r="E15" s="60">
        <v>-500000</v>
      </c>
      <c r="F15" s="65"/>
      <c r="G15" s="61">
        <v>23</v>
      </c>
      <c r="H15" s="62"/>
      <c r="I15" s="62"/>
    </row>
    <row r="16" spans="1:11" ht="79.5" x14ac:dyDescent="0.8">
      <c r="A16" s="292"/>
      <c r="B16" s="55" t="s">
        <v>82</v>
      </c>
      <c r="C16" s="58">
        <v>1800000</v>
      </c>
      <c r="D16" s="58">
        <v>245000</v>
      </c>
      <c r="E16" s="58">
        <v>-800000</v>
      </c>
      <c r="F16" s="58"/>
      <c r="G16" s="20">
        <v>43</v>
      </c>
      <c r="H16" s="62"/>
      <c r="I16" s="62"/>
    </row>
    <row r="17" spans="1:9" ht="79.5" x14ac:dyDescent="0.8">
      <c r="A17" s="292"/>
      <c r="B17" s="55" t="s">
        <v>83</v>
      </c>
      <c r="C17" s="58">
        <v>2250000</v>
      </c>
      <c r="D17" s="58">
        <v>270000</v>
      </c>
      <c r="E17" s="58">
        <v>-800000</v>
      </c>
      <c r="F17" s="58"/>
      <c r="G17" s="20">
        <v>53</v>
      </c>
      <c r="H17" s="62"/>
      <c r="I17" s="62"/>
    </row>
    <row r="18" spans="1:9" ht="79.5" x14ac:dyDescent="0.8">
      <c r="A18" s="292"/>
      <c r="B18" s="55" t="s">
        <v>76</v>
      </c>
      <c r="C18" s="58">
        <v>1190000</v>
      </c>
      <c r="D18" s="58">
        <v>220000</v>
      </c>
      <c r="E18" s="58">
        <v>-650000</v>
      </c>
      <c r="F18" s="70">
        <v>-253500</v>
      </c>
      <c r="G18" s="20" t="s">
        <v>84</v>
      </c>
      <c r="H18" s="62" t="s">
        <v>103</v>
      </c>
      <c r="I18" s="62"/>
    </row>
    <row r="19" spans="1:9" ht="59.65" x14ac:dyDescent="0.8">
      <c r="A19" s="292"/>
      <c r="B19" s="55" t="s">
        <v>77</v>
      </c>
      <c r="C19" s="58">
        <v>1380000</v>
      </c>
      <c r="D19" s="58">
        <v>280000</v>
      </c>
      <c r="E19" s="58">
        <v>-650000</v>
      </c>
      <c r="F19" s="70">
        <v>-253500</v>
      </c>
      <c r="G19" s="20" t="s">
        <v>85</v>
      </c>
      <c r="H19" s="62" t="s">
        <v>103</v>
      </c>
      <c r="I19" s="62"/>
    </row>
    <row r="20" spans="1:9" ht="79.5" x14ac:dyDescent="0.8">
      <c r="A20" s="292"/>
      <c r="B20" s="55" t="s">
        <v>78</v>
      </c>
      <c r="C20" s="58">
        <v>1780000</v>
      </c>
      <c r="D20" s="58">
        <v>245000</v>
      </c>
      <c r="E20" s="58" t="s">
        <v>105</v>
      </c>
      <c r="F20" s="70">
        <v>-357100</v>
      </c>
      <c r="G20" s="20" t="s">
        <v>86</v>
      </c>
      <c r="H20" s="62" t="s">
        <v>103</v>
      </c>
      <c r="I20" s="62"/>
    </row>
    <row r="21" spans="1:9" ht="59.65" x14ac:dyDescent="0.8">
      <c r="A21" s="292"/>
      <c r="B21" s="55" t="s">
        <v>79</v>
      </c>
      <c r="C21" s="58">
        <v>2000000</v>
      </c>
      <c r="D21" s="58">
        <v>330000</v>
      </c>
      <c r="E21" s="58">
        <v>-800000</v>
      </c>
      <c r="F21" s="70">
        <v>-357100</v>
      </c>
      <c r="G21" s="20" t="s">
        <v>87</v>
      </c>
      <c r="H21" s="62" t="s">
        <v>103</v>
      </c>
      <c r="I21" s="62"/>
    </row>
    <row r="22" spans="1:9" ht="79.5" x14ac:dyDescent="0.8">
      <c r="A22" s="292"/>
      <c r="B22" s="55" t="s">
        <v>88</v>
      </c>
      <c r="C22" s="58">
        <v>2490000</v>
      </c>
      <c r="D22" s="58">
        <v>270000</v>
      </c>
      <c r="E22" s="58">
        <v>-800000</v>
      </c>
      <c r="F22" s="70">
        <v>-571700</v>
      </c>
      <c r="G22" s="20" t="s">
        <v>89</v>
      </c>
      <c r="H22" s="62" t="s">
        <v>103</v>
      </c>
      <c r="I22" s="62"/>
    </row>
    <row r="23" spans="1:9" ht="79.5" x14ac:dyDescent="0.8">
      <c r="A23" s="292"/>
      <c r="B23" s="55" t="s">
        <v>90</v>
      </c>
      <c r="C23" s="58">
        <v>2690000</v>
      </c>
      <c r="D23" s="58">
        <v>350000</v>
      </c>
      <c r="E23" s="58">
        <v>-800000</v>
      </c>
      <c r="F23" s="70">
        <v>-571700</v>
      </c>
      <c r="G23" s="20" t="s">
        <v>91</v>
      </c>
      <c r="H23" s="62" t="s">
        <v>103</v>
      </c>
      <c r="I23" s="62"/>
    </row>
    <row r="24" spans="1:9" ht="79.5" x14ac:dyDescent="0.8">
      <c r="A24" s="292"/>
      <c r="B24" s="55" t="s">
        <v>92</v>
      </c>
      <c r="C24" s="58">
        <v>1850000</v>
      </c>
      <c r="D24" s="58">
        <v>245000</v>
      </c>
      <c r="E24" s="58">
        <v>-800000</v>
      </c>
      <c r="F24" s="58"/>
      <c r="G24" s="20">
        <v>55</v>
      </c>
      <c r="H24" s="62"/>
      <c r="I24" s="62"/>
    </row>
    <row r="25" spans="1:9" ht="79.5" x14ac:dyDescent="0.8">
      <c r="A25" s="292"/>
      <c r="B25" s="55" t="s">
        <v>93</v>
      </c>
      <c r="C25" s="58">
        <v>2110000</v>
      </c>
      <c r="D25" s="58">
        <v>330000</v>
      </c>
      <c r="E25" s="58">
        <v>-800000</v>
      </c>
      <c r="F25" s="58"/>
      <c r="G25" s="20" t="s">
        <v>89</v>
      </c>
      <c r="H25" s="62"/>
      <c r="I25" s="62"/>
    </row>
    <row r="26" spans="1:9" ht="79.5" x14ac:dyDescent="0.8">
      <c r="A26" s="292"/>
      <c r="B26" s="55" t="s">
        <v>94</v>
      </c>
      <c r="C26" s="58">
        <v>1970000</v>
      </c>
      <c r="D26" s="58">
        <v>270000</v>
      </c>
      <c r="E26" s="58">
        <v>-800000</v>
      </c>
      <c r="F26" s="58"/>
      <c r="G26" s="20">
        <v>50</v>
      </c>
      <c r="H26" s="62"/>
      <c r="I26" s="62"/>
    </row>
    <row r="27" spans="1:9" ht="79.5" x14ac:dyDescent="0.8">
      <c r="A27" s="292"/>
      <c r="B27" s="55" t="s">
        <v>95</v>
      </c>
      <c r="C27" s="58">
        <v>2230000</v>
      </c>
      <c r="D27" s="58">
        <v>350000</v>
      </c>
      <c r="E27" s="58">
        <v>-800000</v>
      </c>
      <c r="F27" s="58"/>
      <c r="G27" s="20" t="s">
        <v>96</v>
      </c>
      <c r="H27" s="62"/>
      <c r="I27" s="62"/>
    </row>
    <row r="28" spans="1:9" ht="79.5" x14ac:dyDescent="0.8">
      <c r="A28" s="292"/>
      <c r="B28" s="55" t="s">
        <v>97</v>
      </c>
      <c r="C28" s="58">
        <v>2460000</v>
      </c>
      <c r="D28" s="58">
        <v>270000</v>
      </c>
      <c r="E28" s="58">
        <v>-800000</v>
      </c>
      <c r="F28" s="58"/>
      <c r="G28" s="20" t="s">
        <v>98</v>
      </c>
      <c r="H28" s="62"/>
      <c r="I28" s="62"/>
    </row>
    <row r="29" spans="1:9" ht="79.5" x14ac:dyDescent="0.8">
      <c r="A29" s="292"/>
      <c r="B29" s="55" t="s">
        <v>99</v>
      </c>
      <c r="C29" s="58">
        <v>2590000</v>
      </c>
      <c r="D29" s="58">
        <v>290000</v>
      </c>
      <c r="E29" s="58">
        <v>-800000</v>
      </c>
      <c r="F29" s="58"/>
      <c r="G29" s="20" t="s">
        <v>100</v>
      </c>
      <c r="H29" s="62"/>
      <c r="I29" s="62"/>
    </row>
  </sheetData>
  <mergeCells count="3">
    <mergeCell ref="A2:A5"/>
    <mergeCell ref="A6:A13"/>
    <mergeCell ref="A15:A2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A3F6-41FD-1149-88BD-1B145A29EA76}">
  <sheetPr codeName="Sheet11">
    <pageSetUpPr fitToPage="1"/>
  </sheetPr>
  <dimension ref="A1:AA66"/>
  <sheetViews>
    <sheetView topLeftCell="A35" zoomScale="108" zoomScaleNormal="74" workbookViewId="0">
      <selection activeCell="A41" sqref="A41:A54"/>
    </sheetView>
  </sheetViews>
  <sheetFormatPr defaultColWidth="10.83203125" defaultRowHeight="19.899999999999999" x14ac:dyDescent="0.8"/>
  <cols>
    <col min="1" max="1" width="32.71875" customWidth="1"/>
    <col min="2" max="2" width="40.1640625" customWidth="1"/>
    <col min="5" max="5" width="12.71875" customWidth="1"/>
    <col min="6" max="6" width="19.71875" customWidth="1"/>
    <col min="11" max="11" width="11.5546875" customWidth="1"/>
    <col min="25" max="25" width="14.71875" customWidth="1"/>
  </cols>
  <sheetData>
    <row r="1" spans="1:27" ht="44" customHeight="1" x14ac:dyDescent="0.8">
      <c r="A1" s="18" t="s">
        <v>24</v>
      </c>
      <c r="B1" s="18" t="s">
        <v>21</v>
      </c>
      <c r="C1" s="18" t="s">
        <v>22</v>
      </c>
      <c r="D1" s="18" t="s">
        <v>47</v>
      </c>
      <c r="E1" s="18" t="s">
        <v>142</v>
      </c>
      <c r="F1" s="18" t="s">
        <v>24</v>
      </c>
      <c r="G1" s="18" t="s">
        <v>13</v>
      </c>
      <c r="H1" s="18"/>
      <c r="I1" s="76" t="s">
        <v>141</v>
      </c>
      <c r="J1" s="75" t="s">
        <v>137</v>
      </c>
      <c r="K1" s="75" t="s">
        <v>140</v>
      </c>
      <c r="L1" s="75" t="s">
        <v>139</v>
      </c>
      <c r="M1" s="61"/>
      <c r="N1" s="74" t="s">
        <v>138</v>
      </c>
      <c r="O1" s="71" t="s">
        <v>137</v>
      </c>
      <c r="P1" s="104" t="s">
        <v>307</v>
      </c>
      <c r="Q1" s="71" t="s">
        <v>308</v>
      </c>
      <c r="Y1" s="89" t="s">
        <v>157</v>
      </c>
      <c r="Z1" s="249" t="s">
        <v>309</v>
      </c>
      <c r="AA1" s="249"/>
    </row>
    <row r="2" spans="1:27" ht="22.05" customHeight="1" x14ac:dyDescent="0.8">
      <c r="A2" s="251" t="s">
        <v>328</v>
      </c>
      <c r="B2" s="19" t="s">
        <v>136</v>
      </c>
      <c r="C2" s="20"/>
      <c r="D2" s="20"/>
      <c r="E2" s="62"/>
      <c r="F2" s="17" t="s">
        <v>135</v>
      </c>
      <c r="G2" t="s">
        <v>134</v>
      </c>
      <c r="H2" s="83" t="s">
        <v>149</v>
      </c>
      <c r="I2" s="20" t="s">
        <v>133</v>
      </c>
      <c r="J2" s="20">
        <f>IF(ISNUMBER(見積書!$C$61),見積書!$C$61,見積書!$D$12)</f>
        <v>8.7119999999999997</v>
      </c>
      <c r="K2" s="20">
        <f>J2*(-300000)</f>
        <v>-2613600</v>
      </c>
      <c r="L2" s="20"/>
      <c r="O2">
        <f>IF(ISNUMBER(見積書!$C$61),見積書!$C$61,見積書!$D$12)</f>
        <v>8.7119999999999997</v>
      </c>
      <c r="P2">
        <f>O2*-120000</f>
        <v>-1045440</v>
      </c>
      <c r="Q2">
        <f>MAX(-450000,O2*-150000)</f>
        <v>-450000</v>
      </c>
      <c r="Y2" t="s">
        <v>158</v>
      </c>
      <c r="Z2" t="s">
        <v>310</v>
      </c>
      <c r="AA2">
        <v>-1000000</v>
      </c>
    </row>
    <row r="3" spans="1:27" x14ac:dyDescent="0.8">
      <c r="A3" s="252"/>
      <c r="B3" s="19" t="s">
        <v>347</v>
      </c>
      <c r="C3" s="20">
        <v>27500</v>
      </c>
      <c r="D3" s="20">
        <v>0.223</v>
      </c>
      <c r="E3" s="62">
        <f t="shared" ref="E3:E12" si="0">C3/D3</f>
        <v>123318.38565022421</v>
      </c>
      <c r="F3">
        <f>C3*1.1</f>
        <v>30250.000000000004</v>
      </c>
      <c r="G3" t="s">
        <v>18</v>
      </c>
      <c r="H3" s="83"/>
      <c r="I3" s="20" t="s">
        <v>132</v>
      </c>
      <c r="J3" s="20">
        <f>VLOOKUP(見積書!$G$24,list1!$B$41:$G$54,6,FALSE)</f>
        <v>6.5</v>
      </c>
      <c r="K3" s="20">
        <f>IF(J3&lt;5,J3*-190000,J3*-150000)</f>
        <v>-975000</v>
      </c>
      <c r="L3" s="84">
        <f>MAX(-1200000,IF(J3&lt;5,J3*-190000,J3*-150000))</f>
        <v>-975000</v>
      </c>
      <c r="S3" s="53" t="s">
        <v>60</v>
      </c>
      <c r="T3" t="s">
        <v>61</v>
      </c>
      <c r="U3" t="s">
        <v>62</v>
      </c>
      <c r="V3" t="s">
        <v>63</v>
      </c>
      <c r="W3" t="s">
        <v>64</v>
      </c>
      <c r="Y3" t="s">
        <v>159</v>
      </c>
      <c r="Z3" t="s">
        <v>333</v>
      </c>
      <c r="AA3">
        <v>-1000000</v>
      </c>
    </row>
    <row r="4" spans="1:27" x14ac:dyDescent="0.8">
      <c r="A4" s="252"/>
      <c r="B4" s="19" t="s">
        <v>348</v>
      </c>
      <c r="C4" s="20">
        <v>38500</v>
      </c>
      <c r="D4" s="20">
        <v>0.34</v>
      </c>
      <c r="E4" s="62">
        <f t="shared" si="0"/>
        <v>113235.29411764705</v>
      </c>
      <c r="F4">
        <f t="shared" ref="F4:F12" si="1">C4*1.1</f>
        <v>42350</v>
      </c>
      <c r="H4" s="83"/>
      <c r="I4" s="21" t="s">
        <v>131</v>
      </c>
      <c r="J4" s="21"/>
      <c r="K4" s="21">
        <f>MAX(K2:K3)</f>
        <v>-975000</v>
      </c>
      <c r="L4" s="21"/>
      <c r="S4" s="53" t="s">
        <v>65</v>
      </c>
      <c r="T4" t="s">
        <v>66</v>
      </c>
      <c r="U4" t="s">
        <v>67</v>
      </c>
      <c r="V4" t="s">
        <v>68</v>
      </c>
      <c r="W4" t="s">
        <v>69</v>
      </c>
      <c r="Y4" t="s">
        <v>160</v>
      </c>
    </row>
    <row r="5" spans="1:27" x14ac:dyDescent="0.8">
      <c r="A5" s="252"/>
      <c r="B5" s="19" t="s">
        <v>349</v>
      </c>
      <c r="C5" s="20">
        <v>24000</v>
      </c>
      <c r="D5" s="20">
        <v>0.223</v>
      </c>
      <c r="E5" s="62">
        <f t="shared" si="0"/>
        <v>107623.31838565023</v>
      </c>
      <c r="F5">
        <f t="shared" si="1"/>
        <v>26400.000000000004</v>
      </c>
      <c r="H5" s="83" t="s">
        <v>150</v>
      </c>
      <c r="I5" s="20" t="s">
        <v>133</v>
      </c>
      <c r="J5" s="20">
        <f>IF(ISNUMBER(見積書!$C$61),見積書!$C$61,見積書!$D$12)</f>
        <v>8.7119999999999997</v>
      </c>
      <c r="K5" s="20">
        <f>J5*(-300000)</f>
        <v>-2613600</v>
      </c>
      <c r="L5" s="20"/>
    </row>
    <row r="6" spans="1:27" x14ac:dyDescent="0.8">
      <c r="A6" s="252"/>
      <c r="B6" s="19" t="s">
        <v>350</v>
      </c>
      <c r="C6" s="20">
        <v>18000</v>
      </c>
      <c r="D6" s="20">
        <v>0.109</v>
      </c>
      <c r="E6" s="62">
        <f t="shared" si="0"/>
        <v>165137.61467889909</v>
      </c>
      <c r="F6">
        <f t="shared" si="1"/>
        <v>19800</v>
      </c>
      <c r="H6" s="83"/>
      <c r="I6" s="20" t="s">
        <v>132</v>
      </c>
      <c r="J6" s="20">
        <f>VLOOKUP(見積書!$Y$24,list1!$B$41:$G$54,6,FALSE)</f>
        <v>6.5</v>
      </c>
      <c r="K6" s="20">
        <f>IF(J6&lt;5,J6*-190000,J6*-150000)</f>
        <v>-975000</v>
      </c>
      <c r="L6" s="84">
        <f>MAX(-1200000,IF(J6&lt;5,J6*-190000,J6*-150000))</f>
        <v>-975000</v>
      </c>
    </row>
    <row r="7" spans="1:27" x14ac:dyDescent="0.8">
      <c r="A7" s="252"/>
      <c r="B7" s="19" t="s">
        <v>351</v>
      </c>
      <c r="C7" s="20">
        <v>18000</v>
      </c>
      <c r="D7" s="20">
        <v>0.109</v>
      </c>
      <c r="E7" s="62">
        <f t="shared" si="0"/>
        <v>165137.61467889909</v>
      </c>
      <c r="F7">
        <f t="shared" si="1"/>
        <v>19800</v>
      </c>
      <c r="H7" s="83"/>
      <c r="I7" s="21" t="s">
        <v>131</v>
      </c>
      <c r="J7" s="21"/>
      <c r="K7" s="21">
        <f>MAX(K5:K6)</f>
        <v>-975000</v>
      </c>
      <c r="L7" s="21"/>
    </row>
    <row r="8" spans="1:27" x14ac:dyDescent="0.8">
      <c r="A8" s="252"/>
      <c r="B8" s="19" t="s">
        <v>352</v>
      </c>
      <c r="C8" s="20">
        <v>18000</v>
      </c>
      <c r="D8" s="20">
        <v>0.109</v>
      </c>
      <c r="E8" s="62">
        <f t="shared" si="0"/>
        <v>165137.61467889909</v>
      </c>
      <c r="F8">
        <f t="shared" si="1"/>
        <v>19800</v>
      </c>
      <c r="H8" s="83" t="s">
        <v>151</v>
      </c>
      <c r="I8" s="20" t="s">
        <v>133</v>
      </c>
      <c r="J8" s="20">
        <f>IF(ISNUMBER(見積書!$C$61),見積書!$C$61,見積書!$D$12)</f>
        <v>8.7119999999999997</v>
      </c>
      <c r="K8" s="20">
        <f>J8*(-300000)</f>
        <v>-2613600</v>
      </c>
      <c r="L8" s="20"/>
    </row>
    <row r="9" spans="1:27" x14ac:dyDescent="0.8">
      <c r="A9" s="252"/>
      <c r="B9" s="19" t="s">
        <v>353</v>
      </c>
      <c r="C9" s="20">
        <v>33000</v>
      </c>
      <c r="D9" s="20">
        <v>0.33500000000000002</v>
      </c>
      <c r="E9" s="62">
        <f t="shared" si="0"/>
        <v>98507.46268656716</v>
      </c>
      <c r="F9">
        <f t="shared" si="1"/>
        <v>36300</v>
      </c>
      <c r="H9" s="83"/>
      <c r="I9" s="20" t="s">
        <v>132</v>
      </c>
      <c r="J9" s="20">
        <f>VLOOKUP(見積書!$AQ$24,list1!$B$41:$G$54,6,FALSE)</f>
        <v>9.8000000000000007</v>
      </c>
      <c r="K9" s="20">
        <f>IF(J9&lt;5,J9*-190000,J9*-150000)</f>
        <v>-1470000</v>
      </c>
      <c r="L9" s="84">
        <f>MAX(-1200000,IF(J9&lt;5,J9*-190000,J9*-150000))</f>
        <v>-1200000</v>
      </c>
    </row>
    <row r="10" spans="1:27" x14ac:dyDescent="0.8">
      <c r="A10" s="252"/>
      <c r="B10" s="19"/>
      <c r="C10" s="20"/>
      <c r="D10" s="20">
        <v>0.34499999999999997</v>
      </c>
      <c r="E10" s="62">
        <f t="shared" ref="E10" si="2">C10/D10</f>
        <v>0</v>
      </c>
      <c r="F10">
        <f t="shared" si="1"/>
        <v>0</v>
      </c>
      <c r="H10" s="83"/>
      <c r="I10" s="21" t="s">
        <v>131</v>
      </c>
      <c r="J10" s="21"/>
      <c r="K10" s="21">
        <f>MAX(K8:K9)</f>
        <v>-1470000</v>
      </c>
      <c r="L10" s="21"/>
    </row>
    <row r="11" spans="1:27" x14ac:dyDescent="0.8">
      <c r="A11" s="252"/>
      <c r="B11" s="19"/>
      <c r="C11" s="20"/>
      <c r="D11" s="20">
        <v>0.41</v>
      </c>
      <c r="E11" s="62">
        <f t="shared" si="0"/>
        <v>0</v>
      </c>
      <c r="F11">
        <f t="shared" si="1"/>
        <v>0</v>
      </c>
      <c r="H11" s="83" t="s">
        <v>152</v>
      </c>
      <c r="I11" s="20" t="s">
        <v>133</v>
      </c>
      <c r="J11" s="20">
        <f>IF(ISNUMBER(見積書!$C$61),見積書!$C$61,見積書!$D$12)</f>
        <v>8.7119999999999997</v>
      </c>
      <c r="K11" s="20">
        <f>J11*(-300000)</f>
        <v>-2613600</v>
      </c>
      <c r="L11" s="20"/>
    </row>
    <row r="12" spans="1:27" x14ac:dyDescent="0.8">
      <c r="A12" s="253"/>
      <c r="B12" s="19"/>
      <c r="C12" s="20"/>
      <c r="D12" s="20">
        <v>0.41499999999999998</v>
      </c>
      <c r="E12" s="62">
        <f t="shared" si="0"/>
        <v>0</v>
      </c>
      <c r="F12">
        <f t="shared" si="1"/>
        <v>0</v>
      </c>
      <c r="H12" s="83"/>
      <c r="I12" s="20" t="s">
        <v>132</v>
      </c>
      <c r="J12" s="20">
        <f>VLOOKUP(見積書!$BI$24,list1!$B$41:$G$54,6,FALSE)</f>
        <v>9.8000000000000007</v>
      </c>
      <c r="K12" s="20">
        <f>IF(J12&lt;5,J12*-190000,J12*-150000)</f>
        <v>-1470000</v>
      </c>
      <c r="L12" s="84">
        <f>MAX(-1200000,IF(J12&lt;5,J12*-190000,J12*-150000))</f>
        <v>-1200000</v>
      </c>
    </row>
    <row r="13" spans="1:27" x14ac:dyDescent="0.8">
      <c r="A13" s="246" t="s">
        <v>16</v>
      </c>
      <c r="B13" s="21" t="s">
        <v>130</v>
      </c>
      <c r="C13" s="20"/>
      <c r="D13" s="20"/>
      <c r="H13" s="83"/>
      <c r="I13" s="21" t="s">
        <v>131</v>
      </c>
      <c r="J13" s="21"/>
      <c r="K13" s="21">
        <f>MAX(K11:K12)</f>
        <v>-1470000</v>
      </c>
      <c r="L13" s="21"/>
    </row>
    <row r="14" spans="1:27" x14ac:dyDescent="0.8">
      <c r="A14" s="246"/>
      <c r="B14" s="21" t="s">
        <v>129</v>
      </c>
      <c r="C14" s="20"/>
      <c r="D14" s="20"/>
      <c r="H14" s="83" t="s">
        <v>153</v>
      </c>
      <c r="I14" s="20" t="s">
        <v>133</v>
      </c>
      <c r="J14" s="20">
        <f>IF(ISNUMBER(見積書!$C$61),見積書!$C$61,見積書!$D$12)</f>
        <v>8.7119999999999997</v>
      </c>
      <c r="K14" s="20">
        <f>J14*(-300000)</f>
        <v>-2613600</v>
      </c>
      <c r="L14" s="20"/>
    </row>
    <row r="15" spans="1:27" x14ac:dyDescent="0.8">
      <c r="A15" s="246"/>
      <c r="B15" s="21" t="s">
        <v>128</v>
      </c>
      <c r="C15" s="20"/>
      <c r="D15" s="20"/>
      <c r="H15" s="83"/>
      <c r="I15" s="20" t="s">
        <v>132</v>
      </c>
      <c r="J15" s="20">
        <f>VLOOKUP(見積書!$CA$24,list1!$B$41:$G$54,6,FALSE)</f>
        <v>16.399999999999999</v>
      </c>
      <c r="K15" s="20">
        <f>IF(J15&lt;5,J15*-190000,J15*-150000)</f>
        <v>-2460000</v>
      </c>
      <c r="L15" s="84">
        <f>MAX(-1200000,IF(J15&lt;5,J15*-190000,J15*-150000))</f>
        <v>-1200000</v>
      </c>
    </row>
    <row r="16" spans="1:27" x14ac:dyDescent="0.8">
      <c r="A16" s="246"/>
      <c r="B16" s="21" t="s">
        <v>127</v>
      </c>
      <c r="C16" s="20"/>
      <c r="D16" s="20"/>
      <c r="H16" s="83"/>
      <c r="I16" s="21" t="s">
        <v>131</v>
      </c>
      <c r="J16" s="21"/>
      <c r="K16" s="21">
        <f>MAX(K14:K15)</f>
        <v>-2460000</v>
      </c>
      <c r="L16" s="21"/>
    </row>
    <row r="17" spans="1:12" x14ac:dyDescent="0.8">
      <c r="A17" s="246"/>
      <c r="B17" s="21" t="s">
        <v>126</v>
      </c>
      <c r="C17" s="20"/>
      <c r="D17" s="20"/>
      <c r="H17" s="83" t="s">
        <v>154</v>
      </c>
      <c r="I17" s="20" t="s">
        <v>133</v>
      </c>
      <c r="J17" s="20">
        <f>IF(ISNUMBER(見積書!$C$61),見積書!$C$61,見積書!$D$12)</f>
        <v>8.7119999999999997</v>
      </c>
      <c r="K17" s="20">
        <f>J17*(-300000)</f>
        <v>-2613600</v>
      </c>
      <c r="L17" s="20"/>
    </row>
    <row r="18" spans="1:12" x14ac:dyDescent="0.8">
      <c r="A18" s="246"/>
      <c r="B18" s="21" t="s">
        <v>125</v>
      </c>
      <c r="C18" s="20"/>
      <c r="D18" s="20"/>
      <c r="I18" s="20" t="s">
        <v>132</v>
      </c>
      <c r="J18" s="20">
        <f>VLOOKUP(見積書!$CS$24,list1!$B$41:$G$54,6,FALSE)</f>
        <v>16.399999999999999</v>
      </c>
      <c r="K18" s="20">
        <f>IF(J18&lt;5,J18*-190000,J18*-150000)</f>
        <v>-2460000</v>
      </c>
      <c r="L18" s="84">
        <f>MAX(-1200000,IF(J18&lt;5,J18*-190000,J18*-150000))</f>
        <v>-1200000</v>
      </c>
    </row>
    <row r="19" spans="1:12" x14ac:dyDescent="0.8">
      <c r="A19" s="246"/>
      <c r="B19" s="21" t="s">
        <v>124</v>
      </c>
      <c r="C19" s="20"/>
      <c r="D19" s="20"/>
      <c r="I19" s="21" t="s">
        <v>131</v>
      </c>
      <c r="J19" s="21"/>
      <c r="K19" s="21">
        <f>MAX(K17:K18)</f>
        <v>-2460000</v>
      </c>
      <c r="L19" s="21"/>
    </row>
    <row r="20" spans="1:12" x14ac:dyDescent="0.8">
      <c r="A20" s="246"/>
      <c r="B20" s="21" t="s">
        <v>118</v>
      </c>
      <c r="C20" s="20">
        <v>120000</v>
      </c>
      <c r="D20" s="20"/>
    </row>
    <row r="21" spans="1:12" x14ac:dyDescent="0.8">
      <c r="A21" s="246"/>
      <c r="B21" s="21" t="s">
        <v>117</v>
      </c>
      <c r="C21" s="20">
        <v>150000</v>
      </c>
      <c r="D21" s="20"/>
    </row>
    <row r="22" spans="1:12" x14ac:dyDescent="0.8">
      <c r="A22" s="246"/>
      <c r="B22" s="21" t="s">
        <v>116</v>
      </c>
      <c r="C22" s="20">
        <v>275000</v>
      </c>
      <c r="D22" s="20"/>
    </row>
    <row r="23" spans="1:12" x14ac:dyDescent="0.8">
      <c r="A23" s="246"/>
      <c r="B23" s="21" t="s">
        <v>115</v>
      </c>
      <c r="C23" s="20">
        <v>160000</v>
      </c>
      <c r="D23" s="20"/>
    </row>
    <row r="24" spans="1:12" x14ac:dyDescent="0.8">
      <c r="A24" s="246"/>
      <c r="B24" s="21" t="s">
        <v>305</v>
      </c>
      <c r="C24" s="20">
        <v>160000</v>
      </c>
      <c r="D24" s="20"/>
    </row>
    <row r="25" spans="1:12" x14ac:dyDescent="0.8">
      <c r="A25" s="246"/>
      <c r="B25" s="21" t="s">
        <v>123</v>
      </c>
      <c r="C25" s="20">
        <v>160000</v>
      </c>
      <c r="D25" s="20"/>
    </row>
    <row r="26" spans="1:12" x14ac:dyDescent="0.8">
      <c r="A26" s="246"/>
      <c r="B26" s="21" t="s">
        <v>122</v>
      </c>
      <c r="C26" s="20">
        <v>160000</v>
      </c>
      <c r="D26" s="20"/>
    </row>
    <row r="27" spans="1:12" x14ac:dyDescent="0.8">
      <c r="A27" s="246"/>
      <c r="B27" s="21" t="s">
        <v>121</v>
      </c>
      <c r="C27" s="20">
        <v>180000</v>
      </c>
      <c r="D27" s="20"/>
    </row>
    <row r="28" spans="1:12" x14ac:dyDescent="0.8">
      <c r="A28" s="246"/>
      <c r="B28" s="21" t="s">
        <v>120</v>
      </c>
      <c r="C28" s="20">
        <v>180000</v>
      </c>
      <c r="D28" s="20"/>
    </row>
    <row r="29" spans="1:12" x14ac:dyDescent="0.8">
      <c r="A29" s="246"/>
      <c r="B29" s="21" t="s">
        <v>119</v>
      </c>
      <c r="C29" s="20"/>
      <c r="D29" s="20"/>
    </row>
    <row r="30" spans="1:12" x14ac:dyDescent="0.8">
      <c r="A30" s="246"/>
      <c r="B30" s="21" t="s">
        <v>118</v>
      </c>
      <c r="C30" s="20"/>
      <c r="D30" s="20"/>
    </row>
    <row r="31" spans="1:12" x14ac:dyDescent="0.8">
      <c r="A31" s="246"/>
      <c r="B31" s="21" t="s">
        <v>117</v>
      </c>
      <c r="C31" s="20"/>
      <c r="D31" s="20"/>
    </row>
    <row r="32" spans="1:12" x14ac:dyDescent="0.8">
      <c r="A32" s="246"/>
      <c r="B32" s="21" t="s">
        <v>116</v>
      </c>
      <c r="C32" s="20"/>
      <c r="D32" s="20"/>
    </row>
    <row r="33" spans="1:9" x14ac:dyDescent="0.8">
      <c r="A33" s="246"/>
      <c r="B33" s="21" t="s">
        <v>115</v>
      </c>
      <c r="C33" s="20"/>
      <c r="D33" s="20"/>
    </row>
    <row r="34" spans="1:9" x14ac:dyDescent="0.8">
      <c r="A34" s="246"/>
      <c r="B34" s="21" t="s">
        <v>313</v>
      </c>
      <c r="C34" s="20"/>
      <c r="D34" s="20"/>
    </row>
    <row r="35" spans="1:9" x14ac:dyDescent="0.8">
      <c r="A35" s="246"/>
      <c r="B35" s="21" t="s">
        <v>314</v>
      </c>
      <c r="C35" s="20"/>
      <c r="D35" s="20"/>
    </row>
    <row r="36" spans="1:9" x14ac:dyDescent="0.8">
      <c r="A36" s="246"/>
      <c r="B36" s="21" t="s">
        <v>319</v>
      </c>
      <c r="C36" s="20"/>
      <c r="D36" s="20"/>
    </row>
    <row r="37" spans="1:9" x14ac:dyDescent="0.8">
      <c r="A37" s="246"/>
      <c r="B37" s="21"/>
      <c r="C37" s="20"/>
      <c r="D37" s="20"/>
    </row>
    <row r="38" spans="1:9" x14ac:dyDescent="0.8">
      <c r="A38" s="247"/>
      <c r="B38" s="81"/>
      <c r="C38" s="20"/>
      <c r="D38" s="82"/>
    </row>
    <row r="39" spans="1:9" x14ac:dyDescent="0.8">
      <c r="A39" s="247"/>
      <c r="B39" s="81"/>
      <c r="C39" s="20"/>
      <c r="D39" s="82"/>
    </row>
    <row r="40" spans="1:9" x14ac:dyDescent="0.8">
      <c r="A40" s="54" t="s">
        <v>24</v>
      </c>
      <c r="B40" s="54" t="s">
        <v>70</v>
      </c>
      <c r="C40" s="54" t="s">
        <v>5</v>
      </c>
      <c r="D40" s="54" t="s">
        <v>71</v>
      </c>
      <c r="E40" s="54" t="s">
        <v>114</v>
      </c>
      <c r="F40" s="54" t="s">
        <v>102</v>
      </c>
      <c r="G40" s="54" t="s">
        <v>113</v>
      </c>
      <c r="H40" s="73"/>
      <c r="I40" s="62"/>
    </row>
    <row r="41" spans="1:9" ht="39.75" x14ac:dyDescent="0.8">
      <c r="A41" s="248"/>
      <c r="B41" s="55" t="s">
        <v>354</v>
      </c>
      <c r="C41" s="58">
        <v>1400780</v>
      </c>
      <c r="D41" s="58">
        <v>600000</v>
      </c>
      <c r="E41" s="87">
        <v>-600000</v>
      </c>
      <c r="F41" s="88">
        <v>-253500</v>
      </c>
      <c r="G41" s="20">
        <v>6.5</v>
      </c>
      <c r="H41" s="73">
        <f>C41*1.2</f>
        <v>1680936</v>
      </c>
      <c r="I41" s="73">
        <v>1242450</v>
      </c>
    </row>
    <row r="42" spans="1:9" ht="39.75" x14ac:dyDescent="0.8">
      <c r="A42" s="248"/>
      <c r="B42" s="55" t="s">
        <v>355</v>
      </c>
      <c r="C42" s="58">
        <v>1633150</v>
      </c>
      <c r="D42" s="58">
        <v>600000</v>
      </c>
      <c r="E42" s="87">
        <v>-600000</v>
      </c>
      <c r="F42" s="88">
        <v>-253500</v>
      </c>
      <c r="G42" s="20">
        <v>6.5</v>
      </c>
      <c r="H42" s="73">
        <f t="shared" ref="H42:H59" si="3">C42*1.2</f>
        <v>1959780</v>
      </c>
      <c r="I42" s="73">
        <v>1461900.0000000002</v>
      </c>
    </row>
    <row r="43" spans="1:9" ht="39.75" x14ac:dyDescent="0.8">
      <c r="A43" s="248"/>
      <c r="B43" s="55" t="s">
        <v>356</v>
      </c>
      <c r="C43" s="58">
        <v>1944560</v>
      </c>
      <c r="D43" s="58">
        <v>600000</v>
      </c>
      <c r="E43" s="87">
        <v>-600000</v>
      </c>
      <c r="F43" s="88">
        <v>-357100</v>
      </c>
      <c r="G43" s="20">
        <v>9.8000000000000007</v>
      </c>
      <c r="H43" s="73">
        <f t="shared" si="3"/>
        <v>2333472</v>
      </c>
      <c r="I43" s="73">
        <v>1750650.0000000002</v>
      </c>
    </row>
    <row r="44" spans="1:9" ht="39.75" x14ac:dyDescent="0.8">
      <c r="A44" s="248"/>
      <c r="B44" s="55" t="s">
        <v>357</v>
      </c>
      <c r="C44" s="58">
        <v>2205930</v>
      </c>
      <c r="D44" s="58">
        <v>600000</v>
      </c>
      <c r="E44" s="87">
        <v>-600000</v>
      </c>
      <c r="F44" s="88">
        <v>-357100</v>
      </c>
      <c r="G44" s="20">
        <v>9.8000000000000007</v>
      </c>
      <c r="H44" s="73">
        <f t="shared" si="3"/>
        <v>2647116</v>
      </c>
      <c r="I44" s="73">
        <v>2004750.0000000002</v>
      </c>
    </row>
    <row r="45" spans="1:9" ht="39.75" x14ac:dyDescent="0.8">
      <c r="A45" s="248"/>
      <c r="B45" s="55" t="s">
        <v>358</v>
      </c>
      <c r="C45" s="58">
        <v>2900900</v>
      </c>
      <c r="D45" s="58">
        <v>600000</v>
      </c>
      <c r="E45" s="87">
        <v>-600000</v>
      </c>
      <c r="F45" s="88">
        <v>-571700</v>
      </c>
      <c r="G45" s="20">
        <v>16.399999999999999</v>
      </c>
      <c r="H45" s="73">
        <f t="shared" si="3"/>
        <v>3481080</v>
      </c>
      <c r="I45" s="73">
        <v>2570700</v>
      </c>
    </row>
    <row r="46" spans="1:9" ht="41" customHeight="1" x14ac:dyDescent="0.8">
      <c r="A46" s="248"/>
      <c r="B46" s="55" t="s">
        <v>359</v>
      </c>
      <c r="C46" s="58">
        <v>3162270</v>
      </c>
      <c r="D46" s="58">
        <v>600000</v>
      </c>
      <c r="E46" s="87">
        <v>-600000</v>
      </c>
      <c r="F46" s="88">
        <v>-571700</v>
      </c>
      <c r="G46" s="20">
        <v>16.399999999999999</v>
      </c>
      <c r="H46" s="73">
        <f t="shared" si="3"/>
        <v>3794724</v>
      </c>
      <c r="I46" s="73">
        <v>2801700</v>
      </c>
    </row>
    <row r="47" spans="1:9" ht="41" customHeight="1" x14ac:dyDescent="0.8">
      <c r="A47" s="248"/>
      <c r="B47" s="55" t="s">
        <v>360</v>
      </c>
      <c r="C47" s="58"/>
      <c r="D47" s="58">
        <v>160000</v>
      </c>
      <c r="E47" s="87"/>
      <c r="F47" s="88"/>
      <c r="G47" s="20">
        <v>7.04</v>
      </c>
      <c r="H47" s="73">
        <f t="shared" si="3"/>
        <v>0</v>
      </c>
      <c r="I47" s="73">
        <v>1504250.0000000002</v>
      </c>
    </row>
    <row r="48" spans="1:9" ht="41" customHeight="1" x14ac:dyDescent="0.8">
      <c r="A48" s="248"/>
      <c r="B48" s="55" t="s">
        <v>361</v>
      </c>
      <c r="C48" s="58"/>
      <c r="D48" s="58">
        <v>180000</v>
      </c>
      <c r="E48" s="87"/>
      <c r="F48" s="88"/>
      <c r="G48" s="20">
        <v>7.04</v>
      </c>
      <c r="H48" s="73">
        <f t="shared" si="3"/>
        <v>0</v>
      </c>
      <c r="I48" s="73">
        <v>1721775.0000000002</v>
      </c>
    </row>
    <row r="49" spans="1:9" ht="41" customHeight="1" x14ac:dyDescent="0.8">
      <c r="A49" s="248"/>
      <c r="B49" s="55" t="s">
        <v>362</v>
      </c>
      <c r="C49" s="58"/>
      <c r="D49" s="58">
        <v>200000</v>
      </c>
      <c r="E49" s="87"/>
      <c r="F49" s="88"/>
      <c r="G49" s="20">
        <v>14.08</v>
      </c>
      <c r="H49" s="73">
        <f t="shared" si="3"/>
        <v>0</v>
      </c>
      <c r="I49" s="73">
        <v>2616900</v>
      </c>
    </row>
    <row r="50" spans="1:9" ht="59.65" x14ac:dyDescent="0.8">
      <c r="A50" s="248"/>
      <c r="B50" s="55" t="s">
        <v>363</v>
      </c>
      <c r="C50" s="58"/>
      <c r="D50" s="58">
        <v>210000</v>
      </c>
      <c r="E50" s="87"/>
      <c r="F50" s="88"/>
      <c r="G50" s="20">
        <v>14.08</v>
      </c>
      <c r="H50" s="73">
        <f t="shared" si="3"/>
        <v>0</v>
      </c>
      <c r="I50" s="73">
        <v>2738175</v>
      </c>
    </row>
    <row r="51" spans="1:9" ht="39.75" x14ac:dyDescent="0.8">
      <c r="A51" s="248"/>
      <c r="B51" s="55" t="s">
        <v>315</v>
      </c>
      <c r="C51" s="58"/>
      <c r="D51" s="58">
        <v>290000</v>
      </c>
      <c r="E51" s="87">
        <v>-490000</v>
      </c>
      <c r="F51" s="88">
        <v>-155400</v>
      </c>
      <c r="G51" s="20">
        <v>4.9000000000000004</v>
      </c>
      <c r="H51" s="73">
        <f t="shared" si="3"/>
        <v>0</v>
      </c>
      <c r="I51" s="73">
        <v>1392600</v>
      </c>
    </row>
    <row r="52" spans="1:9" ht="39.75" x14ac:dyDescent="0.8">
      <c r="A52" s="248"/>
      <c r="B52" s="55" t="s">
        <v>317</v>
      </c>
      <c r="C52" s="58"/>
      <c r="D52" s="58">
        <v>330000</v>
      </c>
      <c r="E52" s="87">
        <v>-600000</v>
      </c>
      <c r="F52" s="88">
        <v>-236800</v>
      </c>
      <c r="G52" s="20">
        <v>7.4</v>
      </c>
      <c r="H52" s="73">
        <f t="shared" si="3"/>
        <v>0</v>
      </c>
      <c r="I52" s="73">
        <v>1981650.0000000002</v>
      </c>
    </row>
    <row r="53" spans="1:9" ht="39.75" x14ac:dyDescent="0.8">
      <c r="A53" s="248"/>
      <c r="B53" s="55" t="s">
        <v>316</v>
      </c>
      <c r="C53" s="58"/>
      <c r="D53" s="58">
        <v>370000</v>
      </c>
      <c r="E53" s="87">
        <v>-600000</v>
      </c>
      <c r="F53" s="88">
        <v>-318200</v>
      </c>
      <c r="G53" s="20">
        <v>9.9</v>
      </c>
      <c r="H53" s="73">
        <f t="shared" si="3"/>
        <v>0</v>
      </c>
      <c r="I53" s="73">
        <v>1554300.0000000002</v>
      </c>
    </row>
    <row r="54" spans="1:9" ht="39.75" x14ac:dyDescent="0.8">
      <c r="A54" s="248"/>
      <c r="B54" s="55" t="s">
        <v>318</v>
      </c>
      <c r="C54" s="58"/>
      <c r="D54" s="58">
        <v>380000</v>
      </c>
      <c r="E54" s="87">
        <v>-600000</v>
      </c>
      <c r="F54" s="88">
        <v>-477300</v>
      </c>
      <c r="G54" s="20">
        <v>14.9</v>
      </c>
      <c r="H54" s="73">
        <f t="shared" si="3"/>
        <v>0</v>
      </c>
      <c r="I54" s="73">
        <v>2578950</v>
      </c>
    </row>
    <row r="55" spans="1:9" ht="39.75" x14ac:dyDescent="0.8">
      <c r="A55" s="244"/>
      <c r="B55" s="55" t="s">
        <v>320</v>
      </c>
      <c r="C55" s="58">
        <v>1224000</v>
      </c>
      <c r="D55" s="58"/>
      <c r="H55" s="73">
        <f t="shared" si="3"/>
        <v>1468800</v>
      </c>
      <c r="I55" s="73">
        <v>1122000</v>
      </c>
    </row>
    <row r="56" spans="1:9" ht="39.75" x14ac:dyDescent="0.8">
      <c r="A56" s="245"/>
      <c r="B56" s="55" t="s">
        <v>321</v>
      </c>
      <c r="C56" s="58">
        <v>1344000</v>
      </c>
      <c r="D56" s="58"/>
      <c r="H56" s="73">
        <f t="shared" si="3"/>
        <v>1612800</v>
      </c>
      <c r="I56" s="73">
        <v>1232000</v>
      </c>
    </row>
    <row r="57" spans="1:9" x14ac:dyDescent="0.8">
      <c r="A57" s="245"/>
      <c r="B57" s="55" t="s">
        <v>329</v>
      </c>
      <c r="C57" s="58">
        <v>1560000</v>
      </c>
      <c r="D57" s="58"/>
      <c r="H57" s="73">
        <f t="shared" si="3"/>
        <v>1872000</v>
      </c>
      <c r="I57" s="73">
        <v>1430000</v>
      </c>
    </row>
    <row r="58" spans="1:9" ht="39.75" x14ac:dyDescent="0.8">
      <c r="A58" s="245"/>
      <c r="B58" s="55" t="s">
        <v>330</v>
      </c>
      <c r="C58" s="58">
        <v>1704000</v>
      </c>
      <c r="D58" s="58"/>
      <c r="H58" s="73">
        <f t="shared" si="3"/>
        <v>2044800</v>
      </c>
      <c r="I58" s="73">
        <v>1562000.0000000002</v>
      </c>
    </row>
    <row r="59" spans="1:9" ht="39.75" x14ac:dyDescent="0.8">
      <c r="A59" s="250"/>
      <c r="B59" s="55" t="s">
        <v>331</v>
      </c>
      <c r="C59" s="58">
        <v>1788000</v>
      </c>
      <c r="D59" s="58"/>
      <c r="H59" s="73">
        <f t="shared" si="3"/>
        <v>2145600</v>
      </c>
      <c r="I59" s="73">
        <v>1639000.0000000002</v>
      </c>
    </row>
    <row r="60" spans="1:9" x14ac:dyDescent="0.8">
      <c r="A60" s="244"/>
      <c r="B60" s="55" t="s">
        <v>322</v>
      </c>
      <c r="C60" s="58">
        <v>0</v>
      </c>
      <c r="D60" s="58"/>
    </row>
    <row r="61" spans="1:9" x14ac:dyDescent="0.8">
      <c r="A61" s="245"/>
      <c r="B61" s="55" t="s">
        <v>323</v>
      </c>
      <c r="C61" s="58">
        <v>100000</v>
      </c>
      <c r="D61" s="58"/>
    </row>
    <row r="62" spans="1:9" x14ac:dyDescent="0.8">
      <c r="A62" s="245"/>
      <c r="B62" s="55" t="s">
        <v>326</v>
      </c>
      <c r="C62" s="58">
        <v>90000</v>
      </c>
      <c r="D62" s="58"/>
    </row>
    <row r="63" spans="1:9" x14ac:dyDescent="0.8">
      <c r="A63" s="245"/>
      <c r="B63" s="55" t="s">
        <v>364</v>
      </c>
      <c r="C63" s="58">
        <v>210000</v>
      </c>
      <c r="D63" s="58"/>
    </row>
    <row r="64" spans="1:9" x14ac:dyDescent="0.8">
      <c r="A64" s="245"/>
      <c r="B64" s="55" t="s">
        <v>324</v>
      </c>
      <c r="C64" s="58">
        <v>380000</v>
      </c>
      <c r="D64" s="58"/>
    </row>
    <row r="65" spans="1:4" x14ac:dyDescent="0.8">
      <c r="A65" s="245"/>
      <c r="B65" s="55" t="s">
        <v>327</v>
      </c>
      <c r="C65" s="58">
        <v>340000</v>
      </c>
      <c r="D65" s="58"/>
    </row>
    <row r="66" spans="1:4" x14ac:dyDescent="0.8">
      <c r="A66" s="245"/>
      <c r="B66" s="55" t="s">
        <v>325</v>
      </c>
      <c r="C66" s="58">
        <v>270000</v>
      </c>
      <c r="D66" s="58"/>
    </row>
  </sheetData>
  <mergeCells count="6">
    <mergeCell ref="A60:A66"/>
    <mergeCell ref="A13:A39"/>
    <mergeCell ref="A41:A54"/>
    <mergeCell ref="Z1:AA1"/>
    <mergeCell ref="A55:A59"/>
    <mergeCell ref="A2:A12"/>
  </mergeCells>
  <phoneticPr fontId="2"/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FD63-1E92-7043-AE35-B0014B34389E}">
  <sheetPr codeName="Sheet2">
    <tabColor theme="8" tint="0.79998168889431442"/>
  </sheetPr>
  <dimension ref="A1:M70"/>
  <sheetViews>
    <sheetView workbookViewId="0">
      <selection activeCell="A27" sqref="A27"/>
    </sheetView>
  </sheetViews>
  <sheetFormatPr defaultColWidth="10.83203125" defaultRowHeight="19.899999999999999" x14ac:dyDescent="0.8"/>
  <cols>
    <col min="2" max="2" width="17.71875" customWidth="1"/>
    <col min="4" max="4" width="88.1640625" customWidth="1"/>
    <col min="5" max="5" width="89.27734375" customWidth="1"/>
    <col min="6" max="6" width="8.27734375" customWidth="1"/>
    <col min="8" max="8" width="12.71875" customWidth="1"/>
    <col min="11" max="11" width="12.44140625" customWidth="1"/>
  </cols>
  <sheetData>
    <row r="1" spans="1:13" x14ac:dyDescent="0.8">
      <c r="B1" t="s">
        <v>161</v>
      </c>
      <c r="C1" t="s">
        <v>205</v>
      </c>
      <c r="D1" t="s">
        <v>19</v>
      </c>
      <c r="E1" t="s">
        <v>206</v>
      </c>
      <c r="F1" t="s">
        <v>303</v>
      </c>
      <c r="G1" t="s">
        <v>209</v>
      </c>
      <c r="H1" t="s">
        <v>211</v>
      </c>
      <c r="J1" t="s">
        <v>210</v>
      </c>
      <c r="K1" t="s">
        <v>212</v>
      </c>
      <c r="M1" t="s">
        <v>9</v>
      </c>
    </row>
    <row r="2" spans="1:13" ht="53" customHeight="1" x14ac:dyDescent="0.8">
      <c r="A2" t="s">
        <v>155</v>
      </c>
      <c r="B2" t="s">
        <v>204</v>
      </c>
    </row>
    <row r="3" spans="1:13" ht="53" customHeight="1" x14ac:dyDescent="0.8">
      <c r="B3" t="s">
        <v>301</v>
      </c>
      <c r="D3" t="s">
        <v>302</v>
      </c>
    </row>
    <row r="4" spans="1:13" ht="53" customHeight="1" x14ac:dyDescent="0.8">
      <c r="B4" t="s">
        <v>162</v>
      </c>
      <c r="C4" t="s">
        <v>214</v>
      </c>
      <c r="D4" s="97" t="s">
        <v>300</v>
      </c>
      <c r="E4" s="90" t="s">
        <v>207</v>
      </c>
      <c r="F4" s="90"/>
      <c r="G4">
        <v>60000</v>
      </c>
      <c r="J4">
        <v>50000</v>
      </c>
      <c r="M4">
        <f>SUM(G4:J4)</f>
        <v>110000</v>
      </c>
    </row>
    <row r="5" spans="1:13" ht="53" customHeight="1" x14ac:dyDescent="0.8">
      <c r="B5" t="s">
        <v>255</v>
      </c>
      <c r="D5" t="s">
        <v>302</v>
      </c>
    </row>
    <row r="6" spans="1:13" ht="53" customHeight="1" x14ac:dyDescent="0.8">
      <c r="B6" t="s">
        <v>163</v>
      </c>
      <c r="C6" t="s">
        <v>208</v>
      </c>
      <c r="D6" t="s">
        <v>220</v>
      </c>
      <c r="E6" s="90" t="s">
        <v>213</v>
      </c>
      <c r="F6" s="90"/>
      <c r="H6">
        <v>60000</v>
      </c>
      <c r="K6">
        <v>0</v>
      </c>
    </row>
    <row r="7" spans="1:13" ht="53" customHeight="1" x14ac:dyDescent="0.8">
      <c r="B7" t="s">
        <v>164</v>
      </c>
      <c r="C7" t="s">
        <v>214</v>
      </c>
      <c r="D7" t="s">
        <v>215</v>
      </c>
      <c r="E7" s="90" t="s">
        <v>216</v>
      </c>
      <c r="F7" s="90"/>
    </row>
    <row r="8" spans="1:13" ht="53" customHeight="1" x14ac:dyDescent="0.8">
      <c r="B8" t="s">
        <v>254</v>
      </c>
      <c r="D8" t="s">
        <v>302</v>
      </c>
    </row>
    <row r="9" spans="1:13" ht="53" customHeight="1" x14ac:dyDescent="0.8">
      <c r="B9" t="s">
        <v>253</v>
      </c>
      <c r="D9" t="s">
        <v>302</v>
      </c>
    </row>
    <row r="10" spans="1:13" ht="53" customHeight="1" x14ac:dyDescent="0.8">
      <c r="B10" t="s">
        <v>252</v>
      </c>
      <c r="D10" t="s">
        <v>302</v>
      </c>
    </row>
    <row r="11" spans="1:13" ht="53" customHeight="1" x14ac:dyDescent="0.8">
      <c r="B11" t="s">
        <v>251</v>
      </c>
      <c r="D11" t="s">
        <v>302</v>
      </c>
    </row>
    <row r="12" spans="1:13" ht="53" customHeight="1" x14ac:dyDescent="0.8">
      <c r="B12" t="s">
        <v>250</v>
      </c>
      <c r="D12" t="s">
        <v>302</v>
      </c>
    </row>
    <row r="13" spans="1:13" ht="53" customHeight="1" x14ac:dyDescent="0.8">
      <c r="B13" t="s">
        <v>249</v>
      </c>
      <c r="D13" t="s">
        <v>302</v>
      </c>
    </row>
    <row r="14" spans="1:13" ht="53" customHeight="1" x14ac:dyDescent="0.8">
      <c r="B14" t="s">
        <v>248</v>
      </c>
      <c r="D14" t="s">
        <v>302</v>
      </c>
    </row>
    <row r="15" spans="1:13" ht="53" customHeight="1" x14ac:dyDescent="0.8">
      <c r="A15" t="s">
        <v>156</v>
      </c>
      <c r="B15" t="s">
        <v>203</v>
      </c>
    </row>
    <row r="16" spans="1:13" ht="53" customHeight="1" x14ac:dyDescent="0.8">
      <c r="B16" t="s">
        <v>165</v>
      </c>
      <c r="C16" t="s">
        <v>214</v>
      </c>
      <c r="D16" t="s">
        <v>217</v>
      </c>
      <c r="E16" s="90" t="s">
        <v>218</v>
      </c>
      <c r="F16" s="90"/>
    </row>
    <row r="17" spans="1:6" ht="53" customHeight="1" x14ac:dyDescent="0.8">
      <c r="B17" t="s">
        <v>166</v>
      </c>
      <c r="C17" t="s">
        <v>214</v>
      </c>
      <c r="D17" t="s">
        <v>219</v>
      </c>
      <c r="E17" s="90" t="s">
        <v>221</v>
      </c>
      <c r="F17" s="90"/>
    </row>
    <row r="18" spans="1:6" ht="53" customHeight="1" x14ac:dyDescent="0.8">
      <c r="B18" t="s">
        <v>167</v>
      </c>
      <c r="C18" t="s">
        <v>214</v>
      </c>
      <c r="D18" t="s">
        <v>222</v>
      </c>
      <c r="E18" s="90" t="s">
        <v>223</v>
      </c>
      <c r="F18" s="90"/>
    </row>
    <row r="19" spans="1:6" ht="53" customHeight="1" x14ac:dyDescent="0.8">
      <c r="B19" t="s">
        <v>168</v>
      </c>
      <c r="C19" t="s">
        <v>214</v>
      </c>
      <c r="D19" t="s">
        <v>225</v>
      </c>
      <c r="E19" s="90" t="s">
        <v>224</v>
      </c>
      <c r="F19" s="90"/>
    </row>
    <row r="20" spans="1:6" ht="53" customHeight="1" x14ac:dyDescent="0.8">
      <c r="B20" t="s">
        <v>256</v>
      </c>
      <c r="D20" t="s">
        <v>302</v>
      </c>
    </row>
    <row r="21" spans="1:6" ht="53" customHeight="1" x14ac:dyDescent="0.8">
      <c r="B21" t="s">
        <v>169</v>
      </c>
      <c r="C21" t="s">
        <v>214</v>
      </c>
      <c r="D21" t="s">
        <v>226</v>
      </c>
      <c r="E21" s="90" t="s">
        <v>227</v>
      </c>
      <c r="F21" s="90"/>
    </row>
    <row r="22" spans="1:6" ht="53" customHeight="1" x14ac:dyDescent="0.8">
      <c r="B22" t="s">
        <v>170</v>
      </c>
      <c r="C22" t="s">
        <v>214</v>
      </c>
      <c r="D22" t="s">
        <v>228</v>
      </c>
      <c r="E22" s="90" t="s">
        <v>229</v>
      </c>
      <c r="F22" s="90"/>
    </row>
    <row r="23" spans="1:6" ht="53" customHeight="1" x14ac:dyDescent="0.8">
      <c r="B23" t="s">
        <v>171</v>
      </c>
      <c r="C23" t="s">
        <v>214</v>
      </c>
      <c r="D23" t="s">
        <v>230</v>
      </c>
      <c r="E23" s="90" t="s">
        <v>231</v>
      </c>
      <c r="F23" s="90"/>
    </row>
    <row r="24" spans="1:6" ht="53" customHeight="1" x14ac:dyDescent="0.8">
      <c r="B24" t="s">
        <v>172</v>
      </c>
      <c r="C24" t="s">
        <v>214</v>
      </c>
      <c r="D24" t="s">
        <v>233</v>
      </c>
      <c r="E24" s="90" t="s">
        <v>232</v>
      </c>
      <c r="F24" s="90"/>
    </row>
    <row r="25" spans="1:6" ht="53" customHeight="1" x14ac:dyDescent="0.8">
      <c r="B25" t="s">
        <v>173</v>
      </c>
      <c r="C25" t="s">
        <v>214</v>
      </c>
      <c r="D25" t="s">
        <v>234</v>
      </c>
      <c r="E25" s="90" t="s">
        <v>235</v>
      </c>
      <c r="F25" s="90"/>
    </row>
    <row r="26" spans="1:6" ht="53" customHeight="1" x14ac:dyDescent="0.8">
      <c r="A26" t="s">
        <v>174</v>
      </c>
      <c r="B26" t="s">
        <v>202</v>
      </c>
    </row>
    <row r="27" spans="1:6" ht="53" customHeight="1" x14ac:dyDescent="0.8">
      <c r="B27" t="s">
        <v>175</v>
      </c>
      <c r="C27" t="s">
        <v>214</v>
      </c>
      <c r="D27" t="s">
        <v>236</v>
      </c>
      <c r="E27" s="90" t="s">
        <v>237</v>
      </c>
      <c r="F27" s="90"/>
    </row>
    <row r="28" spans="1:6" ht="53" customHeight="1" x14ac:dyDescent="0.8">
      <c r="B28" t="s">
        <v>247</v>
      </c>
      <c r="D28" t="s">
        <v>302</v>
      </c>
    </row>
    <row r="29" spans="1:6" ht="53" customHeight="1" x14ac:dyDescent="0.8">
      <c r="B29" t="s">
        <v>176</v>
      </c>
      <c r="C29" t="s">
        <v>214</v>
      </c>
      <c r="D29" t="s">
        <v>238</v>
      </c>
      <c r="E29" s="90" t="s">
        <v>239</v>
      </c>
      <c r="F29" s="90"/>
    </row>
    <row r="30" spans="1:6" ht="53" customHeight="1" x14ac:dyDescent="0.8">
      <c r="B30" t="s">
        <v>177</v>
      </c>
      <c r="C30" t="s">
        <v>214</v>
      </c>
      <c r="D30" t="s">
        <v>241</v>
      </c>
      <c r="E30" s="90" t="s">
        <v>240</v>
      </c>
      <c r="F30" s="90"/>
    </row>
    <row r="31" spans="1:6" ht="53" customHeight="1" x14ac:dyDescent="0.8">
      <c r="B31" t="s">
        <v>178</v>
      </c>
      <c r="C31" t="s">
        <v>214</v>
      </c>
      <c r="D31" t="s">
        <v>243</v>
      </c>
      <c r="E31" s="90" t="s">
        <v>242</v>
      </c>
      <c r="F31" s="90"/>
    </row>
    <row r="32" spans="1:6" ht="53" customHeight="1" x14ac:dyDescent="0.8">
      <c r="B32" t="s">
        <v>311</v>
      </c>
      <c r="E32" s="90"/>
      <c r="F32" s="90"/>
    </row>
    <row r="33" spans="1:6" ht="53" customHeight="1" x14ac:dyDescent="0.8">
      <c r="A33" t="s">
        <v>179</v>
      </c>
      <c r="B33" t="s">
        <v>201</v>
      </c>
    </row>
    <row r="34" spans="1:6" ht="53" customHeight="1" x14ac:dyDescent="0.8">
      <c r="B34" t="s">
        <v>180</v>
      </c>
      <c r="C34" t="s">
        <v>214</v>
      </c>
      <c r="D34" t="s">
        <v>244</v>
      </c>
      <c r="E34" s="90" t="s">
        <v>245</v>
      </c>
      <c r="F34" s="90"/>
    </row>
    <row r="35" spans="1:6" ht="53" customHeight="1" x14ac:dyDescent="0.8">
      <c r="B35" t="s">
        <v>246</v>
      </c>
      <c r="D35" t="s">
        <v>302</v>
      </c>
    </row>
    <row r="36" spans="1:6" ht="53" customHeight="1" x14ac:dyDescent="0.8">
      <c r="B36" t="s">
        <v>181</v>
      </c>
      <c r="C36" t="s">
        <v>214</v>
      </c>
      <c r="D36" t="s">
        <v>257</v>
      </c>
      <c r="E36" s="90" t="s">
        <v>258</v>
      </c>
      <c r="F36" s="90"/>
    </row>
    <row r="37" spans="1:6" ht="53" customHeight="1" x14ac:dyDescent="0.8">
      <c r="B37" t="s">
        <v>182</v>
      </c>
      <c r="C37" t="s">
        <v>214</v>
      </c>
      <c r="D37" t="s">
        <v>259</v>
      </c>
      <c r="E37" s="90" t="s">
        <v>260</v>
      </c>
      <c r="F37" s="90"/>
    </row>
    <row r="38" spans="1:6" ht="53" customHeight="1" x14ac:dyDescent="0.8">
      <c r="B38" t="s">
        <v>183</v>
      </c>
      <c r="C38" t="s">
        <v>214</v>
      </c>
      <c r="D38" t="s">
        <v>262</v>
      </c>
      <c r="E38" s="90" t="s">
        <v>261</v>
      </c>
      <c r="F38" s="90"/>
    </row>
    <row r="39" spans="1:6" ht="53" customHeight="1" x14ac:dyDescent="0.8">
      <c r="B39" t="s">
        <v>184</v>
      </c>
      <c r="C39" t="s">
        <v>214</v>
      </c>
      <c r="D39" t="s">
        <v>264</v>
      </c>
      <c r="E39" s="90" t="s">
        <v>263</v>
      </c>
      <c r="F39" s="90"/>
    </row>
    <row r="40" spans="1:6" ht="53" customHeight="1" x14ac:dyDescent="0.8">
      <c r="B40" t="s">
        <v>185</v>
      </c>
      <c r="C40" t="s">
        <v>214</v>
      </c>
      <c r="D40" t="s">
        <v>230</v>
      </c>
      <c r="E40" s="90" t="s">
        <v>265</v>
      </c>
      <c r="F40" s="90"/>
    </row>
    <row r="41" spans="1:6" ht="53" customHeight="1" x14ac:dyDescent="0.8">
      <c r="B41" t="s">
        <v>268</v>
      </c>
      <c r="D41" t="s">
        <v>302</v>
      </c>
    </row>
    <row r="42" spans="1:6" ht="53" customHeight="1" x14ac:dyDescent="0.8">
      <c r="A42" t="s">
        <v>186</v>
      </c>
      <c r="B42" t="s">
        <v>200</v>
      </c>
    </row>
    <row r="43" spans="1:6" ht="53" customHeight="1" x14ac:dyDescent="0.8">
      <c r="B43" t="s">
        <v>187</v>
      </c>
      <c r="C43" t="s">
        <v>214</v>
      </c>
      <c r="D43" t="s">
        <v>266</v>
      </c>
      <c r="E43" s="90" t="s">
        <v>267</v>
      </c>
      <c r="F43" s="90"/>
    </row>
    <row r="44" spans="1:6" ht="53" customHeight="1" x14ac:dyDescent="0.8">
      <c r="B44" t="s">
        <v>269</v>
      </c>
      <c r="D44" t="s">
        <v>302</v>
      </c>
    </row>
    <row r="45" spans="1:6" ht="53" customHeight="1" x14ac:dyDescent="0.8">
      <c r="B45" t="s">
        <v>270</v>
      </c>
      <c r="D45" t="s">
        <v>302</v>
      </c>
    </row>
    <row r="46" spans="1:6" ht="53" customHeight="1" x14ac:dyDescent="0.8">
      <c r="B46" t="s">
        <v>271</v>
      </c>
      <c r="D46" t="s">
        <v>302</v>
      </c>
    </row>
    <row r="47" spans="1:6" ht="53" customHeight="1" x14ac:dyDescent="0.8">
      <c r="B47" t="s">
        <v>272</v>
      </c>
      <c r="D47" t="s">
        <v>302</v>
      </c>
    </row>
    <row r="48" spans="1:6" ht="53" customHeight="1" x14ac:dyDescent="0.8">
      <c r="B48" t="s">
        <v>273</v>
      </c>
      <c r="D48" t="s">
        <v>302</v>
      </c>
    </row>
    <row r="49" spans="1:6" ht="53" customHeight="1" x14ac:dyDescent="0.8">
      <c r="B49" t="s">
        <v>274</v>
      </c>
      <c r="D49" t="s">
        <v>302</v>
      </c>
    </row>
    <row r="50" spans="1:6" ht="53" customHeight="1" x14ac:dyDescent="0.8">
      <c r="B50" t="s">
        <v>188</v>
      </c>
      <c r="C50" t="s">
        <v>214</v>
      </c>
      <c r="D50" t="s">
        <v>276</v>
      </c>
      <c r="E50" s="90" t="s">
        <v>275</v>
      </c>
      <c r="F50" s="90"/>
    </row>
    <row r="51" spans="1:6" ht="53" customHeight="1" x14ac:dyDescent="0.8">
      <c r="A51" t="s">
        <v>189</v>
      </c>
      <c r="B51" t="s">
        <v>199</v>
      </c>
    </row>
    <row r="52" spans="1:6" ht="53" customHeight="1" x14ac:dyDescent="0.8">
      <c r="B52" t="s">
        <v>312</v>
      </c>
      <c r="E52" s="90"/>
      <c r="F52" s="90"/>
    </row>
    <row r="53" spans="1:6" ht="53" customHeight="1" x14ac:dyDescent="0.8">
      <c r="B53" t="s">
        <v>277</v>
      </c>
      <c r="D53" t="s">
        <v>302</v>
      </c>
    </row>
    <row r="54" spans="1:6" ht="53" customHeight="1" x14ac:dyDescent="0.8">
      <c r="B54" t="s">
        <v>190</v>
      </c>
      <c r="C54" t="s">
        <v>214</v>
      </c>
      <c r="D54" t="s">
        <v>279</v>
      </c>
      <c r="E54" s="90" t="s">
        <v>278</v>
      </c>
      <c r="F54" s="90"/>
    </row>
    <row r="55" spans="1:6" ht="53" customHeight="1" x14ac:dyDescent="0.8">
      <c r="B55" t="s">
        <v>280</v>
      </c>
      <c r="D55" t="s">
        <v>302</v>
      </c>
    </row>
    <row r="56" spans="1:6" ht="53" customHeight="1" x14ac:dyDescent="0.8">
      <c r="B56" t="s">
        <v>281</v>
      </c>
      <c r="D56" t="s">
        <v>302</v>
      </c>
    </row>
    <row r="57" spans="1:6" ht="53" customHeight="1" x14ac:dyDescent="0.8">
      <c r="B57" t="s">
        <v>282</v>
      </c>
      <c r="D57" t="s">
        <v>302</v>
      </c>
    </row>
    <row r="58" spans="1:6" ht="53" customHeight="1" x14ac:dyDescent="0.8">
      <c r="B58" t="s">
        <v>283</v>
      </c>
      <c r="D58" t="s">
        <v>302</v>
      </c>
    </row>
    <row r="59" spans="1:6" ht="53" customHeight="1" x14ac:dyDescent="0.8">
      <c r="B59" t="s">
        <v>191</v>
      </c>
      <c r="C59" t="s">
        <v>214</v>
      </c>
      <c r="D59" t="s">
        <v>285</v>
      </c>
      <c r="E59" s="90" t="s">
        <v>284</v>
      </c>
      <c r="F59" s="90"/>
    </row>
    <row r="60" spans="1:6" ht="53" customHeight="1" x14ac:dyDescent="0.8">
      <c r="B60" t="s">
        <v>286</v>
      </c>
      <c r="D60" t="s">
        <v>302</v>
      </c>
    </row>
    <row r="61" spans="1:6" ht="53" customHeight="1" x14ac:dyDescent="0.8">
      <c r="B61" t="s">
        <v>192</v>
      </c>
      <c r="C61" t="s">
        <v>214</v>
      </c>
      <c r="D61" t="s">
        <v>244</v>
      </c>
      <c r="E61" s="90" t="s">
        <v>287</v>
      </c>
      <c r="F61" s="90"/>
    </row>
    <row r="62" spans="1:6" ht="53" customHeight="1" x14ac:dyDescent="0.8">
      <c r="A62" t="s">
        <v>193</v>
      </c>
      <c r="B62" t="s">
        <v>198</v>
      </c>
    </row>
    <row r="63" spans="1:6" ht="53" customHeight="1" x14ac:dyDescent="0.8">
      <c r="B63" t="s">
        <v>288</v>
      </c>
      <c r="D63" t="s">
        <v>302</v>
      </c>
    </row>
    <row r="64" spans="1:6" ht="53" customHeight="1" x14ac:dyDescent="0.8">
      <c r="B64" t="s">
        <v>289</v>
      </c>
      <c r="D64" t="s">
        <v>302</v>
      </c>
    </row>
    <row r="65" spans="2:6" ht="53" customHeight="1" x14ac:dyDescent="0.8">
      <c r="B65" t="s">
        <v>194</v>
      </c>
      <c r="C65" t="s">
        <v>214</v>
      </c>
      <c r="D65" t="s">
        <v>291</v>
      </c>
      <c r="E65" s="90" t="s">
        <v>290</v>
      </c>
      <c r="F65" s="90"/>
    </row>
    <row r="66" spans="2:6" ht="53" customHeight="1" x14ac:dyDescent="0.8">
      <c r="B66" t="s">
        <v>195</v>
      </c>
      <c r="C66" t="s">
        <v>214</v>
      </c>
      <c r="D66" t="s">
        <v>293</v>
      </c>
      <c r="E66" s="90" t="s">
        <v>292</v>
      </c>
      <c r="F66" s="90"/>
    </row>
    <row r="67" spans="2:6" ht="53" customHeight="1" x14ac:dyDescent="0.8">
      <c r="B67" t="s">
        <v>294</v>
      </c>
      <c r="D67" t="s">
        <v>302</v>
      </c>
    </row>
    <row r="68" spans="2:6" ht="53" customHeight="1" x14ac:dyDescent="0.8">
      <c r="B68" t="s">
        <v>196</v>
      </c>
      <c r="C68" t="s">
        <v>214</v>
      </c>
      <c r="D68" t="s">
        <v>296</v>
      </c>
      <c r="E68" s="90" t="s">
        <v>295</v>
      </c>
      <c r="F68" s="90"/>
    </row>
    <row r="69" spans="2:6" ht="53" customHeight="1" x14ac:dyDescent="0.8">
      <c r="B69" t="s">
        <v>297</v>
      </c>
      <c r="D69" t="s">
        <v>302</v>
      </c>
    </row>
    <row r="70" spans="2:6" ht="53" customHeight="1" x14ac:dyDescent="0.8">
      <c r="B70" t="s">
        <v>197</v>
      </c>
      <c r="C70" t="s">
        <v>214</v>
      </c>
      <c r="D70" t="s">
        <v>299</v>
      </c>
      <c r="E70" s="90" t="s">
        <v>298</v>
      </c>
      <c r="F70" s="90"/>
    </row>
  </sheetData>
  <phoneticPr fontId="2"/>
  <hyperlinks>
    <hyperlink ref="E4" r:id="rId1" xr:uid="{1C9D7BCB-9C16-334D-9CF2-15C131D639A5}"/>
    <hyperlink ref="E6" r:id="rId2" xr:uid="{EEE52005-B774-E141-8313-669696FBA51D}"/>
    <hyperlink ref="E7" r:id="rId3" xr:uid="{A4E87E24-9EFC-AF4F-B1F2-7DA6DECDA929}"/>
    <hyperlink ref="E16" r:id="rId4" xr:uid="{DB877AC7-210C-4147-A591-4183FD980FB8}"/>
    <hyperlink ref="E17" r:id="rId5" xr:uid="{C88AC7A1-9A72-334B-916B-5C1162EA07BA}"/>
    <hyperlink ref="E18" r:id="rId6" xr:uid="{75743D2F-48D2-2E4F-86C7-502205A88A1D}"/>
    <hyperlink ref="E19" r:id="rId7" xr:uid="{B1B011BC-F93B-CE4D-9D49-F12920B3FE5A}"/>
    <hyperlink ref="E21" r:id="rId8" xr:uid="{7F070FB4-060A-4E49-8E88-2E057A731ACE}"/>
    <hyperlink ref="E22" r:id="rId9" xr:uid="{BD7C5A30-9A10-1C43-90E9-5D70B4854F7E}"/>
    <hyperlink ref="E23" r:id="rId10" xr:uid="{B521C5C1-D000-DA41-9DE3-68CC7C996D74}"/>
    <hyperlink ref="E24" r:id="rId11" xr:uid="{461D6C3A-4C89-704C-A648-26133B841314}"/>
    <hyperlink ref="E25" r:id="rId12" xr:uid="{B8487D34-BBC7-514A-B24B-5AB403712E80}"/>
    <hyperlink ref="E27" r:id="rId13" xr:uid="{16FC350E-2C96-0E43-9C9E-347EED6F6EE2}"/>
    <hyperlink ref="E29" r:id="rId14" xr:uid="{389448DA-CD36-9840-81BE-DD98F66F620C}"/>
    <hyperlink ref="E30" r:id="rId15" xr:uid="{73AF35E4-1BB6-0740-BE10-F2FA893C5E7E}"/>
    <hyperlink ref="E31" r:id="rId16" xr:uid="{10DB71BE-8C1A-4A46-B082-F95525C3C861}"/>
    <hyperlink ref="E34" r:id="rId17" xr:uid="{C04B2104-DAB8-5242-9B90-35EB6F804212}"/>
    <hyperlink ref="E36" r:id="rId18" xr:uid="{CD72FF64-B84E-6249-AE35-7CE50FD5268F}"/>
    <hyperlink ref="E37" r:id="rId19" xr:uid="{0F1828E4-1D12-F149-89FA-28A7E4F92422}"/>
    <hyperlink ref="E38" r:id="rId20" xr:uid="{446757D6-9FDA-874B-BD75-45FE10D04995}"/>
    <hyperlink ref="E39" r:id="rId21" xr:uid="{A746723E-D23F-3A41-88C9-D03532DEB68F}"/>
    <hyperlink ref="E40" r:id="rId22" xr:uid="{74D57FDE-A029-424A-9422-CDB82AAB2EF9}"/>
    <hyperlink ref="E43" r:id="rId23" xr:uid="{F50D3B2F-82B9-8045-A3D8-D93AA7FCC065}"/>
    <hyperlink ref="E50" r:id="rId24" xr:uid="{C60E3871-18A1-4E4F-A28D-CB9F542BC5FF}"/>
    <hyperlink ref="E54" r:id="rId25" xr:uid="{9CFFBE1B-ECF3-A747-B3BC-1E932A662480}"/>
    <hyperlink ref="E59" r:id="rId26" xr:uid="{4D851973-D94D-B648-AB91-17000CB25EC9}"/>
    <hyperlink ref="E61" r:id="rId27" xr:uid="{AC794CD5-F524-ED47-A8E4-AD9CE2D79FFB}"/>
    <hyperlink ref="E65" r:id="rId28" xr:uid="{93261C3E-0478-1446-8204-B5EFA3703055}"/>
    <hyperlink ref="E66" r:id="rId29" xr:uid="{098A9A43-C8C2-EA4C-B973-E69CFCB9A611}"/>
    <hyperlink ref="E68" r:id="rId30" xr:uid="{15CF6E62-A27F-BC4F-A12F-D532783B0D77}"/>
    <hyperlink ref="E70" r:id="rId31" xr:uid="{22C6EB68-376A-DE49-B446-D4D422D7133B}"/>
  </hyperlink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F215-780C-0849-9F52-2849F6209106}">
  <sheetPr codeName="Sheet4">
    <tabColor theme="7"/>
    <pageSetUpPr fitToPage="1"/>
  </sheetPr>
  <dimension ref="B1:H369"/>
  <sheetViews>
    <sheetView showGridLines="0" view="pageBreakPreview" zoomScaleNormal="100" workbookViewId="0">
      <pane ySplit="9" topLeftCell="A241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見積書!$N$45</f>
        <v>1756608</v>
      </c>
      <c r="E4" s="22"/>
      <c r="F4" s="258" t="s">
        <v>38</v>
      </c>
      <c r="G4" s="258"/>
      <c r="H4" s="31">
        <f ca="1">IFERROR(IF(LoanIsGood,MonthlyPayment,""), "")</f>
        <v>8803.4348202125148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356216.3568510036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2112824.3568510036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1756608</v>
      </c>
      <c r="E10" s="24">
        <f ca="1">IFERROR(IF(LoanIsNotPaid*LoanIsGood,MonthlyPayment,""), "")</f>
        <v>8803.4348202125148</v>
      </c>
      <c r="F10" s="24">
        <f ca="1">IFERROR(IF(LoanIsNotPaid*LoanIsGood,Principal,""), "")</f>
        <v>6022.1388202125136</v>
      </c>
      <c r="G10" s="24">
        <f ca="1">IFERROR(IF(LoanIsNotPaid*LoanIsGood,InterestAmt,""), "")</f>
        <v>2781.2959999999998</v>
      </c>
      <c r="H10" s="24">
        <f ca="1">IFERROR(IF(LoanIsNotPaid*LoanIsGood,EndingBalance,""), "")</f>
        <v>1750585.8611797877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1750585.8611797877</v>
      </c>
      <c r="E11" s="24">
        <f ca="1">IFERROR(IF(LoanIsNotPaid*LoanIsGood,MonthlyPayment,""), "")</f>
        <v>8803.4348202125148</v>
      </c>
      <c r="F11" s="24">
        <f ca="1">IFERROR(IF(LoanIsNotPaid*LoanIsGood,Principal,""), "")</f>
        <v>6031.6738733445181</v>
      </c>
      <c r="G11" s="24">
        <f ca="1">IFERROR(IF(LoanIsNotPaid*LoanIsGood,InterestAmt,""), "")</f>
        <v>2771.7609468679971</v>
      </c>
      <c r="H11" s="24">
        <f ca="1">IFERROR(IF(LoanIsNotPaid*LoanIsGood,EndingBalance,""), "")</f>
        <v>1744554.1873064435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1744554.1873064435</v>
      </c>
      <c r="E12" s="24">
        <f ca="1">IFERROR(IF(LoanIsNotPaid*LoanIsGood,MonthlyPayment,""), "")</f>
        <v>8803.4348202125148</v>
      </c>
      <c r="F12" s="24">
        <f ca="1">IFERROR(IF(LoanIsNotPaid*LoanIsGood,Principal,""), "")</f>
        <v>6041.2240236439802</v>
      </c>
      <c r="G12" s="24">
        <f ca="1">IFERROR(IF(LoanIsNotPaid*LoanIsGood,InterestAmt,""), "")</f>
        <v>2762.210796568535</v>
      </c>
      <c r="H12" s="24">
        <f ca="1">IFERROR(IF(LoanIsNotPaid*LoanIsGood,EndingBalance,""), "")</f>
        <v>1738512.9632827996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1738512.9632827996</v>
      </c>
      <c r="E13" s="24">
        <f ca="1">IFERROR(IF(LoanIsNotPaid*LoanIsGood,MonthlyPayment,""), "")</f>
        <v>8803.4348202125148</v>
      </c>
      <c r="F13" s="24">
        <f ca="1">IFERROR(IF(LoanIsNotPaid*LoanIsGood,Principal,""), "")</f>
        <v>6050.7892950147498</v>
      </c>
      <c r="G13" s="24">
        <f ca="1">IFERROR(IF(LoanIsNotPaid*LoanIsGood,InterestAmt,""), "")</f>
        <v>2752.645525197765</v>
      </c>
      <c r="H13" s="24">
        <f ca="1">IFERROR(IF(LoanIsNotPaid*LoanIsGood,EndingBalance,""), "")</f>
        <v>1732462.1739877847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1732462.1739877847</v>
      </c>
      <c r="E14" s="24">
        <f ca="1">IFERROR(IF(LoanIsNotPaid*LoanIsGood,MonthlyPayment,""), "")</f>
        <v>8803.4348202125148</v>
      </c>
      <c r="F14" s="24">
        <f ca="1">IFERROR(IF(LoanIsNotPaid*LoanIsGood,Principal,""), "")</f>
        <v>6060.3697113985227</v>
      </c>
      <c r="G14" s="24">
        <f ca="1">IFERROR(IF(LoanIsNotPaid*LoanIsGood,InterestAmt,""), "")</f>
        <v>2743.0651088139921</v>
      </c>
      <c r="H14" s="24">
        <f ca="1">IFERROR(IF(LoanIsNotPaid*LoanIsGood,EndingBalance,""), "")</f>
        <v>1726401.8042763863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1726401.8042763863</v>
      </c>
      <c r="E15" s="24">
        <f ca="1">IFERROR(IF(LoanIsNotPaid*LoanIsGood,MonthlyPayment,""), "")</f>
        <v>8803.4348202125148</v>
      </c>
      <c r="F15" s="24">
        <f ca="1">IFERROR(IF(LoanIsNotPaid*LoanIsGood,Principal,""), "")</f>
        <v>6069.9652967749034</v>
      </c>
      <c r="G15" s="24">
        <f ca="1">IFERROR(IF(LoanIsNotPaid*LoanIsGood,InterestAmt,""), "")</f>
        <v>2733.4695234376109</v>
      </c>
      <c r="H15" s="24">
        <f ca="1">IFERROR(IF(LoanIsNotPaid*LoanIsGood,EndingBalance,""), "")</f>
        <v>1720331.8389796116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1720331.8389796116</v>
      </c>
      <c r="E16" s="24">
        <f ca="1">IFERROR(IF(LoanIsNotPaid*LoanIsGood,MonthlyPayment,""), "")</f>
        <v>8803.4348202125148</v>
      </c>
      <c r="F16" s="24">
        <f ca="1">IFERROR(IF(LoanIsNotPaid*LoanIsGood,Principal,""), "")</f>
        <v>6079.5760751614635</v>
      </c>
      <c r="G16" s="24">
        <f ca="1">IFERROR(IF(LoanIsNotPaid*LoanIsGood,InterestAmt,""), "")</f>
        <v>2723.8587450510504</v>
      </c>
      <c r="H16" s="24">
        <f ca="1">IFERROR(IF(LoanIsNotPaid*LoanIsGood,EndingBalance,""), "")</f>
        <v>1714252.2629044501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1714252.2629044501</v>
      </c>
      <c r="E17" s="24">
        <f ca="1">IFERROR(IF(LoanIsNotPaid*LoanIsGood,MonthlyPayment,""), "")</f>
        <v>8803.4348202125148</v>
      </c>
      <c r="F17" s="24">
        <f ca="1">IFERROR(IF(LoanIsNotPaid*LoanIsGood,Principal,""), "")</f>
        <v>6089.2020706138037</v>
      </c>
      <c r="G17" s="24">
        <f ca="1">IFERROR(IF(LoanIsNotPaid*LoanIsGood,InterestAmt,""), "")</f>
        <v>2714.2327495987115</v>
      </c>
      <c r="H17" s="24">
        <f ca="1">IFERROR(IF(LoanIsNotPaid*LoanIsGood,EndingBalance,""), "")</f>
        <v>1708163.0608338362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1708163.0608338362</v>
      </c>
      <c r="E18" s="24">
        <f ca="1">IFERROR(IF(LoanIsNotPaid*LoanIsGood,MonthlyPayment,""), "")</f>
        <v>8803.4348202125148</v>
      </c>
      <c r="F18" s="24">
        <f ca="1">IFERROR(IF(LoanIsNotPaid*LoanIsGood,Principal,""), "")</f>
        <v>6098.8433072256084</v>
      </c>
      <c r="G18" s="24">
        <f ca="1">IFERROR(IF(LoanIsNotPaid*LoanIsGood,InterestAmt,""), "")</f>
        <v>2704.5915129869063</v>
      </c>
      <c r="H18" s="24">
        <f ca="1">IFERROR(IF(LoanIsNotPaid*LoanIsGood,EndingBalance,""), "")</f>
        <v>1702064.2175266112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1702064.2175266112</v>
      </c>
      <c r="E19" s="24">
        <f ca="1">IFERROR(IF(LoanIsNotPaid*LoanIsGood,MonthlyPayment,""), "")</f>
        <v>8803.4348202125148</v>
      </c>
      <c r="F19" s="24">
        <f ca="1">IFERROR(IF(LoanIsNotPaid*LoanIsGood,Principal,""), "")</f>
        <v>6108.4998091287143</v>
      </c>
      <c r="G19" s="24">
        <f ca="1">IFERROR(IF(LoanIsNotPaid*LoanIsGood,InterestAmt,""), "")</f>
        <v>2694.9350110837991</v>
      </c>
      <c r="H19" s="24">
        <f ca="1">IFERROR(IF(LoanIsNotPaid*LoanIsGood,EndingBalance,""), "")</f>
        <v>1695955.7177174822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1695955.7177174822</v>
      </c>
      <c r="E20" s="24">
        <f ca="1">IFERROR(IF(LoanIsNotPaid*LoanIsGood,MonthlyPayment,""), "")</f>
        <v>8803.4348202125148</v>
      </c>
      <c r="F20" s="24">
        <f ca="1">IFERROR(IF(LoanIsNotPaid*LoanIsGood,Principal,""), "")</f>
        <v>6118.1716004931686</v>
      </c>
      <c r="G20" s="24">
        <f ca="1">IFERROR(IF(LoanIsNotPaid*LoanIsGood,InterestAmt,""), "")</f>
        <v>2685.2632197193452</v>
      </c>
      <c r="H20" s="24">
        <f ca="1">IFERROR(IF(LoanIsNotPaid*LoanIsGood,EndingBalance,""), "")</f>
        <v>1689837.5461169898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1689837.5461169898</v>
      </c>
      <c r="E21" s="24">
        <f ca="1">IFERROR(IF(LoanIsNotPaid*LoanIsGood,MonthlyPayment,""), "")</f>
        <v>8803.4348202125148</v>
      </c>
      <c r="F21" s="24">
        <f ca="1">IFERROR(IF(LoanIsNotPaid*LoanIsGood,Principal,""), "")</f>
        <v>6127.8587055272828</v>
      </c>
      <c r="G21" s="24">
        <f ca="1">IFERROR(IF(LoanIsNotPaid*LoanIsGood,InterestAmt,""), "")</f>
        <v>2675.5761146852315</v>
      </c>
      <c r="H21" s="24">
        <f ca="1">IFERROR(IF(LoanIsNotPaid*LoanIsGood,EndingBalance,""), "")</f>
        <v>1683709.6874114615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1683709.6874114615</v>
      </c>
      <c r="E22" s="24">
        <f ca="1">IFERROR(IF(LoanIsNotPaid*LoanIsGood,MonthlyPayment,""), "")</f>
        <v>8803.4348202125148</v>
      </c>
      <c r="F22" s="24">
        <f ca="1">IFERROR(IF(LoanIsNotPaid*LoanIsGood,Principal,""), "")</f>
        <v>6137.5611484777019</v>
      </c>
      <c r="G22" s="24">
        <f ca="1">IFERROR(IF(LoanIsNotPaid*LoanIsGood,InterestAmt,""), "")</f>
        <v>2665.8736717348129</v>
      </c>
      <c r="H22" s="24">
        <f ca="1">IFERROR(IF(LoanIsNotPaid*LoanIsGood,EndingBalance,""), "")</f>
        <v>1677572.1262629842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1677572.1262629842</v>
      </c>
      <c r="E23" s="24">
        <f ca="1">IFERROR(IF(LoanIsNotPaid*LoanIsGood,MonthlyPayment,""), "")</f>
        <v>8803.4348202125148</v>
      </c>
      <c r="F23" s="24">
        <f ca="1">IFERROR(IF(LoanIsNotPaid*LoanIsGood,Principal,""), "")</f>
        <v>6147.2789536294586</v>
      </c>
      <c r="G23" s="24">
        <f ca="1">IFERROR(IF(LoanIsNotPaid*LoanIsGood,InterestAmt,""), "")</f>
        <v>2656.1558665830566</v>
      </c>
      <c r="H23" s="24">
        <f ca="1">IFERROR(IF(LoanIsNotPaid*LoanIsGood,EndingBalance,""), "")</f>
        <v>1671424.8473093549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1671424.8473093549</v>
      </c>
      <c r="E24" s="24">
        <f ca="1">IFERROR(IF(LoanIsNotPaid*LoanIsGood,MonthlyPayment,""), "")</f>
        <v>8803.4348202125148</v>
      </c>
      <c r="F24" s="24">
        <f ca="1">IFERROR(IF(LoanIsNotPaid*LoanIsGood,Principal,""), "")</f>
        <v>6157.0121453060374</v>
      </c>
      <c r="G24" s="24">
        <f ca="1">IFERROR(IF(LoanIsNotPaid*LoanIsGood,InterestAmt,""), "")</f>
        <v>2646.4226749064765</v>
      </c>
      <c r="H24" s="24">
        <f ca="1">IFERROR(IF(LoanIsNotPaid*LoanIsGood,EndingBalance,""), "")</f>
        <v>1665267.8351640492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1665267.8351640492</v>
      </c>
      <c r="E25" s="24">
        <f ca="1">IFERROR(IF(LoanIsNotPaid*LoanIsGood,MonthlyPayment,""), "")</f>
        <v>8803.4348202125148</v>
      </c>
      <c r="F25" s="24">
        <f ca="1">IFERROR(IF(LoanIsNotPaid*LoanIsGood,Principal,""), "")</f>
        <v>6166.760747869439</v>
      </c>
      <c r="G25" s="24">
        <f ca="1">IFERROR(IF(LoanIsNotPaid*LoanIsGood,InterestAmt,""), "")</f>
        <v>2636.6740723430757</v>
      </c>
      <c r="H25" s="24">
        <f ca="1">IFERROR(IF(LoanIsNotPaid*LoanIsGood,EndingBalance,""), "")</f>
        <v>1659101.0744161799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1659101.0744161799</v>
      </c>
      <c r="E26" s="24">
        <f ca="1">IFERROR(IF(LoanIsNotPaid*LoanIsGood,MonthlyPayment,""), "")</f>
        <v>8803.4348202125148</v>
      </c>
      <c r="F26" s="24">
        <f ca="1">IFERROR(IF(LoanIsNotPaid*LoanIsGood,Principal,""), "")</f>
        <v>6176.5247857202321</v>
      </c>
      <c r="G26" s="24">
        <f ca="1">IFERROR(IF(LoanIsNotPaid*LoanIsGood,InterestAmt,""), "")</f>
        <v>2626.9100344922826</v>
      </c>
      <c r="H26" s="24">
        <f ca="1">IFERROR(IF(LoanIsNotPaid*LoanIsGood,EndingBalance,""), "")</f>
        <v>1652924.5496304599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1652924.5496304599</v>
      </c>
      <c r="E27" s="24">
        <f ca="1">IFERROR(IF(LoanIsNotPaid*LoanIsGood,MonthlyPayment,""), "")</f>
        <v>8803.4348202125148</v>
      </c>
      <c r="F27" s="24">
        <f ca="1">IFERROR(IF(LoanIsNotPaid*LoanIsGood,Principal,""), "")</f>
        <v>6186.3042832976234</v>
      </c>
      <c r="G27" s="24">
        <f ca="1">IFERROR(IF(LoanIsNotPaid*LoanIsGood,InterestAmt,""), "")</f>
        <v>2617.1305369148918</v>
      </c>
      <c r="H27" s="24">
        <f ca="1">IFERROR(IF(LoanIsNotPaid*LoanIsGood,EndingBalance,""), "")</f>
        <v>1646738.2453471622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1646738.2453471622</v>
      </c>
      <c r="E28" s="24">
        <f ca="1">IFERROR(IF(LoanIsNotPaid*LoanIsGood,MonthlyPayment,""), "")</f>
        <v>8803.4348202125148</v>
      </c>
      <c r="F28" s="24">
        <f ca="1">IFERROR(IF(LoanIsNotPaid*LoanIsGood,Principal,""), "")</f>
        <v>6196.0992650795097</v>
      </c>
      <c r="G28" s="24">
        <f ca="1">IFERROR(IF(LoanIsNotPaid*LoanIsGood,InterestAmt,""), "")</f>
        <v>2607.3355551330037</v>
      </c>
      <c r="H28" s="24">
        <f ca="1">IFERROR(IF(LoanIsNotPaid*LoanIsGood,EndingBalance,""), "")</f>
        <v>1640542.1460820832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1640542.1460820832</v>
      </c>
      <c r="E29" s="24">
        <f ca="1">IFERROR(IF(LoanIsNotPaid*LoanIsGood,MonthlyPayment,""), "")</f>
        <v>8803.4348202125148</v>
      </c>
      <c r="F29" s="24">
        <f ca="1">IFERROR(IF(LoanIsNotPaid*LoanIsGood,Principal,""), "")</f>
        <v>6205.9097555825529</v>
      </c>
      <c r="G29" s="24">
        <f ca="1">IFERROR(IF(LoanIsNotPaid*LoanIsGood,InterestAmt,""), "")</f>
        <v>2597.5250646299619</v>
      </c>
      <c r="H29" s="24">
        <f ca="1">IFERROR(IF(LoanIsNotPaid*LoanIsGood,EndingBalance,""), "")</f>
        <v>1634336.2363264998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1634336.2363264998</v>
      </c>
      <c r="E30" s="24">
        <f ca="1">IFERROR(IF(LoanIsNotPaid*LoanIsGood,MonthlyPayment,""), "")</f>
        <v>8803.4348202125148</v>
      </c>
      <c r="F30" s="24">
        <f ca="1">IFERROR(IF(LoanIsNotPaid*LoanIsGood,Principal,""), "")</f>
        <v>6215.735779362225</v>
      </c>
      <c r="G30" s="24">
        <f ca="1">IFERROR(IF(LoanIsNotPaid*LoanIsGood,InterestAmt,""), "")</f>
        <v>2587.6990408502893</v>
      </c>
      <c r="H30" s="24">
        <f ca="1">IFERROR(IF(LoanIsNotPaid*LoanIsGood,EndingBalance,""), "")</f>
        <v>1628120.5005471385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1628120.5005471385</v>
      </c>
      <c r="E31" s="24">
        <f ca="1">IFERROR(IF(LoanIsNotPaid*LoanIsGood,MonthlyPayment,""), "")</f>
        <v>8803.4348202125148</v>
      </c>
      <c r="F31" s="24">
        <f ca="1">IFERROR(IF(LoanIsNotPaid*LoanIsGood,Principal,""), "")</f>
        <v>6225.5773610128817</v>
      </c>
      <c r="G31" s="24">
        <f ca="1">IFERROR(IF(LoanIsNotPaid*LoanIsGood,InterestAmt,""), "")</f>
        <v>2577.8574591996316</v>
      </c>
      <c r="H31" s="24">
        <f ca="1">IFERROR(IF(LoanIsNotPaid*LoanIsGood,EndingBalance,""), "")</f>
        <v>1621894.9231861257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1621894.9231861257</v>
      </c>
      <c r="E32" s="24">
        <f ca="1">IFERROR(IF(LoanIsNotPaid*LoanIsGood,MonthlyPayment,""), "")</f>
        <v>8803.4348202125148</v>
      </c>
      <c r="F32" s="24">
        <f ca="1">IFERROR(IF(LoanIsNotPaid*LoanIsGood,Principal,""), "")</f>
        <v>6235.4345251678196</v>
      </c>
      <c r="G32" s="24">
        <f ca="1">IFERROR(IF(LoanIsNotPaid*LoanIsGood,InterestAmt,""), "")</f>
        <v>2568.0002950446951</v>
      </c>
      <c r="H32" s="24">
        <f ca="1">IFERROR(IF(LoanIsNotPaid*LoanIsGood,EndingBalance,""), "")</f>
        <v>1615659.4886609579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1615659.4886609579</v>
      </c>
      <c r="E33" s="24">
        <f ca="1">IFERROR(IF(LoanIsNotPaid*LoanIsGood,MonthlyPayment,""), "")</f>
        <v>8803.4348202125148</v>
      </c>
      <c r="F33" s="24">
        <f ca="1">IFERROR(IF(LoanIsNotPaid*LoanIsGood,Principal,""), "")</f>
        <v>6245.3072964993353</v>
      </c>
      <c r="G33" s="24">
        <f ca="1">IFERROR(IF(LoanIsNotPaid*LoanIsGood,InterestAmt,""), "")</f>
        <v>2558.127523713179</v>
      </c>
      <c r="H33" s="24">
        <f ca="1">IFERROR(IF(LoanIsNotPaid*LoanIsGood,EndingBalance,""), "")</f>
        <v>1609414.1813644581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1609414.1813644581</v>
      </c>
      <c r="E34" s="24">
        <f ca="1">IFERROR(IF(LoanIsNotPaid*LoanIsGood,MonthlyPayment,""), "")</f>
        <v>8803.4348202125148</v>
      </c>
      <c r="F34" s="24">
        <f ca="1">IFERROR(IF(LoanIsNotPaid*LoanIsGood,Principal,""), "")</f>
        <v>6255.1956997187917</v>
      </c>
      <c r="G34" s="24">
        <f ca="1">IFERROR(IF(LoanIsNotPaid*LoanIsGood,InterestAmt,""), "")</f>
        <v>2548.2391204937217</v>
      </c>
      <c r="H34" s="24">
        <f ca="1">IFERROR(IF(LoanIsNotPaid*LoanIsGood,EndingBalance,""), "")</f>
        <v>1603158.9856647402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1603158.9856647402</v>
      </c>
      <c r="E35" s="24">
        <f ca="1">IFERROR(IF(LoanIsNotPaid*LoanIsGood,MonthlyPayment,""), "")</f>
        <v>8803.4348202125148</v>
      </c>
      <c r="F35" s="24">
        <f ca="1">IFERROR(IF(LoanIsNotPaid*LoanIsGood,Principal,""), "")</f>
        <v>6265.0997595766803</v>
      </c>
      <c r="G35" s="24">
        <f ca="1">IFERROR(IF(LoanIsNotPaid*LoanIsGood,InterestAmt,""), "")</f>
        <v>2538.335060635834</v>
      </c>
      <c r="H35" s="24">
        <f ca="1">IFERROR(IF(LoanIsNotPaid*LoanIsGood,EndingBalance,""), "")</f>
        <v>1596893.8859051634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1596893.8859051634</v>
      </c>
      <c r="E36" s="24">
        <f ca="1">IFERROR(IF(LoanIsNotPaid*LoanIsGood,MonthlyPayment,""), "")</f>
        <v>8803.4348202125148</v>
      </c>
      <c r="F36" s="24">
        <f ca="1">IFERROR(IF(LoanIsNotPaid*LoanIsGood,Principal,""), "")</f>
        <v>6275.019500862677</v>
      </c>
      <c r="G36" s="24">
        <f ca="1">IFERROR(IF(LoanIsNotPaid*LoanIsGood,InterestAmt,""), "")</f>
        <v>2528.4153193498373</v>
      </c>
      <c r="H36" s="24">
        <f ca="1">IFERROR(IF(LoanIsNotPaid*LoanIsGood,EndingBalance,""), "")</f>
        <v>1590618.866404301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1590618.866404301</v>
      </c>
      <c r="E37" s="24">
        <f ca="1">IFERROR(IF(LoanIsNotPaid*LoanIsGood,MonthlyPayment,""), "")</f>
        <v>8803.4348202125148</v>
      </c>
      <c r="F37" s="24">
        <f ca="1">IFERROR(IF(LoanIsNotPaid*LoanIsGood,Principal,""), "")</f>
        <v>6284.9549484057097</v>
      </c>
      <c r="G37" s="24">
        <f ca="1">IFERROR(IF(LoanIsNotPaid*LoanIsGood,InterestAmt,""), "")</f>
        <v>2518.4798718068046</v>
      </c>
      <c r="H37" s="24">
        <f ca="1">IFERROR(IF(LoanIsNotPaid*LoanIsGood,EndingBalance,""), "")</f>
        <v>1584333.9114558948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1584333.9114558948</v>
      </c>
      <c r="E38" s="24">
        <f ca="1">IFERROR(IF(LoanIsNotPaid*LoanIsGood,MonthlyPayment,""), "")</f>
        <v>8803.4348202125148</v>
      </c>
      <c r="F38" s="24">
        <f ca="1">IFERROR(IF(LoanIsNotPaid*LoanIsGood,Principal,""), "")</f>
        <v>6294.9061270740176</v>
      </c>
      <c r="G38" s="24">
        <f ca="1">IFERROR(IF(LoanIsNotPaid*LoanIsGood,InterestAmt,""), "")</f>
        <v>2508.5286931384958</v>
      </c>
      <c r="H38" s="24">
        <f ca="1">IFERROR(IF(LoanIsNotPaid*LoanIsGood,EndingBalance,""), "")</f>
        <v>1578039.0053288208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1578039.0053288208</v>
      </c>
      <c r="E39" s="24">
        <f ca="1">IFERROR(IF(LoanIsNotPaid*LoanIsGood,MonthlyPayment,""), "")</f>
        <v>8803.4348202125148</v>
      </c>
      <c r="F39" s="24">
        <f ca="1">IFERROR(IF(LoanIsNotPaid*LoanIsGood,Principal,""), "")</f>
        <v>6304.873061775219</v>
      </c>
      <c r="G39" s="24">
        <f ca="1">IFERROR(IF(LoanIsNotPaid*LoanIsGood,InterestAmt,""), "")</f>
        <v>2498.5617584372953</v>
      </c>
      <c r="H39" s="24">
        <f ca="1">IFERROR(IF(LoanIsNotPaid*LoanIsGood,EndingBalance,""), "")</f>
        <v>1571734.132267046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1571734.132267046</v>
      </c>
      <c r="E40" s="24">
        <f ca="1">IFERROR(IF(LoanIsNotPaid*LoanIsGood,MonthlyPayment,""), "")</f>
        <v>8803.4348202125148</v>
      </c>
      <c r="F40" s="24">
        <f ca="1">IFERROR(IF(LoanIsNotPaid*LoanIsGood,Principal,""), "")</f>
        <v>6314.8557774563633</v>
      </c>
      <c r="G40" s="24">
        <f ca="1">IFERROR(IF(LoanIsNotPaid*LoanIsGood,InterestAmt,""), "")</f>
        <v>2488.5790427561519</v>
      </c>
      <c r="H40" s="24">
        <f ca="1">IFERROR(IF(LoanIsNotPaid*LoanIsGood,EndingBalance,""), "")</f>
        <v>1565419.2764895903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1565419.2764895903</v>
      </c>
      <c r="E41" s="24">
        <f ca="1">IFERROR(IF(LoanIsNotPaid*LoanIsGood,MonthlyPayment,""), "")</f>
        <v>8803.4348202125148</v>
      </c>
      <c r="F41" s="24">
        <f ca="1">IFERROR(IF(LoanIsNotPaid*LoanIsGood,Principal,""), "")</f>
        <v>6324.8542991040031</v>
      </c>
      <c r="G41" s="24">
        <f ca="1">IFERROR(IF(LoanIsNotPaid*LoanIsGood,InterestAmt,""), "")</f>
        <v>2478.5805211085121</v>
      </c>
      <c r="H41" s="24">
        <f ca="1">IFERROR(IF(LoanIsNotPaid*LoanIsGood,EndingBalance,""), "")</f>
        <v>1559094.422190486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1559094.422190486</v>
      </c>
      <c r="E42" s="24">
        <f ca="1">IFERROR(IF(LoanIsNotPaid*LoanIsGood,MonthlyPayment,""), "")</f>
        <v>8803.4348202125148</v>
      </c>
      <c r="F42" s="24">
        <f ca="1">IFERROR(IF(LoanIsNotPaid*LoanIsGood,Principal,""), "")</f>
        <v>6334.8686517442511</v>
      </c>
      <c r="G42" s="24">
        <f ca="1">IFERROR(IF(LoanIsNotPaid*LoanIsGood,InterestAmt,""), "")</f>
        <v>2468.5661684682641</v>
      </c>
      <c r="H42" s="24">
        <f ca="1">IFERROR(IF(LoanIsNotPaid*LoanIsGood,EndingBalance,""), "")</f>
        <v>1552759.5535387418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1552759.5535387418</v>
      </c>
      <c r="E43" s="24">
        <f ca="1">IFERROR(IF(LoanIsNotPaid*LoanIsGood,MonthlyPayment,""), "")</f>
        <v>8803.4348202125148</v>
      </c>
      <c r="F43" s="24">
        <f ca="1">IFERROR(IF(LoanIsNotPaid*LoanIsGood,Principal,""), "")</f>
        <v>6344.898860442845</v>
      </c>
      <c r="G43" s="24">
        <f ca="1">IFERROR(IF(LoanIsNotPaid*LoanIsGood,InterestAmt,""), "")</f>
        <v>2458.5359597696688</v>
      </c>
      <c r="H43" s="24">
        <f ca="1">IFERROR(IF(LoanIsNotPaid*LoanIsGood,EndingBalance,""), "")</f>
        <v>1546414.6546782986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1546414.6546782986</v>
      </c>
      <c r="E44" s="24">
        <f ca="1">IFERROR(IF(LoanIsNotPaid*LoanIsGood,MonthlyPayment,""), "")</f>
        <v>8803.4348202125148</v>
      </c>
      <c r="F44" s="24">
        <f ca="1">IFERROR(IF(LoanIsNotPaid*LoanIsGood,Principal,""), "")</f>
        <v>6354.9449503052128</v>
      </c>
      <c r="G44" s="24">
        <f ca="1">IFERROR(IF(LoanIsNotPaid*LoanIsGood,InterestAmt,""), "")</f>
        <v>2448.4898699073015</v>
      </c>
      <c r="H44" s="24">
        <f ca="1">IFERROR(IF(LoanIsNotPaid*LoanIsGood,EndingBalance,""), "")</f>
        <v>1540059.7097279937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1540059.7097279937</v>
      </c>
      <c r="E45" s="24">
        <f ca="1">IFERROR(IF(LoanIsNotPaid*LoanIsGood,MonthlyPayment,""), "")</f>
        <v>8803.4348202125148</v>
      </c>
      <c r="F45" s="24">
        <f ca="1">IFERROR(IF(LoanIsNotPaid*LoanIsGood,Principal,""), "")</f>
        <v>6365.0069464765293</v>
      </c>
      <c r="G45" s="24">
        <f ca="1">IFERROR(IF(LoanIsNotPaid*LoanIsGood,InterestAmt,""), "")</f>
        <v>2438.4278737359846</v>
      </c>
      <c r="H45" s="24">
        <f ca="1">IFERROR(IF(LoanIsNotPaid*LoanIsGood,EndingBalance,""), "")</f>
        <v>1533694.7027815171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1533694.7027815171</v>
      </c>
      <c r="E46" s="24">
        <f ca="1">IFERROR(IF(LoanIsNotPaid*LoanIsGood,MonthlyPayment,""), "")</f>
        <v>8803.4348202125148</v>
      </c>
      <c r="F46" s="24">
        <f ca="1">IFERROR(IF(LoanIsNotPaid*LoanIsGood,Principal,""), "")</f>
        <v>6375.0848741417849</v>
      </c>
      <c r="G46" s="24">
        <f ca="1">IFERROR(IF(LoanIsNotPaid*LoanIsGood,InterestAmt,""), "")</f>
        <v>2428.3499460707303</v>
      </c>
      <c r="H46" s="24">
        <f ca="1">IFERROR(IF(LoanIsNotPaid*LoanIsGood,EndingBalance,""), "")</f>
        <v>1527319.6179073765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1527319.6179073765</v>
      </c>
      <c r="E47" s="24">
        <f ca="1">IFERROR(IF(LoanIsNotPaid*LoanIsGood,MonthlyPayment,""), "")</f>
        <v>8803.4348202125148</v>
      </c>
      <c r="F47" s="24">
        <f ca="1">IFERROR(IF(LoanIsNotPaid*LoanIsGood,Principal,""), "")</f>
        <v>6385.1787585258417</v>
      </c>
      <c r="G47" s="24">
        <f ca="1">IFERROR(IF(LoanIsNotPaid*LoanIsGood,InterestAmt,""), "")</f>
        <v>2418.2560616866722</v>
      </c>
      <c r="H47" s="24">
        <f ca="1">IFERROR(IF(LoanIsNotPaid*LoanIsGood,EndingBalance,""), "")</f>
        <v>1520934.4391488503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1520934.4391488503</v>
      </c>
      <c r="E48" s="24">
        <f ca="1">IFERROR(IF(LoanIsNotPaid*LoanIsGood,MonthlyPayment,""), "")</f>
        <v>8803.4348202125148</v>
      </c>
      <c r="F48" s="24">
        <f ca="1">IFERROR(IF(LoanIsNotPaid*LoanIsGood,Principal,""), "")</f>
        <v>6395.2886248935083</v>
      </c>
      <c r="G48" s="24">
        <f ca="1">IFERROR(IF(LoanIsNotPaid*LoanIsGood,InterestAmt,""), "")</f>
        <v>2408.1461953190064</v>
      </c>
      <c r="H48" s="24">
        <f ca="1">IFERROR(IF(LoanIsNotPaid*LoanIsGood,EndingBalance,""), "")</f>
        <v>1514539.1505239571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1514539.1505239571</v>
      </c>
      <c r="E49" s="24">
        <f ca="1">IFERROR(IF(LoanIsNotPaid*LoanIsGood,MonthlyPayment,""), "")</f>
        <v>8803.4348202125148</v>
      </c>
      <c r="F49" s="24">
        <f ca="1">IFERROR(IF(LoanIsNotPaid*LoanIsGood,Principal,""), "")</f>
        <v>6405.4144985495896</v>
      </c>
      <c r="G49" s="24">
        <f ca="1">IFERROR(IF(LoanIsNotPaid*LoanIsGood,InterestAmt,""), "")</f>
        <v>2398.0203216629252</v>
      </c>
      <c r="H49" s="24">
        <f ca="1">IFERROR(IF(LoanIsNotPaid*LoanIsGood,EndingBalance,""), "")</f>
        <v>1508133.7360254074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1508133.7360254074</v>
      </c>
      <c r="E50" s="24">
        <f ca="1">IFERROR(IF(LoanIsNotPaid*LoanIsGood,MonthlyPayment,""), "")</f>
        <v>8803.4348202125148</v>
      </c>
      <c r="F50" s="24">
        <f ca="1">IFERROR(IF(LoanIsNotPaid*LoanIsGood,Principal,""), "")</f>
        <v>6415.5564048389588</v>
      </c>
      <c r="G50" s="24">
        <f ca="1">IFERROR(IF(LoanIsNotPaid*LoanIsGood,InterestAmt,""), "")</f>
        <v>2387.8784153735546</v>
      </c>
      <c r="H50" s="24">
        <f ca="1">IFERROR(IF(LoanIsNotPaid*LoanIsGood,EndingBalance,""), "")</f>
        <v>1501718.1796205684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1501718.1796205684</v>
      </c>
      <c r="E51" s="24">
        <f ca="1">IFERROR(IF(LoanIsNotPaid*LoanIsGood,MonthlyPayment,""), "")</f>
        <v>8803.4348202125148</v>
      </c>
      <c r="F51" s="24">
        <f ca="1">IFERROR(IF(LoanIsNotPaid*LoanIsGood,Principal,""), "")</f>
        <v>6425.7143691466217</v>
      </c>
      <c r="G51" s="24">
        <f ca="1">IFERROR(IF(LoanIsNotPaid*LoanIsGood,InterestAmt,""), "")</f>
        <v>2377.720451065893</v>
      </c>
      <c r="H51" s="24">
        <f ca="1">IFERROR(IF(LoanIsNotPaid*LoanIsGood,EndingBalance,""), "")</f>
        <v>1495292.465251422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1495292.465251422</v>
      </c>
      <c r="E52" s="24">
        <f ca="1">IFERROR(IF(LoanIsNotPaid*LoanIsGood,MonthlyPayment,""), "")</f>
        <v>8803.4348202125148</v>
      </c>
      <c r="F52" s="24">
        <f ca="1">IFERROR(IF(LoanIsNotPaid*LoanIsGood,Principal,""), "")</f>
        <v>6435.8884168977702</v>
      </c>
      <c r="G52" s="24">
        <f ca="1">IFERROR(IF(LoanIsNotPaid*LoanIsGood,InterestAmt,""), "")</f>
        <v>2367.5464033147441</v>
      </c>
      <c r="H52" s="24">
        <f ca="1">IFERROR(IF(LoanIsNotPaid*LoanIsGood,EndingBalance,""), "")</f>
        <v>1488856.5768345247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1488856.5768345247</v>
      </c>
      <c r="E53" s="24">
        <f ca="1">IFERROR(IF(LoanIsNotPaid*LoanIsGood,MonthlyPayment,""), "")</f>
        <v>8803.4348202125148</v>
      </c>
      <c r="F53" s="24">
        <f ca="1">IFERROR(IF(LoanIsNotPaid*LoanIsGood,Principal,""), "")</f>
        <v>6446.0785735578575</v>
      </c>
      <c r="G53" s="24">
        <f ca="1">IFERROR(IF(LoanIsNotPaid*LoanIsGood,InterestAmt,""), "")</f>
        <v>2357.3562466546559</v>
      </c>
      <c r="H53" s="24">
        <f ca="1">IFERROR(IF(LoanIsNotPaid*LoanIsGood,EndingBalance,""), "")</f>
        <v>1482410.4982609658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1482410.4982609658</v>
      </c>
      <c r="E54" s="24">
        <f ca="1">IFERROR(IF(LoanIsNotPaid*LoanIsGood,MonthlyPayment,""), "")</f>
        <v>8803.4348202125148</v>
      </c>
      <c r="F54" s="24">
        <f ca="1">IFERROR(IF(LoanIsNotPaid*LoanIsGood,Principal,""), "")</f>
        <v>6456.2848646326584</v>
      </c>
      <c r="G54" s="24">
        <f ca="1">IFERROR(IF(LoanIsNotPaid*LoanIsGood,InterestAmt,""), "")</f>
        <v>2347.1499555798564</v>
      </c>
      <c r="H54" s="24">
        <f ca="1">IFERROR(IF(LoanIsNotPaid*LoanIsGood,EndingBalance,""), "")</f>
        <v>1475954.2133963341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1475954.2133963341</v>
      </c>
      <c r="E55" s="24">
        <f ca="1">IFERROR(IF(LoanIsNotPaid*LoanIsGood,MonthlyPayment,""), "")</f>
        <v>8803.4348202125148</v>
      </c>
      <c r="F55" s="24">
        <f ca="1">IFERROR(IF(LoanIsNotPaid*LoanIsGood,Principal,""), "")</f>
        <v>6466.5073156683256</v>
      </c>
      <c r="G55" s="24">
        <f ca="1">IFERROR(IF(LoanIsNotPaid*LoanIsGood,InterestAmt,""), "")</f>
        <v>2336.9275045441877</v>
      </c>
      <c r="H55" s="24">
        <f ca="1">IFERROR(IF(LoanIsNotPaid*LoanIsGood,EndingBalance,""), "")</f>
        <v>1469487.7060806656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1469487.7060806656</v>
      </c>
      <c r="E56" s="24">
        <f ca="1">IFERROR(IF(LoanIsNotPaid*LoanIsGood,MonthlyPayment,""), "")</f>
        <v>8803.4348202125148</v>
      </c>
      <c r="F56" s="24">
        <f ca="1">IFERROR(IF(LoanIsNotPaid*LoanIsGood,Principal,""), "")</f>
        <v>6476.7459522514682</v>
      </c>
      <c r="G56" s="24">
        <f ca="1">IFERROR(IF(LoanIsNotPaid*LoanIsGood,InterestAmt,""), "")</f>
        <v>2326.6888679610461</v>
      </c>
      <c r="H56" s="24">
        <f ca="1">IFERROR(IF(LoanIsNotPaid*LoanIsGood,EndingBalance,""), "")</f>
        <v>1463010.960128414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1463010.960128414</v>
      </c>
      <c r="E57" s="24">
        <f ca="1">IFERROR(IF(LoanIsNotPaid*LoanIsGood,MonthlyPayment,""), "")</f>
        <v>8803.4348202125148</v>
      </c>
      <c r="F57" s="24">
        <f ca="1">IFERROR(IF(LoanIsNotPaid*LoanIsGood,Principal,""), "")</f>
        <v>6487.0008000091993</v>
      </c>
      <c r="G57" s="24">
        <f ca="1">IFERROR(IF(LoanIsNotPaid*LoanIsGood,InterestAmt,""), "")</f>
        <v>2316.4340202033145</v>
      </c>
      <c r="H57" s="24">
        <f ca="1">IFERROR(IF(LoanIsNotPaid*LoanIsGood,EndingBalance,""), "")</f>
        <v>1456523.9593284056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1456523.9593284056</v>
      </c>
      <c r="E58" s="24">
        <f ca="1">IFERROR(IF(LoanIsNotPaid*LoanIsGood,MonthlyPayment,""), "")</f>
        <v>8803.4348202125148</v>
      </c>
      <c r="F58" s="24">
        <f ca="1">IFERROR(IF(LoanIsNotPaid*LoanIsGood,Principal,""), "")</f>
        <v>6497.2718846092139</v>
      </c>
      <c r="G58" s="24">
        <f ca="1">IFERROR(IF(LoanIsNotPaid*LoanIsGood,InterestAmt,""), "")</f>
        <v>2306.1629356033004</v>
      </c>
      <c r="H58" s="24">
        <f ca="1">IFERROR(IF(LoanIsNotPaid*LoanIsGood,EndingBalance,""), "")</f>
        <v>1450026.6874437965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1450026.6874437965</v>
      </c>
      <c r="E59" s="24">
        <f ca="1">IFERROR(IF(LoanIsNotPaid*LoanIsGood,MonthlyPayment,""), "")</f>
        <v>8803.4348202125148</v>
      </c>
      <c r="F59" s="24">
        <f ca="1">IFERROR(IF(LoanIsNotPaid*LoanIsGood,Principal,""), "")</f>
        <v>6507.5592317598457</v>
      </c>
      <c r="G59" s="24">
        <f ca="1">IFERROR(IF(LoanIsNotPaid*LoanIsGood,InterestAmt,""), "")</f>
        <v>2295.875588452669</v>
      </c>
      <c r="H59" s="24">
        <f ca="1">IFERROR(IF(LoanIsNotPaid*LoanIsGood,EndingBalance,""), "")</f>
        <v>1443519.1282120373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1443519.1282120373</v>
      </c>
      <c r="E60" s="24">
        <f ca="1">IFERROR(IF(LoanIsNotPaid*LoanIsGood,MonthlyPayment,""), "")</f>
        <v>8803.4348202125148</v>
      </c>
      <c r="F60" s="24">
        <f ca="1">IFERROR(IF(LoanIsNotPaid*LoanIsGood,Principal,""), "")</f>
        <v>6517.8628672101322</v>
      </c>
      <c r="G60" s="24">
        <f ca="1">IFERROR(IF(LoanIsNotPaid*LoanIsGood,InterestAmt,""), "")</f>
        <v>2285.5719530023825</v>
      </c>
      <c r="H60" s="24">
        <f ca="1">IFERROR(IF(LoanIsNotPaid*LoanIsGood,EndingBalance,""), "")</f>
        <v>1437001.2653448272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1437001.2653448272</v>
      </c>
      <c r="E61" s="24">
        <f ca="1">IFERROR(IF(LoanIsNotPaid*LoanIsGood,MonthlyPayment,""), "")</f>
        <v>8803.4348202125148</v>
      </c>
      <c r="F61" s="24">
        <f ca="1">IFERROR(IF(LoanIsNotPaid*LoanIsGood,Principal,""), "")</f>
        <v>6528.1828167498816</v>
      </c>
      <c r="G61" s="24">
        <f ca="1">IFERROR(IF(LoanIsNotPaid*LoanIsGood,InterestAmt,""), "")</f>
        <v>2275.2520034626336</v>
      </c>
      <c r="H61" s="24">
        <f ca="1">IFERROR(IF(LoanIsNotPaid*LoanIsGood,EndingBalance,""), "")</f>
        <v>1430473.0825280764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1430473.0825280764</v>
      </c>
      <c r="E62" s="24">
        <f ca="1">IFERROR(IF(LoanIsNotPaid*LoanIsGood,MonthlyPayment,""), "")</f>
        <v>8803.4348202125148</v>
      </c>
      <c r="F62" s="24">
        <f ca="1">IFERROR(IF(LoanIsNotPaid*LoanIsGood,Principal,""), "")</f>
        <v>6538.5191062097356</v>
      </c>
      <c r="G62" s="24">
        <f ca="1">IFERROR(IF(LoanIsNotPaid*LoanIsGood,InterestAmt,""), "")</f>
        <v>2264.9157140027792</v>
      </c>
      <c r="H62" s="24">
        <f ca="1">IFERROR(IF(LoanIsNotPaid*LoanIsGood,EndingBalance,""), "")</f>
        <v>1423934.5634218673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1423934.5634218673</v>
      </c>
      <c r="E63" s="24">
        <f ca="1">IFERROR(IF(LoanIsNotPaid*LoanIsGood,MonthlyPayment,""), "")</f>
        <v>8803.4348202125148</v>
      </c>
      <c r="F63" s="24">
        <f ca="1">IFERROR(IF(LoanIsNotPaid*LoanIsGood,Principal,""), "")</f>
        <v>6548.8717614612342</v>
      </c>
      <c r="G63" s="24">
        <f ca="1">IFERROR(IF(LoanIsNotPaid*LoanIsGood,InterestAmt,""), "")</f>
        <v>2254.5630587512806</v>
      </c>
      <c r="H63" s="24">
        <f ca="1">IFERROR(IF(LoanIsNotPaid*LoanIsGood,EndingBalance,""), "")</f>
        <v>1417385.6916604061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1417385.6916604061</v>
      </c>
      <c r="E64" s="24">
        <f ca="1">IFERROR(IF(LoanIsNotPaid*LoanIsGood,MonthlyPayment,""), "")</f>
        <v>8803.4348202125148</v>
      </c>
      <c r="F64" s="24">
        <f ca="1">IFERROR(IF(LoanIsNotPaid*LoanIsGood,Principal,""), "")</f>
        <v>6559.240808416881</v>
      </c>
      <c r="G64" s="24">
        <f ca="1">IFERROR(IF(LoanIsNotPaid*LoanIsGood,InterestAmt,""), "")</f>
        <v>2244.1940117956337</v>
      </c>
      <c r="H64" s="24">
        <f ca="1">IFERROR(IF(LoanIsNotPaid*LoanIsGood,EndingBalance,""), "")</f>
        <v>1410826.450851989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1410826.450851989</v>
      </c>
      <c r="E65" s="24">
        <f ca="1">IFERROR(IF(LoanIsNotPaid*LoanIsGood,MonthlyPayment,""), "")</f>
        <v>8803.4348202125148</v>
      </c>
      <c r="F65" s="24">
        <f ca="1">IFERROR(IF(LoanIsNotPaid*LoanIsGood,Principal,""), "")</f>
        <v>6569.6262730302069</v>
      </c>
      <c r="G65" s="24">
        <f ca="1">IFERROR(IF(LoanIsNotPaid*LoanIsGood,InterestAmt,""), "")</f>
        <v>2233.8085471823074</v>
      </c>
      <c r="H65" s="24">
        <f ca="1">IFERROR(IF(LoanIsNotPaid*LoanIsGood,EndingBalance,""), "")</f>
        <v>1404256.8245789586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1404256.8245789586</v>
      </c>
      <c r="E66" s="24">
        <f ca="1">IFERROR(IF(LoanIsNotPaid*LoanIsGood,MonthlyPayment,""), "")</f>
        <v>8803.4348202125148</v>
      </c>
      <c r="F66" s="24">
        <f ca="1">IFERROR(IF(LoanIsNotPaid*LoanIsGood,Principal,""), "")</f>
        <v>6580.0281812958383</v>
      </c>
      <c r="G66" s="24">
        <f ca="1">IFERROR(IF(LoanIsNotPaid*LoanIsGood,InterestAmt,""), "")</f>
        <v>2223.406638916676</v>
      </c>
      <c r="H66" s="24">
        <f ca="1">IFERROR(IF(LoanIsNotPaid*LoanIsGood,EndingBalance,""), "")</f>
        <v>1397676.7963976637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1397676.7963976637</v>
      </c>
      <c r="E67" s="24">
        <f ca="1">IFERROR(IF(LoanIsNotPaid*LoanIsGood,MonthlyPayment,""), "")</f>
        <v>8803.4348202125148</v>
      </c>
      <c r="F67" s="24">
        <f ca="1">IFERROR(IF(LoanIsNotPaid*LoanIsGood,Principal,""), "")</f>
        <v>6590.4465592495562</v>
      </c>
      <c r="G67" s="24">
        <f ca="1">IFERROR(IF(LoanIsNotPaid*LoanIsGood,InterestAmt,""), "")</f>
        <v>2212.9882609629572</v>
      </c>
      <c r="H67" s="24">
        <f ca="1">IFERROR(IF(LoanIsNotPaid*LoanIsGood,EndingBalance,""), "")</f>
        <v>1391086.3498384142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1391086.3498384142</v>
      </c>
      <c r="E68" s="24">
        <f ca="1">IFERROR(IF(LoanIsNotPaid*LoanIsGood,MonthlyPayment,""), "")</f>
        <v>8803.4348202125148</v>
      </c>
      <c r="F68" s="24">
        <f ca="1">IFERROR(IF(LoanIsNotPaid*LoanIsGood,Principal,""), "")</f>
        <v>6600.8814329683692</v>
      </c>
      <c r="G68" s="24">
        <f ca="1">IFERROR(IF(LoanIsNotPaid*LoanIsGood,InterestAmt,""), "")</f>
        <v>2202.5533872441456</v>
      </c>
      <c r="H68" s="24">
        <f ca="1">IFERROR(IF(LoanIsNotPaid*LoanIsGood,EndingBalance,""), "")</f>
        <v>1384485.4684054465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1384485.4684054465</v>
      </c>
      <c r="E69" s="24">
        <f ca="1">IFERROR(IF(LoanIsNotPaid*LoanIsGood,MonthlyPayment,""), "")</f>
        <v>8803.4348202125148</v>
      </c>
      <c r="F69" s="24">
        <f ca="1">IFERROR(IF(LoanIsNotPaid*LoanIsGood,Principal,""), "")</f>
        <v>6611.3328285705693</v>
      </c>
      <c r="G69" s="24">
        <f ca="1">IFERROR(IF(LoanIsNotPaid*LoanIsGood,InterestAmt,""), "")</f>
        <v>2192.1019916419455</v>
      </c>
      <c r="H69" s="24">
        <f ca="1">IFERROR(IF(LoanIsNotPaid*LoanIsGood,EndingBalance,""), "")</f>
        <v>1377874.1355768752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1377874.1355768752</v>
      </c>
      <c r="E70" s="24">
        <f ca="1">IFERROR(IF(LoanIsNotPaid*LoanIsGood,MonthlyPayment,""), "")</f>
        <v>8803.4348202125148</v>
      </c>
      <c r="F70" s="24">
        <f ca="1">IFERROR(IF(LoanIsNotPaid*LoanIsGood,Principal,""), "")</f>
        <v>6621.8007722158063</v>
      </c>
      <c r="G70" s="24">
        <f ca="1">IFERROR(IF(LoanIsNotPaid*LoanIsGood,InterestAmt,""), "")</f>
        <v>2181.6340479967089</v>
      </c>
      <c r="H70" s="24">
        <f ca="1">IFERROR(IF(LoanIsNotPaid*LoanIsGood,EndingBalance,""), "")</f>
        <v>1371252.3348046597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1371252.3348046597</v>
      </c>
      <c r="E71" s="24">
        <f ca="1">IFERROR(IF(LoanIsNotPaid*LoanIsGood,MonthlyPayment,""), "")</f>
        <v>8803.4348202125148</v>
      </c>
      <c r="F71" s="24">
        <f ca="1">IFERROR(IF(LoanIsNotPaid*LoanIsGood,Principal,""), "")</f>
        <v>6632.2852901051474</v>
      </c>
      <c r="G71" s="24">
        <f ca="1">IFERROR(IF(LoanIsNotPaid*LoanIsGood,InterestAmt,""), "")</f>
        <v>2171.1495301073669</v>
      </c>
      <c r="H71" s="24">
        <f ca="1">IFERROR(IF(LoanIsNotPaid*LoanIsGood,EndingBalance,""), "")</f>
        <v>1364620.0495145542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1364620.0495145542</v>
      </c>
      <c r="E72" s="24">
        <f ca="1">IFERROR(IF(LoanIsNotPaid*LoanIsGood,MonthlyPayment,""), "")</f>
        <v>8803.4348202125148</v>
      </c>
      <c r="F72" s="24">
        <f ca="1">IFERROR(IF(LoanIsNotPaid*LoanIsGood,Principal,""), "")</f>
        <v>6642.7864084811472</v>
      </c>
      <c r="G72" s="24">
        <f ca="1">IFERROR(IF(LoanIsNotPaid*LoanIsGood,InterestAmt,""), "")</f>
        <v>2160.6484117313671</v>
      </c>
      <c r="H72" s="24">
        <f ca="1">IFERROR(IF(LoanIsNotPaid*LoanIsGood,EndingBalance,""), "")</f>
        <v>1357977.2631060742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1357977.2631060742</v>
      </c>
      <c r="E73" s="24">
        <f ca="1">IFERROR(IF(LoanIsNotPaid*LoanIsGood,MonthlyPayment,""), "")</f>
        <v>8803.4348202125148</v>
      </c>
      <c r="F73" s="24">
        <f ca="1">IFERROR(IF(LoanIsNotPaid*LoanIsGood,Principal,""), "")</f>
        <v>6653.3041536279088</v>
      </c>
      <c r="G73" s="24">
        <f ca="1">IFERROR(IF(LoanIsNotPaid*LoanIsGood,InterestAmt,""), "")</f>
        <v>2150.1306665846055</v>
      </c>
      <c r="H73" s="24">
        <f ca="1">IFERROR(IF(LoanIsNotPaid*LoanIsGood,EndingBalance,""), "")</f>
        <v>1351323.9589524455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1351323.9589524455</v>
      </c>
      <c r="E74" s="24">
        <f ca="1">IFERROR(IF(LoanIsNotPaid*LoanIsGood,MonthlyPayment,""), "")</f>
        <v>8803.4348202125148</v>
      </c>
      <c r="F74" s="24">
        <f ca="1">IFERROR(IF(LoanIsNotPaid*LoanIsGood,Principal,""), "")</f>
        <v>6663.838551871153</v>
      </c>
      <c r="G74" s="24">
        <f ca="1">IFERROR(IF(LoanIsNotPaid*LoanIsGood,InterestAmt,""), "")</f>
        <v>2139.5962683413609</v>
      </c>
      <c r="H74" s="24">
        <f ca="1">IFERROR(IF(LoanIsNotPaid*LoanIsGood,EndingBalance,""), "")</f>
        <v>1344660.120400575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1344660.120400575</v>
      </c>
      <c r="E75" s="24">
        <f ca="1">IFERROR(IF(LoanIsNotPaid*LoanIsGood,MonthlyPayment,""), "")</f>
        <v>8803.4348202125148</v>
      </c>
      <c r="F75" s="24">
        <f ca="1">IFERROR(IF(LoanIsNotPaid*LoanIsGood,Principal,""), "")</f>
        <v>6674.3896295782824</v>
      </c>
      <c r="G75" s="24">
        <f ca="1">IFERROR(IF(LoanIsNotPaid*LoanIsGood,InterestAmt,""), "")</f>
        <v>2129.0451906342319</v>
      </c>
      <c r="H75" s="24">
        <f ca="1">IFERROR(IF(LoanIsNotPaid*LoanIsGood,EndingBalance,""), "")</f>
        <v>1337985.7307709968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1337985.7307709968</v>
      </c>
      <c r="E76" s="24">
        <f ca="1">IFERROR(IF(LoanIsNotPaid*LoanIsGood,MonthlyPayment,""), "")</f>
        <v>8803.4348202125148</v>
      </c>
      <c r="F76" s="24">
        <f ca="1">IFERROR(IF(LoanIsNotPaid*LoanIsGood,Principal,""), "")</f>
        <v>6684.9574131584477</v>
      </c>
      <c r="G76" s="24">
        <f ca="1">IFERROR(IF(LoanIsNotPaid*LoanIsGood,InterestAmt,""), "")</f>
        <v>2118.4774070540666</v>
      </c>
      <c r="H76" s="24">
        <f ca="1">IFERROR(IF(LoanIsNotPaid*LoanIsGood,EndingBalance,""), "")</f>
        <v>1331300.7733578391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1331300.7733578391</v>
      </c>
      <c r="E77" s="24">
        <f ca="1">IFERROR(IF(LoanIsNotPaid*LoanIsGood,MonthlyPayment,""), "")</f>
        <v>8803.4348202125148</v>
      </c>
      <c r="F77" s="24">
        <f ca="1">IFERROR(IF(LoanIsNotPaid*LoanIsGood,Principal,""), "")</f>
        <v>6695.5419290626151</v>
      </c>
      <c r="G77" s="24">
        <f ca="1">IFERROR(IF(LoanIsNotPaid*LoanIsGood,InterestAmt,""), "")</f>
        <v>2107.8928911498988</v>
      </c>
      <c r="H77" s="24">
        <f ca="1">IFERROR(IF(LoanIsNotPaid*LoanIsGood,EndingBalance,""), "")</f>
        <v>1324605.2314287755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1324605.2314287755</v>
      </c>
      <c r="E78" s="24">
        <f ca="1">IFERROR(IF(LoanIsNotPaid*LoanIsGood,MonthlyPayment,""), "")</f>
        <v>8803.4348202125148</v>
      </c>
      <c r="F78" s="24">
        <f ca="1">IFERROR(IF(LoanIsNotPaid*LoanIsGood,Principal,""), "")</f>
        <v>6706.1432037836312</v>
      </c>
      <c r="G78" s="24">
        <f ca="1">IFERROR(IF(LoanIsNotPaid*LoanIsGood,InterestAmt,""), "")</f>
        <v>2097.2916164288831</v>
      </c>
      <c r="H78" s="24">
        <f ca="1">IFERROR(IF(LoanIsNotPaid*LoanIsGood,EndingBalance,""), "")</f>
        <v>1317899.0882249924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1317899.0882249924</v>
      </c>
      <c r="E79" s="24">
        <f ca="1">IFERROR(IF(LoanIsNotPaid*LoanIsGood,MonthlyPayment,""), "")</f>
        <v>8803.4348202125148</v>
      </c>
      <c r="F79" s="24">
        <f ca="1">IFERROR(IF(LoanIsNotPaid*LoanIsGood,Principal,""), "")</f>
        <v>6716.7612638562887</v>
      </c>
      <c r="G79" s="24">
        <f ca="1">IFERROR(IF(LoanIsNotPaid*LoanIsGood,InterestAmt,""), "")</f>
        <v>2086.6735563562256</v>
      </c>
      <c r="H79" s="24">
        <f ca="1">IFERROR(IF(LoanIsNotPaid*LoanIsGood,EndingBalance,""), "")</f>
        <v>1311182.3269611364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1311182.3269611364</v>
      </c>
      <c r="E80" s="24">
        <f ca="1">IFERROR(IF(LoanIsNotPaid*LoanIsGood,MonthlyPayment,""), "")</f>
        <v>8803.4348202125148</v>
      </c>
      <c r="F80" s="24">
        <f ca="1">IFERROR(IF(LoanIsNotPaid*LoanIsGood,Principal,""), "")</f>
        <v>6727.3961358573933</v>
      </c>
      <c r="G80" s="24">
        <f ca="1">IFERROR(IF(LoanIsNotPaid*LoanIsGood,InterestAmt,""), "")</f>
        <v>2076.0386843551196</v>
      </c>
      <c r="H80" s="24">
        <f ca="1">IFERROR(IF(LoanIsNotPaid*LoanIsGood,EndingBalance,""), "")</f>
        <v>1304454.9308252789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1304454.9308252789</v>
      </c>
      <c r="E81" s="24">
        <f ca="1">IFERROR(IF(LoanIsNotPaid*LoanIsGood,MonthlyPayment,""), "")</f>
        <v>8803.4348202125148</v>
      </c>
      <c r="F81" s="24">
        <f ca="1">IFERROR(IF(LoanIsNotPaid*LoanIsGood,Principal,""), "")</f>
        <v>6738.047846405836</v>
      </c>
      <c r="G81" s="24">
        <f ca="1">IFERROR(IF(LoanIsNotPaid*LoanIsGood,InterestAmt,""), "")</f>
        <v>2065.3869738066787</v>
      </c>
      <c r="H81" s="24">
        <f ca="1">IFERROR(IF(LoanIsNotPaid*LoanIsGood,EndingBalance,""), "")</f>
        <v>1297716.8829788731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1297716.8829788731</v>
      </c>
      <c r="E82" s="24">
        <f ca="1">IFERROR(IF(LoanIsNotPaid*LoanIsGood,MonthlyPayment,""), "")</f>
        <v>8803.4348202125148</v>
      </c>
      <c r="F82" s="24">
        <f ca="1">IFERROR(IF(LoanIsNotPaid*LoanIsGood,Principal,""), "")</f>
        <v>6748.7164221626444</v>
      </c>
      <c r="G82" s="24">
        <f ca="1">IFERROR(IF(LoanIsNotPaid*LoanIsGood,InterestAmt,""), "")</f>
        <v>2054.7183980498698</v>
      </c>
      <c r="H82" s="24">
        <f ca="1">IFERROR(IF(LoanIsNotPaid*LoanIsGood,EndingBalance,""), "")</f>
        <v>1290968.1665567106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1290968.1665567106</v>
      </c>
      <c r="E83" s="24">
        <f ca="1">IFERROR(IF(LoanIsNotPaid*LoanIsGood,MonthlyPayment,""), "")</f>
        <v>8803.4348202125148</v>
      </c>
      <c r="F83" s="24">
        <f ca="1">IFERROR(IF(LoanIsNotPaid*LoanIsGood,Principal,""), "")</f>
        <v>6759.4018898310678</v>
      </c>
      <c r="G83" s="24">
        <f ca="1">IFERROR(IF(LoanIsNotPaid*LoanIsGood,InterestAmt,""), "")</f>
        <v>2044.0329303814456</v>
      </c>
      <c r="H83" s="24">
        <f ca="1">IFERROR(IF(LoanIsNotPaid*LoanIsGood,EndingBalance,""), "")</f>
        <v>1284208.76466688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1284208.76466688</v>
      </c>
      <c r="E84" s="24">
        <f ca="1">IFERROR(IF(LoanIsNotPaid*LoanIsGood,MonthlyPayment,""), "")</f>
        <v>8803.4348202125148</v>
      </c>
      <c r="F84" s="24">
        <f ca="1">IFERROR(IF(LoanIsNotPaid*LoanIsGood,Principal,""), "")</f>
        <v>6770.1042761566332</v>
      </c>
      <c r="G84" s="24">
        <f ca="1">IFERROR(IF(LoanIsNotPaid*LoanIsGood,InterestAmt,""), "")</f>
        <v>2033.3305440558797</v>
      </c>
      <c r="H84" s="24">
        <f ca="1">IFERROR(IF(LoanIsNotPaid*LoanIsGood,EndingBalance,""), "")</f>
        <v>1277438.660390724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1277438.660390724</v>
      </c>
      <c r="E85" s="24">
        <f ca="1">IFERROR(IF(LoanIsNotPaid*LoanIsGood,MonthlyPayment,""), "")</f>
        <v>8803.4348202125148</v>
      </c>
      <c r="F85" s="24">
        <f ca="1">IFERROR(IF(LoanIsNotPaid*LoanIsGood,Principal,""), "")</f>
        <v>6780.8236079272156</v>
      </c>
      <c r="G85" s="24">
        <f ca="1">IFERROR(IF(LoanIsNotPaid*LoanIsGood,InterestAmt,""), "")</f>
        <v>2022.611212285299</v>
      </c>
      <c r="H85" s="24">
        <f ca="1">IFERROR(IF(LoanIsNotPaid*LoanIsGood,EndingBalance,""), "")</f>
        <v>1270657.8367827958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1270657.8367827958</v>
      </c>
      <c r="E86" s="24">
        <f ca="1">IFERROR(IF(LoanIsNotPaid*LoanIsGood,MonthlyPayment,""), "")</f>
        <v>8803.4348202125148</v>
      </c>
      <c r="F86" s="24">
        <f ca="1">IFERROR(IF(LoanIsNotPaid*LoanIsGood,Principal,""), "")</f>
        <v>6791.5599119731014</v>
      </c>
      <c r="G86" s="24">
        <f ca="1">IFERROR(IF(LoanIsNotPaid*LoanIsGood,InterestAmt,""), "")</f>
        <v>2011.8749082394133</v>
      </c>
      <c r="H86" s="24">
        <f ca="1">IFERROR(IF(LoanIsNotPaid*LoanIsGood,EndingBalance,""), "")</f>
        <v>1263866.2768708235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1263866.2768708235</v>
      </c>
      <c r="E87" s="24">
        <f ca="1">IFERROR(IF(LoanIsNotPaid*LoanIsGood,MonthlyPayment,""), "")</f>
        <v>8803.4348202125148</v>
      </c>
      <c r="F87" s="24">
        <f ca="1">IFERROR(IF(LoanIsNotPaid*LoanIsGood,Principal,""), "")</f>
        <v>6802.3132151670588</v>
      </c>
      <c r="G87" s="24">
        <f ca="1">IFERROR(IF(LoanIsNotPaid*LoanIsGood,InterestAmt,""), "")</f>
        <v>2001.1216050454561</v>
      </c>
      <c r="H87" s="24">
        <f ca="1">IFERROR(IF(LoanIsNotPaid*LoanIsGood,EndingBalance,""), "")</f>
        <v>1257063.9636556562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1257063.9636556562</v>
      </c>
      <c r="E88" s="24">
        <f ca="1">IFERROR(IF(LoanIsNotPaid*LoanIsGood,MonthlyPayment,""), "")</f>
        <v>8803.4348202125148</v>
      </c>
      <c r="F88" s="24">
        <f ca="1">IFERROR(IF(LoanIsNotPaid*LoanIsGood,Principal,""), "")</f>
        <v>6813.0835444244049</v>
      </c>
      <c r="G88" s="24">
        <f ca="1">IFERROR(IF(LoanIsNotPaid*LoanIsGood,InterestAmt,""), "")</f>
        <v>1990.3512757881085</v>
      </c>
      <c r="H88" s="24">
        <f ca="1">IFERROR(IF(LoanIsNotPaid*LoanIsGood,EndingBalance,""), "")</f>
        <v>1250250.8801112324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1250250.8801112324</v>
      </c>
      <c r="E89" s="24">
        <f ca="1">IFERROR(IF(LoanIsNotPaid*LoanIsGood,MonthlyPayment,""), "")</f>
        <v>8803.4348202125148</v>
      </c>
      <c r="F89" s="24">
        <f ca="1">IFERROR(IF(LoanIsNotPaid*LoanIsGood,Principal,""), "")</f>
        <v>6823.8709267030781</v>
      </c>
      <c r="G89" s="24">
        <f ca="1">IFERROR(IF(LoanIsNotPaid*LoanIsGood,InterestAmt,""), "")</f>
        <v>1979.5638935094364</v>
      </c>
      <c r="H89" s="24">
        <f ca="1">IFERROR(IF(LoanIsNotPaid*LoanIsGood,EndingBalance,""), "")</f>
        <v>1243427.0091845291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1243427.0091845291</v>
      </c>
      <c r="E90" s="24">
        <f ca="1">IFERROR(IF(LoanIsNotPaid*LoanIsGood,MonthlyPayment,""), "")</f>
        <v>8803.4348202125148</v>
      </c>
      <c r="F90" s="24">
        <f ca="1">IFERROR(IF(LoanIsNotPaid*LoanIsGood,Principal,""), "")</f>
        <v>6834.6753890036916</v>
      </c>
      <c r="G90" s="24">
        <f ca="1">IFERROR(IF(LoanIsNotPaid*LoanIsGood,InterestAmt,""), "")</f>
        <v>1968.7594312088229</v>
      </c>
      <c r="H90" s="24">
        <f ca="1">IFERROR(IF(LoanIsNotPaid*LoanIsGood,EndingBalance,""), "")</f>
        <v>1236592.3337955258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1236592.3337955258</v>
      </c>
      <c r="E91" s="24">
        <f ca="1">IFERROR(IF(LoanIsNotPaid*LoanIsGood,MonthlyPayment,""), "")</f>
        <v>8803.4348202125148</v>
      </c>
      <c r="F91" s="24">
        <f ca="1">IFERROR(IF(LoanIsNotPaid*LoanIsGood,Principal,""), "")</f>
        <v>6845.4969583696129</v>
      </c>
      <c r="G91" s="24">
        <f ca="1">IFERROR(IF(LoanIsNotPaid*LoanIsGood,InterestAmt,""), "")</f>
        <v>1957.9378618429005</v>
      </c>
      <c r="H91" s="24">
        <f ca="1">IFERROR(IF(LoanIsNotPaid*LoanIsGood,EndingBalance,""), "")</f>
        <v>1229746.8368371564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1229746.8368371564</v>
      </c>
      <c r="E92" s="24">
        <f ca="1">IFERROR(IF(LoanIsNotPaid*LoanIsGood,MonthlyPayment,""), "")</f>
        <v>8803.4348202125148</v>
      </c>
      <c r="F92" s="24">
        <f ca="1">IFERROR(IF(LoanIsNotPaid*LoanIsGood,Principal,""), "")</f>
        <v>6856.3356618870321</v>
      </c>
      <c r="G92" s="24">
        <f ca="1">IFERROR(IF(LoanIsNotPaid*LoanIsGood,InterestAmt,""), "")</f>
        <v>1947.0991583254818</v>
      </c>
      <c r="H92" s="24">
        <f ca="1">IFERROR(IF(LoanIsNotPaid*LoanIsGood,EndingBalance,""), "")</f>
        <v>1222890.5011752695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1222890.5011752695</v>
      </c>
      <c r="E93" s="24">
        <f ca="1">IFERROR(IF(LoanIsNotPaid*LoanIsGood,MonthlyPayment,""), "")</f>
        <v>8803.4348202125148</v>
      </c>
      <c r="F93" s="24">
        <f ca="1">IFERROR(IF(LoanIsNotPaid*LoanIsGood,Principal,""), "")</f>
        <v>6867.1915266850201</v>
      </c>
      <c r="G93" s="24">
        <f ca="1">IFERROR(IF(LoanIsNotPaid*LoanIsGood,InterestAmt,""), "")</f>
        <v>1936.2432935274942</v>
      </c>
      <c r="H93" s="24">
        <f ca="1">IFERROR(IF(LoanIsNotPaid*LoanIsGood,EndingBalance,""), "")</f>
        <v>1216023.3096485834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1216023.3096485834</v>
      </c>
      <c r="E94" s="24">
        <f ca="1">IFERROR(IF(LoanIsNotPaid*LoanIsGood,MonthlyPayment,""), "")</f>
        <v>8803.4348202125148</v>
      </c>
      <c r="F94" s="24">
        <f ca="1">IFERROR(IF(LoanIsNotPaid*LoanIsGood,Principal,""), "")</f>
        <v>6878.0645799356053</v>
      </c>
      <c r="G94" s="24">
        <f ca="1">IFERROR(IF(LoanIsNotPaid*LoanIsGood,InterestAmt,""), "")</f>
        <v>1925.3702402769097</v>
      </c>
      <c r="H94" s="24">
        <f ca="1">IFERROR(IF(LoanIsNotPaid*LoanIsGood,EndingBalance,""), "")</f>
        <v>1209145.2450686498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1209145.2450686498</v>
      </c>
      <c r="E95" s="24">
        <f ca="1">IFERROR(IF(LoanIsNotPaid*LoanIsGood,MonthlyPayment,""), "")</f>
        <v>8803.4348202125148</v>
      </c>
      <c r="F95" s="24">
        <f ca="1">IFERROR(IF(LoanIsNotPaid*LoanIsGood,Principal,""), "")</f>
        <v>6888.9548488538348</v>
      </c>
      <c r="G95" s="24">
        <f ca="1">IFERROR(IF(LoanIsNotPaid*LoanIsGood,InterestAmt,""), "")</f>
        <v>1914.4799713586781</v>
      </c>
      <c r="H95" s="24">
        <f ca="1">IFERROR(IF(LoanIsNotPaid*LoanIsGood,EndingBalance,""), "")</f>
        <v>1202256.290219795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1202256.290219795</v>
      </c>
      <c r="E96" s="24">
        <f ca="1">IFERROR(IF(LoanIsNotPaid*LoanIsGood,MonthlyPayment,""), "")</f>
        <v>8803.4348202125148</v>
      </c>
      <c r="F96" s="24">
        <f ca="1">IFERROR(IF(LoanIsNotPaid*LoanIsGood,Principal,""), "")</f>
        <v>6899.8623606978554</v>
      </c>
      <c r="G96" s="24">
        <f ca="1">IFERROR(IF(LoanIsNotPaid*LoanIsGood,InterestAmt,""), "")</f>
        <v>1903.5724595146598</v>
      </c>
      <c r="H96" s="24">
        <f ca="1">IFERROR(IF(LoanIsNotPaid*LoanIsGood,EndingBalance,""), "")</f>
        <v>1195356.4278590977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1195356.4278590977</v>
      </c>
      <c r="E97" s="24">
        <f ca="1">IFERROR(IF(LoanIsNotPaid*LoanIsGood,MonthlyPayment,""), "")</f>
        <v>8803.4348202125148</v>
      </c>
      <c r="F97" s="24">
        <f ca="1">IFERROR(IF(LoanIsNotPaid*LoanIsGood,Principal,""), "")</f>
        <v>6910.7871427689588</v>
      </c>
      <c r="G97" s="24">
        <f ca="1">IFERROR(IF(LoanIsNotPaid*LoanIsGood,InterestAmt,""), "")</f>
        <v>1892.6476774435548</v>
      </c>
      <c r="H97" s="24">
        <f ca="1">IFERROR(IF(LoanIsNotPaid*LoanIsGood,EndingBalance,""), "")</f>
        <v>1188445.6407163276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1188445.6407163276</v>
      </c>
      <c r="E98" s="24">
        <f ca="1">IFERROR(IF(LoanIsNotPaid*LoanIsGood,MonthlyPayment,""), "")</f>
        <v>8803.4348202125148</v>
      </c>
      <c r="F98" s="24">
        <f ca="1">IFERROR(IF(LoanIsNotPaid*LoanIsGood,Principal,""), "")</f>
        <v>6921.7292224116773</v>
      </c>
      <c r="G98" s="24">
        <f ca="1">IFERROR(IF(LoanIsNotPaid*LoanIsGood,InterestAmt,""), "")</f>
        <v>1881.7055978008373</v>
      </c>
      <c r="H98" s="24">
        <f ca="1">IFERROR(IF(LoanIsNotPaid*LoanIsGood,EndingBalance,""), "")</f>
        <v>1181523.9114939175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1181523.9114939175</v>
      </c>
      <c r="E99" s="24">
        <f ca="1">IFERROR(IF(LoanIsNotPaid*LoanIsGood,MonthlyPayment,""), "")</f>
        <v>8803.4348202125148</v>
      </c>
      <c r="F99" s="24">
        <f ca="1">IFERROR(IF(LoanIsNotPaid*LoanIsGood,Principal,""), "")</f>
        <v>6932.6886270138284</v>
      </c>
      <c r="G99" s="24">
        <f ca="1">IFERROR(IF(LoanIsNotPaid*LoanIsGood,InterestAmt,""), "")</f>
        <v>1870.7461931986852</v>
      </c>
      <c r="H99" s="24">
        <f ca="1">IFERROR(IF(LoanIsNotPaid*LoanIsGood,EndingBalance,""), "")</f>
        <v>1174591.2228669035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1174591.2228669035</v>
      </c>
      <c r="E100" s="24">
        <f ca="1">IFERROR(IF(LoanIsNotPaid*LoanIsGood,MonthlyPayment,""), "")</f>
        <v>8803.4348202125148</v>
      </c>
      <c r="F100" s="24">
        <f ca="1">IFERROR(IF(LoanIsNotPaid*LoanIsGood,Principal,""), "")</f>
        <v>6943.665384006601</v>
      </c>
      <c r="G100" s="24">
        <f ca="1">IFERROR(IF(LoanIsNotPaid*LoanIsGood,InterestAmt,""), "")</f>
        <v>1859.7694362059133</v>
      </c>
      <c r="H100" s="24">
        <f ca="1">IFERROR(IF(LoanIsNotPaid*LoanIsGood,EndingBalance,""), "")</f>
        <v>1167647.5574828968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1167647.5574828968</v>
      </c>
      <c r="E101" s="24">
        <f ca="1">IFERROR(IF(LoanIsNotPaid*LoanIsGood,MonthlyPayment,""), "")</f>
        <v>8803.4348202125148</v>
      </c>
      <c r="F101" s="24">
        <f ca="1">IFERROR(IF(LoanIsNotPaid*LoanIsGood,Principal,""), "")</f>
        <v>6954.6595208646113</v>
      </c>
      <c r="G101" s="24">
        <f ca="1">IFERROR(IF(LoanIsNotPaid*LoanIsGood,InterestAmt,""), "")</f>
        <v>1848.775299347903</v>
      </c>
      <c r="H101" s="24">
        <f ca="1">IFERROR(IF(LoanIsNotPaid*LoanIsGood,EndingBalance,""), "")</f>
        <v>1160692.8979620324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1160692.8979620324</v>
      </c>
      <c r="E102" s="24">
        <f ca="1">IFERROR(IF(LoanIsNotPaid*LoanIsGood,MonthlyPayment,""), "")</f>
        <v>8803.4348202125148</v>
      </c>
      <c r="F102" s="24">
        <f ca="1">IFERROR(IF(LoanIsNotPaid*LoanIsGood,Principal,""), "")</f>
        <v>6965.6710651059802</v>
      </c>
      <c r="G102" s="24">
        <f ca="1">IFERROR(IF(LoanIsNotPaid*LoanIsGood,InterestAmt,""), "")</f>
        <v>1837.7637551065343</v>
      </c>
      <c r="H102" s="24">
        <f ca="1">IFERROR(IF(LoanIsNotPaid*LoanIsGood,EndingBalance,""), "")</f>
        <v>1153727.2268969258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1153727.2268969258</v>
      </c>
      <c r="E103" s="24">
        <f ca="1">IFERROR(IF(LoanIsNotPaid*LoanIsGood,MonthlyPayment,""), "")</f>
        <v>8803.4348202125148</v>
      </c>
      <c r="F103" s="24">
        <f ca="1">IFERROR(IF(LoanIsNotPaid*LoanIsGood,Principal,""), "")</f>
        <v>6976.7000442923982</v>
      </c>
      <c r="G103" s="24">
        <f ca="1">IFERROR(IF(LoanIsNotPaid*LoanIsGood,InterestAmt,""), "")</f>
        <v>1826.7347759201164</v>
      </c>
      <c r="H103" s="24">
        <f ca="1">IFERROR(IF(LoanIsNotPaid*LoanIsGood,EndingBalance,""), "")</f>
        <v>1146750.5268526338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1146750.5268526338</v>
      </c>
      <c r="E104" s="24">
        <f ca="1">IFERROR(IF(LoanIsNotPaid*LoanIsGood,MonthlyPayment,""), "")</f>
        <v>8803.4348202125148</v>
      </c>
      <c r="F104" s="24">
        <f ca="1">IFERROR(IF(LoanIsNotPaid*LoanIsGood,Principal,""), "")</f>
        <v>6987.7464860291939</v>
      </c>
      <c r="G104" s="24">
        <f ca="1">IFERROR(IF(LoanIsNotPaid*LoanIsGood,InterestAmt,""), "")</f>
        <v>1815.68833418332</v>
      </c>
      <c r="H104" s="24">
        <f ca="1">IFERROR(IF(LoanIsNotPaid*LoanIsGood,EndingBalance,""), "")</f>
        <v>1139762.7803666058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1139762.7803666058</v>
      </c>
      <c r="E105" s="24">
        <f ca="1">IFERROR(IF(LoanIsNotPaid*LoanIsGood,MonthlyPayment,""), "")</f>
        <v>8803.4348202125148</v>
      </c>
      <c r="F105" s="24">
        <f ca="1">IFERROR(IF(LoanIsNotPaid*LoanIsGood,Principal,""), "")</f>
        <v>6998.8104179654074</v>
      </c>
      <c r="G105" s="24">
        <f ca="1">IFERROR(IF(LoanIsNotPaid*LoanIsGood,InterestAmt,""), "")</f>
        <v>1804.6244022471071</v>
      </c>
      <c r="H105" s="24">
        <f ca="1">IFERROR(IF(LoanIsNotPaid*LoanIsGood,EndingBalance,""), "")</f>
        <v>1132763.9699486396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1132763.9699486396</v>
      </c>
      <c r="E106" s="24">
        <f ca="1">IFERROR(IF(LoanIsNotPaid*LoanIsGood,MonthlyPayment,""), "")</f>
        <v>8803.4348202125148</v>
      </c>
      <c r="F106" s="24">
        <f ca="1">IFERROR(IF(LoanIsNotPaid*LoanIsGood,Principal,""), "")</f>
        <v>7009.8918677938518</v>
      </c>
      <c r="G106" s="24">
        <f ca="1">IFERROR(IF(LoanIsNotPaid*LoanIsGood,InterestAmt,""), "")</f>
        <v>1793.542952418662</v>
      </c>
      <c r="H106" s="24">
        <f ca="1">IFERROR(IF(LoanIsNotPaid*LoanIsGood,EndingBalance,""), "")</f>
        <v>1125754.078080846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1125754.078080846</v>
      </c>
      <c r="E107" s="24">
        <f ca="1">IFERROR(IF(LoanIsNotPaid*LoanIsGood,MonthlyPayment,""), "")</f>
        <v>8803.4348202125148</v>
      </c>
      <c r="F107" s="24">
        <f ca="1">IFERROR(IF(LoanIsNotPaid*LoanIsGood,Principal,""), "")</f>
        <v>7020.9908632511924</v>
      </c>
      <c r="G107" s="24">
        <f ca="1">IFERROR(IF(LoanIsNotPaid*LoanIsGood,InterestAmt,""), "")</f>
        <v>1782.4439569613216</v>
      </c>
      <c r="H107" s="24">
        <f ca="1">IFERROR(IF(LoanIsNotPaid*LoanIsGood,EndingBalance,""), "")</f>
        <v>1118733.0872175947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1118733.0872175947</v>
      </c>
      <c r="E108" s="24">
        <f ca="1">IFERROR(IF(LoanIsNotPaid*LoanIsGood,MonthlyPayment,""), "")</f>
        <v>8803.4348202125148</v>
      </c>
      <c r="F108" s="24">
        <f ca="1">IFERROR(IF(LoanIsNotPaid*LoanIsGood,Principal,""), "")</f>
        <v>7032.1074321180076</v>
      </c>
      <c r="G108" s="24">
        <f ca="1">IFERROR(IF(LoanIsNotPaid*LoanIsGood,InterestAmt,""), "")</f>
        <v>1771.3273880945073</v>
      </c>
      <c r="H108" s="24">
        <f ca="1">IFERROR(IF(LoanIsNotPaid*LoanIsGood,EndingBalance,""), "")</f>
        <v>1111700.9797854768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1111700.9797854768</v>
      </c>
      <c r="E109" s="24">
        <f ca="1">IFERROR(IF(LoanIsNotPaid*LoanIsGood,MonthlyPayment,""), "")</f>
        <v>8803.4348202125148</v>
      </c>
      <c r="F109" s="24">
        <f ca="1">IFERROR(IF(LoanIsNotPaid*LoanIsGood,Principal,""), "")</f>
        <v>7043.24160221886</v>
      </c>
      <c r="G109" s="24">
        <f ca="1">IFERROR(IF(LoanIsNotPaid*LoanIsGood,InterestAmt,""), "")</f>
        <v>1760.1932179936539</v>
      </c>
      <c r="H109" s="24">
        <f ca="1">IFERROR(IF(LoanIsNotPaid*LoanIsGood,EndingBalance,""), "")</f>
        <v>1104657.7381832576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1104657.7381832576</v>
      </c>
      <c r="E110" s="24">
        <f ca="1">IFERROR(IF(LoanIsNotPaid*LoanIsGood,MonthlyPayment,""), "")</f>
        <v>8803.4348202125148</v>
      </c>
      <c r="F110" s="24">
        <f ca="1">IFERROR(IF(LoanIsNotPaid*LoanIsGood,Principal,""), "")</f>
        <v>7054.3934014223732</v>
      </c>
      <c r="G110" s="24">
        <f ca="1">IFERROR(IF(LoanIsNotPaid*LoanIsGood,InterestAmt,""), "")</f>
        <v>1749.0414187901406</v>
      </c>
      <c r="H110" s="24">
        <f ca="1">IFERROR(IF(LoanIsNotPaid*LoanIsGood,EndingBalance,""), "")</f>
        <v>1097603.344781837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1097603.344781837</v>
      </c>
      <c r="E111" s="24">
        <f ca="1">IFERROR(IF(LoanIsNotPaid*LoanIsGood,MonthlyPayment,""), "")</f>
        <v>8803.4348202125148</v>
      </c>
      <c r="F111" s="24">
        <f ca="1">IFERROR(IF(LoanIsNotPaid*LoanIsGood,Principal,""), "")</f>
        <v>7065.5628576412919</v>
      </c>
      <c r="G111" s="24">
        <f ca="1">IFERROR(IF(LoanIsNotPaid*LoanIsGood,InterestAmt,""), "")</f>
        <v>1737.871962571222</v>
      </c>
      <c r="H111" s="24">
        <f ca="1">IFERROR(IF(LoanIsNotPaid*LoanIsGood,EndingBalance,""), "")</f>
        <v>1090537.7819241958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1090537.7819241958</v>
      </c>
      <c r="E112" s="24">
        <f ca="1">IFERROR(IF(LoanIsNotPaid*LoanIsGood,MonthlyPayment,""), "")</f>
        <v>8803.4348202125148</v>
      </c>
      <c r="F112" s="24">
        <f ca="1">IFERROR(IF(LoanIsNotPaid*LoanIsGood,Principal,""), "")</f>
        <v>7076.7499988325571</v>
      </c>
      <c r="G112" s="24">
        <f ca="1">IFERROR(IF(LoanIsNotPaid*LoanIsGood,InterestAmt,""), "")</f>
        <v>1726.6848213799565</v>
      </c>
      <c r="H112" s="24">
        <f ca="1">IFERROR(IF(LoanIsNotPaid*LoanIsGood,EndingBalance,""), "")</f>
        <v>1083461.0319253635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1083461.0319253635</v>
      </c>
      <c r="E113" s="24">
        <f ca="1">IFERROR(IF(LoanIsNotPaid*LoanIsGood,MonthlyPayment,""), "")</f>
        <v>8803.4348202125148</v>
      </c>
      <c r="F113" s="24">
        <f ca="1">IFERROR(IF(LoanIsNotPaid*LoanIsGood,Principal,""), "")</f>
        <v>7087.9548529973763</v>
      </c>
      <c r="G113" s="24">
        <f ca="1">IFERROR(IF(LoanIsNotPaid*LoanIsGood,InterestAmt,""), "")</f>
        <v>1715.4799672151382</v>
      </c>
      <c r="H113" s="24">
        <f ca="1">IFERROR(IF(LoanIsNotPaid*LoanIsGood,EndingBalance,""), "")</f>
        <v>1076373.0770723652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1076373.0770723652</v>
      </c>
      <c r="E114" s="24">
        <f ca="1">IFERROR(IF(LoanIsNotPaid*LoanIsGood,MonthlyPayment,""), "")</f>
        <v>8803.4348202125148</v>
      </c>
      <c r="F114" s="24">
        <f ca="1">IFERROR(IF(LoanIsNotPaid*LoanIsGood,Principal,""), "")</f>
        <v>7099.1774481812881</v>
      </c>
      <c r="G114" s="24">
        <f ca="1">IFERROR(IF(LoanIsNotPaid*LoanIsGood,InterestAmt,""), "")</f>
        <v>1704.2573720312257</v>
      </c>
      <c r="H114" s="24">
        <f ca="1">IFERROR(IF(LoanIsNotPaid*LoanIsGood,EndingBalance,""), "")</f>
        <v>1069273.8996241838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1069273.8996241838</v>
      </c>
      <c r="E115" s="24">
        <f ca="1">IFERROR(IF(LoanIsNotPaid*LoanIsGood,MonthlyPayment,""), "")</f>
        <v>8803.4348202125148</v>
      </c>
      <c r="F115" s="24">
        <f ca="1">IFERROR(IF(LoanIsNotPaid*LoanIsGood,Principal,""), "")</f>
        <v>7110.4178124742421</v>
      </c>
      <c r="G115" s="24">
        <f ca="1">IFERROR(IF(LoanIsNotPaid*LoanIsGood,InterestAmt,""), "")</f>
        <v>1693.0170077382722</v>
      </c>
      <c r="H115" s="24">
        <f ca="1">IFERROR(IF(LoanIsNotPaid*LoanIsGood,EndingBalance,""), "")</f>
        <v>1062163.4818117097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1062163.4818117097</v>
      </c>
      <c r="E116" s="24">
        <f ca="1">IFERROR(IF(LoanIsNotPaid*LoanIsGood,MonthlyPayment,""), "")</f>
        <v>8803.4348202125148</v>
      </c>
      <c r="F116" s="24">
        <f ca="1">IFERROR(IF(LoanIsNotPaid*LoanIsGood,Principal,""), "")</f>
        <v>7121.67597401066</v>
      </c>
      <c r="G116" s="24">
        <f ca="1">IFERROR(IF(LoanIsNotPaid*LoanIsGood,InterestAmt,""), "")</f>
        <v>1681.7588462018546</v>
      </c>
      <c r="H116" s="24">
        <f ca="1">IFERROR(IF(LoanIsNotPaid*LoanIsGood,EndingBalance,""), "")</f>
        <v>1055041.8058377001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1055041.8058377001</v>
      </c>
      <c r="E117" s="24">
        <f ca="1">IFERROR(IF(LoanIsNotPaid*LoanIsGood,MonthlyPayment,""), "")</f>
        <v>8803.4348202125148</v>
      </c>
      <c r="F117" s="24">
        <f ca="1">IFERROR(IF(LoanIsNotPaid*LoanIsGood,Principal,""), "")</f>
        <v>7132.9519609695099</v>
      </c>
      <c r="G117" s="24">
        <f ca="1">IFERROR(IF(LoanIsNotPaid*LoanIsGood,InterestAmt,""), "")</f>
        <v>1670.4828592430042</v>
      </c>
      <c r="H117" s="24">
        <f ca="1">IFERROR(IF(LoanIsNotPaid*LoanIsGood,EndingBalance,""), "")</f>
        <v>1047908.8538767296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1047908.8538767296</v>
      </c>
      <c r="E118" s="24">
        <f ca="1">IFERROR(IF(LoanIsNotPaid*LoanIsGood,MonthlyPayment,""), "")</f>
        <v>8803.4348202125148</v>
      </c>
      <c r="F118" s="24">
        <f ca="1">IFERROR(IF(LoanIsNotPaid*LoanIsGood,Principal,""), "")</f>
        <v>7144.2458015743787</v>
      </c>
      <c r="G118" s="24">
        <f ca="1">IFERROR(IF(LoanIsNotPaid*LoanIsGood,InterestAmt,""), "")</f>
        <v>1659.1890186381361</v>
      </c>
      <c r="H118" s="24">
        <f ca="1">IFERROR(IF(LoanIsNotPaid*LoanIsGood,EndingBalance,""), "")</f>
        <v>1040764.6080751566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1040764.6080751566</v>
      </c>
      <c r="E119" s="24">
        <f ca="1">IFERROR(IF(LoanIsNotPaid*LoanIsGood,MonthlyPayment,""), "")</f>
        <v>8803.4348202125148</v>
      </c>
      <c r="F119" s="24">
        <f ca="1">IFERROR(IF(LoanIsNotPaid*LoanIsGood,Principal,""), "")</f>
        <v>7155.5575240935377</v>
      </c>
      <c r="G119" s="24">
        <f ca="1">IFERROR(IF(LoanIsNotPaid*LoanIsGood,InterestAmt,""), "")</f>
        <v>1647.8772961189766</v>
      </c>
      <c r="H119" s="24">
        <f ca="1">IFERROR(IF(LoanIsNotPaid*LoanIsGood,EndingBalance,""), "")</f>
        <v>1033609.0505510624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1033609.0505510624</v>
      </c>
      <c r="E120" s="24">
        <f ca="1">IFERROR(IF(LoanIsNotPaid*LoanIsGood,MonthlyPayment,""), "")</f>
        <v>8803.4348202125148</v>
      </c>
      <c r="F120" s="24">
        <f ca="1">IFERROR(IF(LoanIsNotPaid*LoanIsGood,Principal,""), "")</f>
        <v>7166.8871568400191</v>
      </c>
      <c r="G120" s="24">
        <f ca="1">IFERROR(IF(LoanIsNotPaid*LoanIsGood,InterestAmt,""), "")</f>
        <v>1636.5476633724948</v>
      </c>
      <c r="H120" s="24">
        <f ca="1">IFERROR(IF(LoanIsNotPaid*LoanIsGood,EndingBalance,""), "")</f>
        <v>1026442.1633942223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1026442.1633942223</v>
      </c>
      <c r="E121" s="24">
        <f ca="1">IFERROR(IF(LoanIsNotPaid*LoanIsGood,MonthlyPayment,""), "")</f>
        <v>8803.4348202125148</v>
      </c>
      <c r="F121" s="24">
        <f ca="1">IFERROR(IF(LoanIsNotPaid*LoanIsGood,Principal,""), "")</f>
        <v>7178.2347281716829</v>
      </c>
      <c r="G121" s="24">
        <f ca="1">IFERROR(IF(LoanIsNotPaid*LoanIsGood,InterestAmt,""), "")</f>
        <v>1625.2000920408316</v>
      </c>
      <c r="H121" s="24">
        <f ca="1">IFERROR(IF(LoanIsNotPaid*LoanIsGood,EndingBalance,""), "")</f>
        <v>1019263.9286660515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1019263.9286660515</v>
      </c>
      <c r="E122" s="24">
        <f ca="1">IFERROR(IF(LoanIsNotPaid*LoanIsGood,MonthlyPayment,""), "")</f>
        <v>8803.4348202125148</v>
      </c>
      <c r="F122" s="24">
        <f ca="1">IFERROR(IF(LoanIsNotPaid*LoanIsGood,Principal,""), "")</f>
        <v>7189.6002664912885</v>
      </c>
      <c r="G122" s="24">
        <f ca="1">IFERROR(IF(LoanIsNotPaid*LoanIsGood,InterestAmt,""), "")</f>
        <v>1613.8345537212263</v>
      </c>
      <c r="H122" s="24">
        <f ca="1">IFERROR(IF(LoanIsNotPaid*LoanIsGood,EndingBalance,""), "")</f>
        <v>1012074.3283995604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1012074.3283995604</v>
      </c>
      <c r="E123" s="24">
        <f ca="1">IFERROR(IF(LoanIsNotPaid*LoanIsGood,MonthlyPayment,""), "")</f>
        <v>8803.4348202125148</v>
      </c>
      <c r="F123" s="24">
        <f ca="1">IFERROR(IF(LoanIsNotPaid*LoanIsGood,Principal,""), "")</f>
        <v>7200.9838002465658</v>
      </c>
      <c r="G123" s="24">
        <f ca="1">IFERROR(IF(LoanIsNotPaid*LoanIsGood,InterestAmt,""), "")</f>
        <v>1602.4510199659487</v>
      </c>
      <c r="H123" s="24">
        <f ca="1">IFERROR(IF(LoanIsNotPaid*LoanIsGood,EndingBalance,""), "")</f>
        <v>1004873.344599314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1004873.344599314</v>
      </c>
      <c r="E124" s="24">
        <f ca="1">IFERROR(IF(LoanIsNotPaid*LoanIsGood,MonthlyPayment,""), "")</f>
        <v>8803.4348202125148</v>
      </c>
      <c r="F124" s="24">
        <f ca="1">IFERROR(IF(LoanIsNotPaid*LoanIsGood,Principal,""), "")</f>
        <v>7212.3853579302895</v>
      </c>
      <c r="G124" s="24">
        <f ca="1">IFERROR(IF(LoanIsNotPaid*LoanIsGood,InterestAmt,""), "")</f>
        <v>1591.0494622822248</v>
      </c>
      <c r="H124" s="24">
        <f ca="1">IFERROR(IF(LoanIsNotPaid*LoanIsGood,EndingBalance,""), "")</f>
        <v>997660.95924138417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997660.95924138417</v>
      </c>
      <c r="E125" s="24">
        <f ca="1">IFERROR(IF(LoanIsNotPaid*LoanIsGood,MonthlyPayment,""), "")</f>
        <v>8803.4348202125148</v>
      </c>
      <c r="F125" s="24">
        <f ca="1">IFERROR(IF(LoanIsNotPaid*LoanIsGood,Principal,""), "")</f>
        <v>7223.8049680803451</v>
      </c>
      <c r="G125" s="24">
        <f ca="1">IFERROR(IF(LoanIsNotPaid*LoanIsGood,InterestAmt,""), "")</f>
        <v>1579.6298521321685</v>
      </c>
      <c r="H125" s="24">
        <f ca="1">IFERROR(IF(LoanIsNotPaid*LoanIsGood,EndingBalance,""), "")</f>
        <v>990437.15427330276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990437.15427330276</v>
      </c>
      <c r="E126" s="24">
        <f ca="1">IFERROR(IF(LoanIsNotPaid*LoanIsGood,MonthlyPayment,""), "")</f>
        <v>8803.4348202125148</v>
      </c>
      <c r="F126" s="24">
        <f ca="1">IFERROR(IF(LoanIsNotPaid*LoanIsGood,Principal,""), "")</f>
        <v>7235.2426592798065</v>
      </c>
      <c r="G126" s="24">
        <f ca="1">IFERROR(IF(LoanIsNotPaid*LoanIsGood,InterestAmt,""), "")</f>
        <v>1568.192160932708</v>
      </c>
      <c r="H126" s="24">
        <f ca="1">IFERROR(IF(LoanIsNotPaid*LoanIsGood,EndingBalance,""), "")</f>
        <v>983201.91161402385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983201.91161402385</v>
      </c>
      <c r="E127" s="24">
        <f ca="1">IFERROR(IF(LoanIsNotPaid*LoanIsGood,MonthlyPayment,""), "")</f>
        <v>8803.4348202125148</v>
      </c>
      <c r="F127" s="24">
        <f ca="1">IFERROR(IF(LoanIsNotPaid*LoanIsGood,Principal,""), "")</f>
        <v>7246.6984601569993</v>
      </c>
      <c r="G127" s="24">
        <f ca="1">IFERROR(IF(LoanIsNotPaid*LoanIsGood,InterestAmt,""), "")</f>
        <v>1556.7363600555152</v>
      </c>
      <c r="H127" s="24">
        <f ca="1">IFERROR(IF(LoanIsNotPaid*LoanIsGood,EndingBalance,""), "")</f>
        <v>975955.21315386659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975955.21315386659</v>
      </c>
      <c r="E128" s="24">
        <f ca="1">IFERROR(IF(LoanIsNotPaid*LoanIsGood,MonthlyPayment,""), "")</f>
        <v>8803.4348202125148</v>
      </c>
      <c r="F128" s="24">
        <f ca="1">IFERROR(IF(LoanIsNotPaid*LoanIsGood,Principal,""), "")</f>
        <v>7258.1723993855821</v>
      </c>
      <c r="G128" s="24">
        <f ca="1">IFERROR(IF(LoanIsNotPaid*LoanIsGood,InterestAmt,""), "")</f>
        <v>1545.2624208269331</v>
      </c>
      <c r="H128" s="24">
        <f ca="1">IFERROR(IF(LoanIsNotPaid*LoanIsGood,EndingBalance,""), "")</f>
        <v>968697.04075448099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968697.04075448099</v>
      </c>
      <c r="E129" s="24">
        <f ca="1">IFERROR(IF(LoanIsNotPaid*LoanIsGood,MonthlyPayment,""), "")</f>
        <v>8803.4348202125148</v>
      </c>
      <c r="F129" s="24">
        <f ca="1">IFERROR(IF(LoanIsNotPaid*LoanIsGood,Principal,""), "")</f>
        <v>7269.6645056846091</v>
      </c>
      <c r="G129" s="24">
        <f ca="1">IFERROR(IF(LoanIsNotPaid*LoanIsGood,InterestAmt,""), "")</f>
        <v>1533.7703145279061</v>
      </c>
      <c r="H129" s="24">
        <f ca="1">IFERROR(IF(LoanIsNotPaid*LoanIsGood,EndingBalance,""), "")</f>
        <v>961427.37624879647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961427.37624879647</v>
      </c>
      <c r="E130" s="24">
        <f ca="1">IFERROR(IF(LoanIsNotPaid*LoanIsGood,MonthlyPayment,""), "")</f>
        <v>8803.4348202125148</v>
      </c>
      <c r="F130" s="24">
        <f ca="1">IFERROR(IF(LoanIsNotPaid*LoanIsGood,Principal,""), "")</f>
        <v>7281.1748078186083</v>
      </c>
      <c r="G130" s="24">
        <f ca="1">IFERROR(IF(LoanIsNotPaid*LoanIsGood,InterestAmt,""), "")</f>
        <v>1522.2600123939053</v>
      </c>
      <c r="H130" s="24">
        <f ca="1">IFERROR(IF(LoanIsNotPaid*LoanIsGood,EndingBalance,""), "")</f>
        <v>954146.20144097926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954146.20144097926</v>
      </c>
      <c r="E131" s="24">
        <f ca="1">IFERROR(IF(LoanIsNotPaid*LoanIsGood,MonthlyPayment,""), "")</f>
        <v>8803.4348202125148</v>
      </c>
      <c r="F131" s="24">
        <f ca="1">IFERROR(IF(LoanIsNotPaid*LoanIsGood,Principal,""), "")</f>
        <v>7292.7033345976552</v>
      </c>
      <c r="G131" s="24">
        <f ca="1">IFERROR(IF(LoanIsNotPaid*LoanIsGood,InterestAmt,""), "")</f>
        <v>1510.7314856148591</v>
      </c>
      <c r="H131" s="24">
        <f ca="1">IFERROR(IF(LoanIsNotPaid*LoanIsGood,EndingBalance,""), "")</f>
        <v>946853.49810638092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946853.49810638092</v>
      </c>
      <c r="E132" s="24">
        <f ca="1">IFERROR(IF(LoanIsNotPaid*LoanIsGood,MonthlyPayment,""), "")</f>
        <v>8803.4348202125148</v>
      </c>
      <c r="F132" s="24">
        <f ca="1">IFERROR(IF(LoanIsNotPaid*LoanIsGood,Principal,""), "")</f>
        <v>7304.2501148774345</v>
      </c>
      <c r="G132" s="24">
        <f ca="1">IFERROR(IF(LoanIsNotPaid*LoanIsGood,InterestAmt,""), "")</f>
        <v>1499.1847053350798</v>
      </c>
      <c r="H132" s="24">
        <f ca="1">IFERROR(IF(LoanIsNotPaid*LoanIsGood,EndingBalance,""), "")</f>
        <v>939549.24799150415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939549.24799150415</v>
      </c>
      <c r="E133" s="24">
        <f ca="1">IFERROR(IF(LoanIsNotPaid*LoanIsGood,MonthlyPayment,""), "")</f>
        <v>8803.4348202125148</v>
      </c>
      <c r="F133" s="24">
        <f ca="1">IFERROR(IF(LoanIsNotPaid*LoanIsGood,Principal,""), "")</f>
        <v>7315.8151775593242</v>
      </c>
      <c r="G133" s="24">
        <f ca="1">IFERROR(IF(LoanIsNotPaid*LoanIsGood,InterestAmt,""), "")</f>
        <v>1487.6196426531899</v>
      </c>
      <c r="H133" s="24">
        <f ca="1">IFERROR(IF(LoanIsNotPaid*LoanIsGood,EndingBalance,""), "")</f>
        <v>932233.43281394406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932233.43281394406</v>
      </c>
      <c r="E134" s="24">
        <f ca="1">IFERROR(IF(LoanIsNotPaid*LoanIsGood,MonthlyPayment,""), "")</f>
        <v>8803.4348202125148</v>
      </c>
      <c r="F134" s="24">
        <f ca="1">IFERROR(IF(LoanIsNotPaid*LoanIsGood,Principal,""), "")</f>
        <v>7327.3985515904596</v>
      </c>
      <c r="G134" s="24">
        <f ca="1">IFERROR(IF(LoanIsNotPaid*LoanIsGood,InterestAmt,""), "")</f>
        <v>1476.0362686220546</v>
      </c>
      <c r="H134" s="24">
        <f ca="1">IFERROR(IF(LoanIsNotPaid*LoanIsGood,EndingBalance,""), "")</f>
        <v>924906.03426235425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924906.03426235425</v>
      </c>
      <c r="E135" s="24">
        <f ca="1">IFERROR(IF(LoanIsNotPaid*LoanIsGood,MonthlyPayment,""), "")</f>
        <v>8803.4348202125148</v>
      </c>
      <c r="F135" s="24">
        <f ca="1">IFERROR(IF(LoanIsNotPaid*LoanIsGood,Principal,""), "")</f>
        <v>7339.0002659638112</v>
      </c>
      <c r="G135" s="24">
        <f ca="1">IFERROR(IF(LoanIsNotPaid*LoanIsGood,InterestAmt,""), "")</f>
        <v>1464.4345542487033</v>
      </c>
      <c r="H135" s="24">
        <f ca="1">IFERROR(IF(LoanIsNotPaid*LoanIsGood,EndingBalance,""), "")</f>
        <v>917567.03399638971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917567.03399638971</v>
      </c>
      <c r="E136" s="24">
        <f ca="1">IFERROR(IF(LoanIsNotPaid*LoanIsGood,MonthlyPayment,""), "")</f>
        <v>8803.4348202125148</v>
      </c>
      <c r="F136" s="24">
        <f ca="1">IFERROR(IF(LoanIsNotPaid*LoanIsGood,Principal,""), "")</f>
        <v>7350.6203497182551</v>
      </c>
      <c r="G136" s="24">
        <f ca="1">IFERROR(IF(LoanIsNotPaid*LoanIsGood,InterestAmt,""), "")</f>
        <v>1452.8144704942604</v>
      </c>
      <c r="H136" s="24">
        <f ca="1">IFERROR(IF(LoanIsNotPaid*LoanIsGood,EndingBalance,""), "")</f>
        <v>910216.41364667285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910216.41364667285</v>
      </c>
      <c r="E137" s="24">
        <f ca="1">IFERROR(IF(LoanIsNotPaid*LoanIsGood,MonthlyPayment,""), "")</f>
        <v>8803.4348202125148</v>
      </c>
      <c r="F137" s="24">
        <f ca="1">IFERROR(IF(LoanIsNotPaid*LoanIsGood,Principal,""), "")</f>
        <v>7362.2588319386405</v>
      </c>
      <c r="G137" s="24">
        <f ca="1">IFERROR(IF(LoanIsNotPaid*LoanIsGood,InterestAmt,""), "")</f>
        <v>1441.1759882738731</v>
      </c>
      <c r="H137" s="24">
        <f ca="1">IFERROR(IF(LoanIsNotPaid*LoanIsGood,EndingBalance,""), "")</f>
        <v>902854.15481473436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902854.15481473436</v>
      </c>
      <c r="E138" s="24">
        <f ca="1">IFERROR(IF(LoanIsNotPaid*LoanIsGood,MonthlyPayment,""), "")</f>
        <v>8803.4348202125148</v>
      </c>
      <c r="F138" s="24">
        <f ca="1">IFERROR(IF(LoanIsNotPaid*LoanIsGood,Principal,""), "")</f>
        <v>7373.9157417558772</v>
      </c>
      <c r="G138" s="24">
        <f ca="1">IFERROR(IF(LoanIsNotPaid*LoanIsGood,InterestAmt,""), "")</f>
        <v>1429.5190784566369</v>
      </c>
      <c r="H138" s="24">
        <f ca="1">IFERROR(IF(LoanIsNotPaid*LoanIsGood,EndingBalance,""), "")</f>
        <v>895480.2390729785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895480.2390729785</v>
      </c>
      <c r="E139" s="24">
        <f ca="1">IFERROR(IF(LoanIsNotPaid*LoanIsGood,MonthlyPayment,""), "")</f>
        <v>8803.4348202125148</v>
      </c>
      <c r="F139" s="24">
        <f ca="1">IFERROR(IF(LoanIsNotPaid*LoanIsGood,Principal,""), "")</f>
        <v>7385.59110834699</v>
      </c>
      <c r="G139" s="24">
        <f ca="1">IFERROR(IF(LoanIsNotPaid*LoanIsGood,InterestAmt,""), "")</f>
        <v>1417.8437118655233</v>
      </c>
      <c r="H139" s="24">
        <f ca="1">IFERROR(IF(LoanIsNotPaid*LoanIsGood,EndingBalance,""), "")</f>
        <v>888094.64796463191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888094.64796463191</v>
      </c>
      <c r="E140" s="24">
        <f ca="1">IFERROR(IF(LoanIsNotPaid*LoanIsGood,MonthlyPayment,""), "")</f>
        <v>8803.4348202125148</v>
      </c>
      <c r="F140" s="24">
        <f ca="1">IFERROR(IF(LoanIsNotPaid*LoanIsGood,Principal,""), "")</f>
        <v>7397.284960935207</v>
      </c>
      <c r="G140" s="24">
        <f ca="1">IFERROR(IF(LoanIsNotPaid*LoanIsGood,InterestAmt,""), "")</f>
        <v>1406.1498592773075</v>
      </c>
      <c r="H140" s="24">
        <f ca="1">IFERROR(IF(LoanIsNotPaid*LoanIsGood,EndingBalance,""), "")</f>
        <v>880697.36300369678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880697.36300369678</v>
      </c>
      <c r="E141" s="24">
        <f ca="1">IFERROR(IF(LoanIsNotPaid*LoanIsGood,MonthlyPayment,""), "")</f>
        <v>8803.4348202125148</v>
      </c>
      <c r="F141" s="24">
        <f ca="1">IFERROR(IF(LoanIsNotPaid*LoanIsGood,Principal,""), "")</f>
        <v>7408.9973287900202</v>
      </c>
      <c r="G141" s="24">
        <f ca="1">IFERROR(IF(LoanIsNotPaid*LoanIsGood,InterestAmt,""), "")</f>
        <v>1394.4374914224932</v>
      </c>
      <c r="H141" s="24">
        <f ca="1">IFERROR(IF(LoanIsNotPaid*LoanIsGood,EndingBalance,""), "")</f>
        <v>873288.36567490641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873288.36567490641</v>
      </c>
      <c r="E142" s="24">
        <f ca="1">IFERROR(IF(LoanIsNotPaid*LoanIsGood,MonthlyPayment,""), "")</f>
        <v>8803.4348202125148</v>
      </c>
      <c r="F142" s="24">
        <f ca="1">IFERROR(IF(LoanIsNotPaid*LoanIsGood,Principal,""), "")</f>
        <v>7420.7282412272707</v>
      </c>
      <c r="G142" s="24">
        <f ca="1">IFERROR(IF(LoanIsNotPaid*LoanIsGood,InterestAmt,""), "")</f>
        <v>1382.7065789852425</v>
      </c>
      <c r="H142" s="24">
        <f ca="1">IFERROR(IF(LoanIsNotPaid*LoanIsGood,EndingBalance,""), "")</f>
        <v>865867.63743367931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865867.63743367931</v>
      </c>
      <c r="E143" s="24">
        <f ca="1">IFERROR(IF(LoanIsNotPaid*LoanIsGood,MonthlyPayment,""), "")</f>
        <v>8803.4348202125148</v>
      </c>
      <c r="F143" s="24">
        <f ca="1">IFERROR(IF(LoanIsNotPaid*LoanIsGood,Principal,""), "")</f>
        <v>7432.4777276092163</v>
      </c>
      <c r="G143" s="24">
        <f ca="1">IFERROR(IF(LoanIsNotPaid*LoanIsGood,InterestAmt,""), "")</f>
        <v>1370.9570926032991</v>
      </c>
      <c r="H143" s="24">
        <f ca="1">IFERROR(IF(LoanIsNotPaid*LoanIsGood,EndingBalance,""), "")</f>
        <v>858435.15970607102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858435.15970607102</v>
      </c>
      <c r="E144" s="24">
        <f ca="1">IFERROR(IF(LoanIsNotPaid*LoanIsGood,MonthlyPayment,""), "")</f>
        <v>8803.4348202125148</v>
      </c>
      <c r="F144" s="24">
        <f ca="1">IFERROR(IF(LoanIsNotPaid*LoanIsGood,Principal,""), "")</f>
        <v>7444.2458173445966</v>
      </c>
      <c r="G144" s="24">
        <f ca="1">IFERROR(IF(LoanIsNotPaid*LoanIsGood,InterestAmt,""), "")</f>
        <v>1359.1890028679181</v>
      </c>
      <c r="H144" s="24">
        <f ca="1">IFERROR(IF(LoanIsNotPaid*LoanIsGood,EndingBalance,""), "")</f>
        <v>850990.91388872592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850990.91388872592</v>
      </c>
      <c r="E145" s="24">
        <f ca="1">IFERROR(IF(LoanIsNotPaid*LoanIsGood,MonthlyPayment,""), "")</f>
        <v>8803.4348202125148</v>
      </c>
      <c r="F145" s="24">
        <f ca="1">IFERROR(IF(LoanIsNotPaid*LoanIsGood,Principal,""), "")</f>
        <v>7456.0325398887253</v>
      </c>
      <c r="G145" s="24">
        <f ca="1">IFERROR(IF(LoanIsNotPaid*LoanIsGood,InterestAmt,""), "")</f>
        <v>1347.4022803237892</v>
      </c>
      <c r="H145" s="24">
        <f ca="1">IFERROR(IF(LoanIsNotPaid*LoanIsGood,EndingBalance,""), "")</f>
        <v>843534.88134883763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843534.88134883763</v>
      </c>
      <c r="E146" s="24">
        <f ca="1">IFERROR(IF(LoanIsNotPaid*LoanIsGood,MonthlyPayment,""), "")</f>
        <v>8803.4348202125148</v>
      </c>
      <c r="F146" s="24">
        <f ca="1">IFERROR(IF(LoanIsNotPaid*LoanIsGood,Principal,""), "")</f>
        <v>7467.8379247435487</v>
      </c>
      <c r="G146" s="24">
        <f ca="1">IFERROR(IF(LoanIsNotPaid*LoanIsGood,InterestAmt,""), "")</f>
        <v>1335.5968954689652</v>
      </c>
      <c r="H146" s="24">
        <f ca="1">IFERROR(IF(LoanIsNotPaid*LoanIsGood,EndingBalance,""), "")</f>
        <v>836067.04342409433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836067.04342409433</v>
      </c>
      <c r="E147" s="24">
        <f ca="1">IFERROR(IF(LoanIsNotPaid*LoanIsGood,MonthlyPayment,""), "")</f>
        <v>8803.4348202125148</v>
      </c>
      <c r="F147" s="24">
        <f ca="1">IFERROR(IF(LoanIsNotPaid*LoanIsGood,Principal,""), "")</f>
        <v>7479.6620014577247</v>
      </c>
      <c r="G147" s="24">
        <f ca="1">IFERROR(IF(LoanIsNotPaid*LoanIsGood,InterestAmt,""), "")</f>
        <v>1323.772818754788</v>
      </c>
      <c r="H147" s="24">
        <f ca="1">IFERROR(IF(LoanIsNotPaid*LoanIsGood,EndingBalance,""), "")</f>
        <v>828587.3814226361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828587.3814226361</v>
      </c>
      <c r="E148" s="24">
        <f ca="1">IFERROR(IF(LoanIsNotPaid*LoanIsGood,MonthlyPayment,""), "")</f>
        <v>8803.4348202125148</v>
      </c>
      <c r="F148" s="24">
        <f ca="1">IFERROR(IF(LoanIsNotPaid*LoanIsGood,Principal,""), "")</f>
        <v>7491.5047996267022</v>
      </c>
      <c r="G148" s="24">
        <f ca="1">IFERROR(IF(LoanIsNotPaid*LoanIsGood,InterestAmt,""), "")</f>
        <v>1311.9300205858133</v>
      </c>
      <c r="H148" s="24">
        <f ca="1">IFERROR(IF(LoanIsNotPaid*LoanIsGood,EndingBalance,""), "")</f>
        <v>821095.87662301119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821095.87662301119</v>
      </c>
      <c r="E149" s="24">
        <f ca="1">IFERROR(IF(LoanIsNotPaid*LoanIsGood,MonthlyPayment,""), "")</f>
        <v>8803.4348202125148</v>
      </c>
      <c r="F149" s="24">
        <f ca="1">IFERROR(IF(LoanIsNotPaid*LoanIsGood,Principal,""), "")</f>
        <v>7503.3663488927759</v>
      </c>
      <c r="G149" s="24">
        <f ca="1">IFERROR(IF(LoanIsNotPaid*LoanIsGood,InterestAmt,""), "")</f>
        <v>1300.0684713197377</v>
      </c>
      <c r="H149" s="24">
        <f ca="1">IFERROR(IF(LoanIsNotPaid*LoanIsGood,EndingBalance,""), "")</f>
        <v>813592.51027411735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813592.51027411735</v>
      </c>
      <c r="E150" s="24">
        <f ca="1">IFERROR(IF(LoanIsNotPaid*LoanIsGood,MonthlyPayment,""), "")</f>
        <v>8803.4348202125148</v>
      </c>
      <c r="F150" s="24">
        <f ca="1">IFERROR(IF(LoanIsNotPaid*LoanIsGood,Principal,""), "")</f>
        <v>7515.246678945191</v>
      </c>
      <c r="G150" s="24">
        <f ca="1">IFERROR(IF(LoanIsNotPaid*LoanIsGood,InterestAmt,""), "")</f>
        <v>1288.1881412673245</v>
      </c>
      <c r="H150" s="24">
        <f ca="1">IFERROR(IF(LoanIsNotPaid*LoanIsGood,EndingBalance,""), "")</f>
        <v>806077.26359517244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806077.26359517244</v>
      </c>
      <c r="E151" s="24">
        <f ca="1">IFERROR(IF(LoanIsNotPaid*LoanIsGood,MonthlyPayment,""), "")</f>
        <v>8803.4348202125148</v>
      </c>
      <c r="F151" s="24">
        <f ca="1">IFERROR(IF(LoanIsNotPaid*LoanIsGood,Principal,""), "")</f>
        <v>7527.1458195201867</v>
      </c>
      <c r="G151" s="24">
        <f ca="1">IFERROR(IF(LoanIsNotPaid*LoanIsGood,InterestAmt,""), "")</f>
        <v>1276.2890006923276</v>
      </c>
      <c r="H151" s="24">
        <f ca="1">IFERROR(IF(LoanIsNotPaid*LoanIsGood,EndingBalance,""), "")</f>
        <v>798550.11777565186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798550.11777565186</v>
      </c>
      <c r="E152" s="24">
        <f ca="1">IFERROR(IF(LoanIsNotPaid*LoanIsGood,MonthlyPayment,""), "")</f>
        <v>8803.4348202125148</v>
      </c>
      <c r="F152" s="24">
        <f ca="1">IFERROR(IF(LoanIsNotPaid*LoanIsGood,Principal,""), "")</f>
        <v>7539.0638004010934</v>
      </c>
      <c r="G152" s="24">
        <f ca="1">IFERROR(IF(LoanIsNotPaid*LoanIsGood,InterestAmt,""), "")</f>
        <v>1264.3710198114206</v>
      </c>
      <c r="H152" s="24">
        <f ca="1">IFERROR(IF(LoanIsNotPaid*LoanIsGood,EndingBalance,""), "")</f>
        <v>791011.0539752515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791011.0539752515</v>
      </c>
      <c r="E153" s="24">
        <f ca="1">IFERROR(IF(LoanIsNotPaid*LoanIsGood,MonthlyPayment,""), "")</f>
        <v>8803.4348202125148</v>
      </c>
      <c r="F153" s="24">
        <f ca="1">IFERROR(IF(LoanIsNotPaid*LoanIsGood,Principal,""), "")</f>
        <v>7551.0006514183951</v>
      </c>
      <c r="G153" s="24">
        <f ca="1">IFERROR(IF(LoanIsNotPaid*LoanIsGood,InterestAmt,""), "")</f>
        <v>1252.4341687941189</v>
      </c>
      <c r="H153" s="24">
        <f ca="1">IFERROR(IF(LoanIsNotPaid*LoanIsGood,EndingBalance,""), "")</f>
        <v>783460.05332383327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783460.05332383327</v>
      </c>
      <c r="E154" s="24">
        <f ca="1">IFERROR(IF(LoanIsNotPaid*LoanIsGood,MonthlyPayment,""), "")</f>
        <v>8803.4348202125148</v>
      </c>
      <c r="F154" s="24">
        <f ca="1">IFERROR(IF(LoanIsNotPaid*LoanIsGood,Principal,""), "")</f>
        <v>7562.9564024498077</v>
      </c>
      <c r="G154" s="24">
        <f ca="1">IFERROR(IF(LoanIsNotPaid*LoanIsGood,InterestAmt,""), "")</f>
        <v>1240.4784177627064</v>
      </c>
      <c r="H154" s="24">
        <f ca="1">IFERROR(IF(LoanIsNotPaid*LoanIsGood,EndingBalance,""), "")</f>
        <v>775897.09692138364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775897.09692138364</v>
      </c>
      <c r="E155" s="24">
        <f ca="1">IFERROR(IF(LoanIsNotPaid*LoanIsGood,MonthlyPayment,""), "")</f>
        <v>8803.4348202125148</v>
      </c>
      <c r="F155" s="24">
        <f ca="1">IFERROR(IF(LoanIsNotPaid*LoanIsGood,Principal,""), "")</f>
        <v>7574.9310834203534</v>
      </c>
      <c r="G155" s="24">
        <f ca="1">IFERROR(IF(LoanIsNotPaid*LoanIsGood,InterestAmt,""), "")</f>
        <v>1228.5037367921611</v>
      </c>
      <c r="H155" s="24">
        <f ca="1">IFERROR(IF(LoanIsNotPaid*LoanIsGood,EndingBalance,""), "")</f>
        <v>768322.16583796381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768322.16583796381</v>
      </c>
      <c r="E156" s="24">
        <f ca="1">IFERROR(IF(LoanIsNotPaid*LoanIsGood,MonthlyPayment,""), "")</f>
        <v>8803.4348202125148</v>
      </c>
      <c r="F156" s="24">
        <f ca="1">IFERROR(IF(LoanIsNotPaid*LoanIsGood,Principal,""), "")</f>
        <v>7586.9247243024356</v>
      </c>
      <c r="G156" s="24">
        <f ca="1">IFERROR(IF(LoanIsNotPaid*LoanIsGood,InterestAmt,""), "")</f>
        <v>1216.5100959100785</v>
      </c>
      <c r="H156" s="24">
        <f ca="1">IFERROR(IF(LoanIsNotPaid*LoanIsGood,EndingBalance,""), "")</f>
        <v>760735.24111366179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760735.24111366179</v>
      </c>
      <c r="E157" s="24">
        <f ca="1">IFERROR(IF(LoanIsNotPaid*LoanIsGood,MonthlyPayment,""), "")</f>
        <v>8803.4348202125148</v>
      </c>
      <c r="F157" s="24">
        <f ca="1">IFERROR(IF(LoanIsNotPaid*LoanIsGood,Principal,""), "")</f>
        <v>7598.9373551159142</v>
      </c>
      <c r="G157" s="24">
        <f ca="1">IFERROR(IF(LoanIsNotPaid*LoanIsGood,InterestAmt,""), "")</f>
        <v>1204.4974650966001</v>
      </c>
      <c r="H157" s="24">
        <f ca="1">IFERROR(IF(LoanIsNotPaid*LoanIsGood,EndingBalance,""), "")</f>
        <v>753136.30375854438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753136.30375854438</v>
      </c>
      <c r="E158" s="24">
        <f ca="1">IFERROR(IF(LoanIsNotPaid*LoanIsGood,MonthlyPayment,""), "")</f>
        <v>8803.4348202125148</v>
      </c>
      <c r="F158" s="24">
        <f ca="1">IFERROR(IF(LoanIsNotPaid*LoanIsGood,Principal,""), "")</f>
        <v>7610.9690059281811</v>
      </c>
      <c r="G158" s="24">
        <f ca="1">IFERROR(IF(LoanIsNotPaid*LoanIsGood,InterestAmt,""), "")</f>
        <v>1192.465814284333</v>
      </c>
      <c r="H158" s="24">
        <f ca="1">IFERROR(IF(LoanIsNotPaid*LoanIsGood,EndingBalance,""), "")</f>
        <v>745525.3347526181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745525.3347526181</v>
      </c>
      <c r="E159" s="24">
        <f ca="1">IFERROR(IF(LoanIsNotPaid*LoanIsGood,MonthlyPayment,""), "")</f>
        <v>8803.4348202125148</v>
      </c>
      <c r="F159" s="24">
        <f ca="1">IFERROR(IF(LoanIsNotPaid*LoanIsGood,Principal,""), "")</f>
        <v>7623.0197068542348</v>
      </c>
      <c r="G159" s="24">
        <f ca="1">IFERROR(IF(LoanIsNotPaid*LoanIsGood,InterestAmt,""), "")</f>
        <v>1180.41511335828</v>
      </c>
      <c r="H159" s="24">
        <f ca="1">IFERROR(IF(LoanIsNotPaid*LoanIsGood,EndingBalance,""), "")</f>
        <v>737902.31504576374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737902.31504576374</v>
      </c>
      <c r="E160" s="24">
        <f ca="1">IFERROR(IF(LoanIsNotPaid*LoanIsGood,MonthlyPayment,""), "")</f>
        <v>8803.4348202125148</v>
      </c>
      <c r="F160" s="24">
        <f ca="1">IFERROR(IF(LoanIsNotPaid*LoanIsGood,Principal,""), "")</f>
        <v>7635.089488056753</v>
      </c>
      <c r="G160" s="24">
        <f ca="1">IFERROR(IF(LoanIsNotPaid*LoanIsGood,InterestAmt,""), "")</f>
        <v>1168.3453321557608</v>
      </c>
      <c r="H160" s="24">
        <f ca="1">IFERROR(IF(LoanIsNotPaid*LoanIsGood,EndingBalance,""), "")</f>
        <v>730267.22555770678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730267.22555770678</v>
      </c>
      <c r="E161" s="24">
        <f ca="1">IFERROR(IF(LoanIsNotPaid*LoanIsGood,MonthlyPayment,""), "")</f>
        <v>8803.4348202125148</v>
      </c>
      <c r="F161" s="24">
        <f ca="1">IFERROR(IF(LoanIsNotPaid*LoanIsGood,Principal,""), "")</f>
        <v>7647.1783797461767</v>
      </c>
      <c r="G161" s="24">
        <f ca="1">IFERROR(IF(LoanIsNotPaid*LoanIsGood,InterestAmt,""), "")</f>
        <v>1156.2564404663376</v>
      </c>
      <c r="H161" s="24">
        <f ca="1">IFERROR(IF(LoanIsNotPaid*LoanIsGood,EndingBalance,""), "")</f>
        <v>722620.0471779597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722620.0471779597</v>
      </c>
      <c r="E162" s="24">
        <f ca="1">IFERROR(IF(LoanIsNotPaid*LoanIsGood,MonthlyPayment,""), "")</f>
        <v>8803.4348202125148</v>
      </c>
      <c r="F162" s="24">
        <f ca="1">IFERROR(IF(LoanIsNotPaid*LoanIsGood,Principal,""), "")</f>
        <v>7659.2864121807752</v>
      </c>
      <c r="G162" s="24">
        <f ca="1">IFERROR(IF(LoanIsNotPaid*LoanIsGood,InterestAmt,""), "")</f>
        <v>1144.1484080317396</v>
      </c>
      <c r="H162" s="24">
        <f ca="1">IFERROR(IF(LoanIsNotPaid*LoanIsGood,EndingBalance,""), "")</f>
        <v>714960.76076578023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714960.76076578023</v>
      </c>
      <c r="E163" s="24">
        <f ca="1">IFERROR(IF(LoanIsNotPaid*LoanIsGood,MonthlyPayment,""), "")</f>
        <v>8803.4348202125148</v>
      </c>
      <c r="F163" s="24">
        <f ca="1">IFERROR(IF(LoanIsNotPaid*LoanIsGood,Principal,""), "")</f>
        <v>7671.4136156667291</v>
      </c>
      <c r="G163" s="24">
        <f ca="1">IFERROR(IF(LoanIsNotPaid*LoanIsGood,InterestAmt,""), "")</f>
        <v>1132.0212045457865</v>
      </c>
      <c r="H163" s="24">
        <f ca="1">IFERROR(IF(LoanIsNotPaid*LoanIsGood,EndingBalance,""), "")</f>
        <v>707289.3471501132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707289.3471501132</v>
      </c>
      <c r="E164" s="24">
        <f ca="1">IFERROR(IF(LoanIsNotPaid*LoanIsGood,MonthlyPayment,""), "")</f>
        <v>8803.4348202125148</v>
      </c>
      <c r="F164" s="24">
        <f ca="1">IFERROR(IF(LoanIsNotPaid*LoanIsGood,Principal,""), "")</f>
        <v>7683.5600205582004</v>
      </c>
      <c r="G164" s="24">
        <f ca="1">IFERROR(IF(LoanIsNotPaid*LoanIsGood,InterestAmt,""), "")</f>
        <v>1119.8747996543141</v>
      </c>
      <c r="H164" s="24">
        <f ca="1">IFERROR(IF(LoanIsNotPaid*LoanIsGood,EndingBalance,""), "")</f>
        <v>699605.78712955583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699605.78712955583</v>
      </c>
      <c r="E165" s="24">
        <f ca="1">IFERROR(IF(LoanIsNotPaid*LoanIsGood,MonthlyPayment,""), "")</f>
        <v>8803.4348202125148</v>
      </c>
      <c r="F165" s="24">
        <f ca="1">IFERROR(IF(LoanIsNotPaid*LoanIsGood,Principal,""), "")</f>
        <v>7695.725657257417</v>
      </c>
      <c r="G165" s="24">
        <f ca="1">IFERROR(IF(LoanIsNotPaid*LoanIsGood,InterestAmt,""), "")</f>
        <v>1107.7091629550973</v>
      </c>
      <c r="H165" s="24">
        <f ca="1">IFERROR(IF(LoanIsNotPaid*LoanIsGood,EndingBalance,""), "")</f>
        <v>691910.06147229788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691910.06147229788</v>
      </c>
      <c r="E166" s="24">
        <f ca="1">IFERROR(IF(LoanIsNotPaid*LoanIsGood,MonthlyPayment,""), "")</f>
        <v>8803.4348202125148</v>
      </c>
      <c r="F166" s="24">
        <f ca="1">IFERROR(IF(LoanIsNotPaid*LoanIsGood,Principal,""), "")</f>
        <v>7707.9105562147424</v>
      </c>
      <c r="G166" s="24">
        <f ca="1">IFERROR(IF(LoanIsNotPaid*LoanIsGood,InterestAmt,""), "")</f>
        <v>1095.5242639977728</v>
      </c>
      <c r="H166" s="24">
        <f ca="1">IFERROR(IF(LoanIsNotPaid*LoanIsGood,EndingBalance,""), "")</f>
        <v>684202.15091608278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684202.15091608278</v>
      </c>
      <c r="E167" s="24">
        <f ca="1">IFERROR(IF(LoanIsNotPaid*LoanIsGood,MonthlyPayment,""), "")</f>
        <v>8803.4348202125148</v>
      </c>
      <c r="F167" s="24">
        <f ca="1">IFERROR(IF(LoanIsNotPaid*LoanIsGood,Principal,""), "")</f>
        <v>7720.1147479287474</v>
      </c>
      <c r="G167" s="24">
        <f ca="1">IFERROR(IF(LoanIsNotPaid*LoanIsGood,InterestAmt,""), "")</f>
        <v>1083.3200722837664</v>
      </c>
      <c r="H167" s="24">
        <f ca="1">IFERROR(IF(LoanIsNotPaid*LoanIsGood,EndingBalance,""), "")</f>
        <v>676482.03616815479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676482.03616815479</v>
      </c>
      <c r="E168" s="24">
        <f ca="1">IFERROR(IF(LoanIsNotPaid*LoanIsGood,MonthlyPayment,""), "")</f>
        <v>8803.4348202125148</v>
      </c>
      <c r="F168" s="24">
        <f ca="1">IFERROR(IF(LoanIsNotPaid*LoanIsGood,Principal,""), "")</f>
        <v>7732.3382629463022</v>
      </c>
      <c r="G168" s="24">
        <f ca="1">IFERROR(IF(LoanIsNotPaid*LoanIsGood,InterestAmt,""), "")</f>
        <v>1071.0965572662124</v>
      </c>
      <c r="H168" s="24">
        <f ca="1">IFERROR(IF(LoanIsNotPaid*LoanIsGood,EndingBalance,""), "")</f>
        <v>668749.69790520938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668749.69790520938</v>
      </c>
      <c r="E169" s="24">
        <f ca="1">IFERROR(IF(LoanIsNotPaid*LoanIsGood,MonthlyPayment,""), "")</f>
        <v>8803.4348202125148</v>
      </c>
      <c r="F169" s="24">
        <f ca="1">IFERROR(IF(LoanIsNotPaid*LoanIsGood,Principal,""), "")</f>
        <v>7744.5811318626338</v>
      </c>
      <c r="G169" s="24">
        <f ca="1">IFERROR(IF(LoanIsNotPaid*LoanIsGood,InterestAmt,""), "")</f>
        <v>1058.8536883498807</v>
      </c>
      <c r="H169" s="24">
        <f ca="1">IFERROR(IF(LoanIsNotPaid*LoanIsGood,EndingBalance,""), "")</f>
        <v>661005.11677334667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661005.11677334667</v>
      </c>
      <c r="E170" s="24">
        <f ca="1">IFERROR(IF(LoanIsNotPaid*LoanIsGood,MonthlyPayment,""), "")</f>
        <v>8803.4348202125148</v>
      </c>
      <c r="F170" s="24">
        <f ca="1">IFERROR(IF(LoanIsNotPaid*LoanIsGood,Principal,""), "")</f>
        <v>7756.8433853214165</v>
      </c>
      <c r="G170" s="24">
        <f ca="1">IFERROR(IF(LoanIsNotPaid*LoanIsGood,InterestAmt,""), "")</f>
        <v>1046.5914348910981</v>
      </c>
      <c r="H170" s="24">
        <f ca="1">IFERROR(IF(LoanIsNotPaid*LoanIsGood,EndingBalance,""), "")</f>
        <v>653248.27338802489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653248.27338802489</v>
      </c>
      <c r="E171" s="24">
        <f ca="1">IFERROR(IF(LoanIsNotPaid*LoanIsGood,MonthlyPayment,""), "")</f>
        <v>8803.4348202125148</v>
      </c>
      <c r="F171" s="24">
        <f ca="1">IFERROR(IF(LoanIsNotPaid*LoanIsGood,Principal,""), "")</f>
        <v>7769.1250540148412</v>
      </c>
      <c r="G171" s="24">
        <f ca="1">IFERROR(IF(LoanIsNotPaid*LoanIsGood,InterestAmt,""), "")</f>
        <v>1034.3097661976726</v>
      </c>
      <c r="H171" s="24">
        <f ca="1">IFERROR(IF(LoanIsNotPaid*LoanIsGood,EndingBalance,""), "")</f>
        <v>645479.14833401027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645479.14833401027</v>
      </c>
      <c r="E172" s="24">
        <f ca="1">IFERROR(IF(LoanIsNotPaid*LoanIsGood,MonthlyPayment,""), "")</f>
        <v>8803.4348202125148</v>
      </c>
      <c r="F172" s="24">
        <f ca="1">IFERROR(IF(LoanIsNotPaid*LoanIsGood,Principal,""), "")</f>
        <v>7781.4261686836981</v>
      </c>
      <c r="G172" s="24">
        <f ca="1">IFERROR(IF(LoanIsNotPaid*LoanIsGood,InterestAmt,""), "")</f>
        <v>1022.0086515288157</v>
      </c>
      <c r="H172" s="24">
        <f ca="1">IFERROR(IF(LoanIsNotPaid*LoanIsGood,EndingBalance,""), "")</f>
        <v>637697.72216532729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637697.72216532729</v>
      </c>
      <c r="E173" s="24">
        <f ca="1">IFERROR(IF(LoanIsNotPaid*LoanIsGood,MonthlyPayment,""), "")</f>
        <v>8803.4348202125148</v>
      </c>
      <c r="F173" s="24">
        <f ca="1">IFERROR(IF(LoanIsNotPaid*LoanIsGood,Principal,""), "")</f>
        <v>7793.7467601174476</v>
      </c>
      <c r="G173" s="24">
        <f ca="1">IFERROR(IF(LoanIsNotPaid*LoanIsGood,InterestAmt,""), "")</f>
        <v>1009.6880600950667</v>
      </c>
      <c r="H173" s="24">
        <f ca="1">IFERROR(IF(LoanIsNotPaid*LoanIsGood,EndingBalance,""), "")</f>
        <v>629903.97540520853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629903.97540520853</v>
      </c>
      <c r="E174" s="24">
        <f ca="1">IFERROR(IF(LoanIsNotPaid*LoanIsGood,MonthlyPayment,""), "")</f>
        <v>8803.4348202125148</v>
      </c>
      <c r="F174" s="24">
        <f ca="1">IFERROR(IF(LoanIsNotPaid*LoanIsGood,Principal,""), "")</f>
        <v>7806.0868591542994</v>
      </c>
      <c r="G174" s="24">
        <f ca="1">IFERROR(IF(LoanIsNotPaid*LoanIsGood,InterestAmt,""), "")</f>
        <v>997.34796105821397</v>
      </c>
      <c r="H174" s="24">
        <f ca="1">IFERROR(IF(LoanIsNotPaid*LoanIsGood,EndingBalance,""), "")</f>
        <v>622097.88854605635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622097.88854605635</v>
      </c>
      <c r="E175" s="24">
        <f ca="1">IFERROR(IF(LoanIsNotPaid*LoanIsGood,MonthlyPayment,""), "")</f>
        <v>8803.4348202125148</v>
      </c>
      <c r="F175" s="24">
        <f ca="1">IFERROR(IF(LoanIsNotPaid*LoanIsGood,Principal,""), "")</f>
        <v>7818.4464966812939</v>
      </c>
      <c r="G175" s="24">
        <f ca="1">IFERROR(IF(LoanIsNotPaid*LoanIsGood,InterestAmt,""), "")</f>
        <v>984.98832353121952</v>
      </c>
      <c r="H175" s="24">
        <f ca="1">IFERROR(IF(LoanIsNotPaid*LoanIsGood,EndingBalance,""), "")</f>
        <v>614279.44204937434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614279.44204937434</v>
      </c>
      <c r="E176" s="24">
        <f ca="1">IFERROR(IF(LoanIsNotPaid*LoanIsGood,MonthlyPayment,""), "")</f>
        <v>8803.4348202125148</v>
      </c>
      <c r="F176" s="24">
        <f ca="1">IFERROR(IF(LoanIsNotPaid*LoanIsGood,Principal,""), "")</f>
        <v>7830.825703634373</v>
      </c>
      <c r="G176" s="24">
        <f ca="1">IFERROR(IF(LoanIsNotPaid*LoanIsGood,InterestAmt,""), "")</f>
        <v>972.60911657814097</v>
      </c>
      <c r="H176" s="24">
        <f ca="1">IFERROR(IF(LoanIsNotPaid*LoanIsGood,EndingBalance,""), "")</f>
        <v>606448.61634574085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606448.61634574085</v>
      </c>
      <c r="E177" s="24">
        <f ca="1">IFERROR(IF(LoanIsNotPaid*LoanIsGood,MonthlyPayment,""), "")</f>
        <v>8803.4348202125148</v>
      </c>
      <c r="F177" s="24">
        <f ca="1">IFERROR(IF(LoanIsNotPaid*LoanIsGood,Principal,""), "")</f>
        <v>7843.2245109984615</v>
      </c>
      <c r="G177" s="24">
        <f ca="1">IFERROR(IF(LoanIsNotPaid*LoanIsGood,InterestAmt,""), "")</f>
        <v>960.21030921405315</v>
      </c>
      <c r="H177" s="24">
        <f ca="1">IFERROR(IF(LoanIsNotPaid*LoanIsGood,EndingBalance,""), "")</f>
        <v>598605.39183474216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598605.39183474216</v>
      </c>
      <c r="E178" s="24">
        <f ca="1">IFERROR(IF(LoanIsNotPaid*LoanIsGood,MonthlyPayment,""), "")</f>
        <v>8803.4348202125148</v>
      </c>
      <c r="F178" s="24">
        <f ca="1">IFERROR(IF(LoanIsNotPaid*LoanIsGood,Principal,""), "")</f>
        <v>7855.6429498075413</v>
      </c>
      <c r="G178" s="24">
        <f ca="1">IFERROR(IF(LoanIsNotPaid*LoanIsGood,InterestAmt,""), "")</f>
        <v>947.79187040497231</v>
      </c>
      <c r="H178" s="24">
        <f ca="1">IFERROR(IF(LoanIsNotPaid*LoanIsGood,EndingBalance,""), "")</f>
        <v>590749.7488849347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590749.7488849347</v>
      </c>
      <c r="E179" s="24">
        <f ca="1">IFERROR(IF(LoanIsNotPaid*LoanIsGood,MonthlyPayment,""), "")</f>
        <v>8803.4348202125148</v>
      </c>
      <c r="F179" s="24">
        <f ca="1">IFERROR(IF(LoanIsNotPaid*LoanIsGood,Principal,""), "")</f>
        <v>7868.0810511447371</v>
      </c>
      <c r="G179" s="24">
        <f ca="1">IFERROR(IF(LoanIsNotPaid*LoanIsGood,InterestAmt,""), "")</f>
        <v>935.35376906777731</v>
      </c>
      <c r="H179" s="24">
        <f ca="1">IFERROR(IF(LoanIsNotPaid*LoanIsGood,EndingBalance,""), "")</f>
        <v>582881.66783379018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582881.66783379018</v>
      </c>
      <c r="E180" s="24">
        <f ca="1">IFERROR(IF(LoanIsNotPaid*LoanIsGood,MonthlyPayment,""), "")</f>
        <v>8803.4348202125148</v>
      </c>
      <c r="F180" s="24">
        <f ca="1">IFERROR(IF(LoanIsNotPaid*LoanIsGood,Principal,""), "")</f>
        <v>7880.5388461423836</v>
      </c>
      <c r="G180" s="24">
        <f ca="1">IFERROR(IF(LoanIsNotPaid*LoanIsGood,InterestAmt,""), "")</f>
        <v>922.89597407013127</v>
      </c>
      <c r="H180" s="24">
        <f ca="1">IFERROR(IF(LoanIsNotPaid*LoanIsGood,EndingBalance,""), "")</f>
        <v>575001.12898764806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575001.12898764806</v>
      </c>
      <c r="E181" s="24">
        <f ca="1">IFERROR(IF(LoanIsNotPaid*LoanIsGood,MonthlyPayment,""), "")</f>
        <v>8803.4348202125148</v>
      </c>
      <c r="F181" s="24">
        <f ca="1">IFERROR(IF(LoanIsNotPaid*LoanIsGood,Principal,""), "")</f>
        <v>7893.0163659821073</v>
      </c>
      <c r="G181" s="24">
        <f ca="1">IFERROR(IF(LoanIsNotPaid*LoanIsGood,InterestAmt,""), "")</f>
        <v>910.4184542304057</v>
      </c>
      <c r="H181" s="24">
        <f ca="1">IFERROR(IF(LoanIsNotPaid*LoanIsGood,EndingBalance,""), "")</f>
        <v>567108.11262166477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567108.11262166477</v>
      </c>
      <c r="E182" s="24">
        <f ca="1">IFERROR(IF(LoanIsNotPaid*LoanIsGood,MonthlyPayment,""), "")</f>
        <v>8803.4348202125148</v>
      </c>
      <c r="F182" s="24">
        <f ca="1">IFERROR(IF(LoanIsNotPaid*LoanIsGood,Principal,""), "")</f>
        <v>7905.5136418949132</v>
      </c>
      <c r="G182" s="24">
        <f ca="1">IFERROR(IF(LoanIsNotPaid*LoanIsGood,InterestAmt,""), "")</f>
        <v>897.92117831760083</v>
      </c>
      <c r="H182" s="24">
        <f ca="1">IFERROR(IF(LoanIsNotPaid*LoanIsGood,EndingBalance,""), "")</f>
        <v>559202.5989797716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559202.5989797716</v>
      </c>
      <c r="E183" s="24">
        <f ca="1">IFERROR(IF(LoanIsNotPaid*LoanIsGood,MonthlyPayment,""), "")</f>
        <v>8803.4348202125148</v>
      </c>
      <c r="F183" s="24">
        <f ca="1">IFERROR(IF(LoanIsNotPaid*LoanIsGood,Principal,""), "")</f>
        <v>7918.0307051612472</v>
      </c>
      <c r="G183" s="24">
        <f ca="1">IFERROR(IF(LoanIsNotPaid*LoanIsGood,InterestAmt,""), "")</f>
        <v>885.40411505126701</v>
      </c>
      <c r="H183" s="24">
        <f ca="1">IFERROR(IF(LoanIsNotPaid*LoanIsGood,EndingBalance,""), "")</f>
        <v>551284.56827461021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551284.56827461021</v>
      </c>
      <c r="E184" s="24">
        <f ca="1">IFERROR(IF(LoanIsNotPaid*LoanIsGood,MonthlyPayment,""), "")</f>
        <v>8803.4348202125148</v>
      </c>
      <c r="F184" s="24">
        <f ca="1">IFERROR(IF(LoanIsNotPaid*LoanIsGood,Principal,""), "")</f>
        <v>7930.5675871110861</v>
      </c>
      <c r="G184" s="24">
        <f ca="1">IFERROR(IF(LoanIsNotPaid*LoanIsGood,InterestAmt,""), "")</f>
        <v>872.8672331014285</v>
      </c>
      <c r="H184" s="24">
        <f ca="1">IFERROR(IF(LoanIsNotPaid*LoanIsGood,EndingBalance,""), "")</f>
        <v>543354.00068749837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543354.00068749837</v>
      </c>
      <c r="E185" s="24">
        <f ca="1">IFERROR(IF(LoanIsNotPaid*LoanIsGood,MonthlyPayment,""), "")</f>
        <v>8803.4348202125148</v>
      </c>
      <c r="F185" s="24">
        <f ca="1">IFERROR(IF(LoanIsNotPaid*LoanIsGood,Principal,""), "")</f>
        <v>7943.1243191240119</v>
      </c>
      <c r="G185" s="24">
        <f ca="1">IFERROR(IF(LoanIsNotPaid*LoanIsGood,InterestAmt,""), "")</f>
        <v>860.31050108850252</v>
      </c>
      <c r="H185" s="24">
        <f ca="1">IFERROR(IF(LoanIsNotPaid*LoanIsGood,EndingBalance,""), "")</f>
        <v>535410.87636837573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535410.87636837573</v>
      </c>
      <c r="E186" s="24">
        <f ca="1">IFERROR(IF(LoanIsNotPaid*LoanIsGood,MonthlyPayment,""), "")</f>
        <v>8803.4348202125148</v>
      </c>
      <c r="F186" s="24">
        <f ca="1">IFERROR(IF(LoanIsNotPaid*LoanIsGood,Principal,""), "")</f>
        <v>7955.7009326292909</v>
      </c>
      <c r="G186" s="24">
        <f ca="1">IFERROR(IF(LoanIsNotPaid*LoanIsGood,InterestAmt,""), "")</f>
        <v>847.7338875832229</v>
      </c>
      <c r="H186" s="24">
        <f ca="1">IFERROR(IF(LoanIsNotPaid*LoanIsGood,EndingBalance,""), "")</f>
        <v>527455.17543574586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527455.17543574586</v>
      </c>
      <c r="E187" s="24">
        <f ca="1">IFERROR(IF(LoanIsNotPaid*LoanIsGood,MonthlyPayment,""), "")</f>
        <v>8803.4348202125148</v>
      </c>
      <c r="F187" s="24">
        <f ca="1">IFERROR(IF(LoanIsNotPaid*LoanIsGood,Principal,""), "")</f>
        <v>7968.2974591059528</v>
      </c>
      <c r="G187" s="24">
        <f ca="1">IFERROR(IF(LoanIsNotPaid*LoanIsGood,InterestAmt,""), "")</f>
        <v>835.13736110655998</v>
      </c>
      <c r="H187" s="24">
        <f ca="1">IFERROR(IF(LoanIsNotPaid*LoanIsGood,EndingBalance,""), "")</f>
        <v>519486.87797664083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519486.87797664083</v>
      </c>
      <c r="E188" s="24">
        <f ca="1">IFERROR(IF(LoanIsNotPaid*LoanIsGood,MonthlyPayment,""), "")</f>
        <v>8803.4348202125148</v>
      </c>
      <c r="F188" s="24">
        <f ca="1">IFERROR(IF(LoanIsNotPaid*LoanIsGood,Principal,""), "")</f>
        <v>7980.913930082872</v>
      </c>
      <c r="G188" s="24">
        <f ca="1">IFERROR(IF(LoanIsNotPaid*LoanIsGood,InterestAmt,""), "")</f>
        <v>822.52089012964211</v>
      </c>
      <c r="H188" s="24">
        <f ca="1">IFERROR(IF(LoanIsNotPaid*LoanIsGood,EndingBalance,""), "")</f>
        <v>511505.96404655813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511505.96404655813</v>
      </c>
      <c r="E189" s="24">
        <f ca="1">IFERROR(IF(LoanIsNotPaid*LoanIsGood,MonthlyPayment,""), "")</f>
        <v>8803.4348202125148</v>
      </c>
      <c r="F189" s="24">
        <f ca="1">IFERROR(IF(LoanIsNotPaid*LoanIsGood,Principal,""), "")</f>
        <v>7993.5503771388367</v>
      </c>
      <c r="G189" s="24">
        <f ca="1">IFERROR(IF(LoanIsNotPaid*LoanIsGood,InterestAmt,""), "")</f>
        <v>809.88444307367774</v>
      </c>
      <c r="H189" s="24">
        <f ca="1">IFERROR(IF(LoanIsNotPaid*LoanIsGood,EndingBalance,""), "")</f>
        <v>503512.41366941878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503512.41366941878</v>
      </c>
      <c r="E190" s="24">
        <f ca="1">IFERROR(IF(LoanIsNotPaid*LoanIsGood,MonthlyPayment,""), "")</f>
        <v>8803.4348202125148</v>
      </c>
      <c r="F190" s="24">
        <f ca="1">IFERROR(IF(LoanIsNotPaid*LoanIsGood,Principal,""), "")</f>
        <v>8006.2068319026403</v>
      </c>
      <c r="G190" s="24">
        <f ca="1">IFERROR(IF(LoanIsNotPaid*LoanIsGood,InterestAmt,""), "")</f>
        <v>797.22798830987449</v>
      </c>
      <c r="H190" s="24">
        <f ca="1">IFERROR(IF(LoanIsNotPaid*LoanIsGood,EndingBalance,""), "")</f>
        <v>495506.20683751651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495506.20683751651</v>
      </c>
      <c r="E191" s="24">
        <f ca="1">IFERROR(IF(LoanIsNotPaid*LoanIsGood,MonthlyPayment,""), "")</f>
        <v>8803.4348202125148</v>
      </c>
      <c r="F191" s="24">
        <f ca="1">IFERROR(IF(LoanIsNotPaid*LoanIsGood,Principal,""), "")</f>
        <v>8018.8833260531537</v>
      </c>
      <c r="G191" s="24">
        <f ca="1">IFERROR(IF(LoanIsNotPaid*LoanIsGood,InterestAmt,""), "")</f>
        <v>784.55149415936205</v>
      </c>
      <c r="H191" s="24">
        <f ca="1">IFERROR(IF(LoanIsNotPaid*LoanIsGood,EndingBalance,""), "")</f>
        <v>487487.32351146312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487487.32351146312</v>
      </c>
      <c r="E192" s="24">
        <f ca="1">IFERROR(IF(LoanIsNotPaid*LoanIsGood,MonthlyPayment,""), "")</f>
        <v>8803.4348202125148</v>
      </c>
      <c r="F192" s="24">
        <f ca="1">IFERROR(IF(LoanIsNotPaid*LoanIsGood,Principal,""), "")</f>
        <v>8031.579891319403</v>
      </c>
      <c r="G192" s="24">
        <f ca="1">IFERROR(IF(LoanIsNotPaid*LoanIsGood,InterestAmt,""), "")</f>
        <v>771.85492889311104</v>
      </c>
      <c r="H192" s="24">
        <f ca="1">IFERROR(IF(LoanIsNotPaid*LoanIsGood,EndingBalance,""), "")</f>
        <v>479455.7436201442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479455.7436201442</v>
      </c>
      <c r="E193" s="24">
        <f ca="1">IFERROR(IF(LoanIsNotPaid*LoanIsGood,MonthlyPayment,""), "")</f>
        <v>8803.4348202125148</v>
      </c>
      <c r="F193" s="24">
        <f ca="1">IFERROR(IF(LoanIsNotPaid*LoanIsGood,Principal,""), "")</f>
        <v>8044.2965594806592</v>
      </c>
      <c r="G193" s="24">
        <f ca="1">IFERROR(IF(LoanIsNotPaid*LoanIsGood,InterestAmt,""), "")</f>
        <v>759.13826073185533</v>
      </c>
      <c r="H193" s="24">
        <f ca="1">IFERROR(IF(LoanIsNotPaid*LoanIsGood,EndingBalance,""), "")</f>
        <v>471411.44706066279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471411.44706066279</v>
      </c>
      <c r="E194" s="24">
        <f ca="1">IFERROR(IF(LoanIsNotPaid*LoanIsGood,MonthlyPayment,""), "")</f>
        <v>8803.4348202125148</v>
      </c>
      <c r="F194" s="24">
        <f ca="1">IFERROR(IF(LoanIsNotPaid*LoanIsGood,Principal,""), "")</f>
        <v>8057.0333623665038</v>
      </c>
      <c r="G194" s="24">
        <f ca="1">IFERROR(IF(LoanIsNotPaid*LoanIsGood,InterestAmt,""), "")</f>
        <v>746.40145784601111</v>
      </c>
      <c r="H194" s="24">
        <f ca="1">IFERROR(IF(LoanIsNotPaid*LoanIsGood,EndingBalance,""), "")</f>
        <v>463354.41369829839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463354.41369829839</v>
      </c>
      <c r="E195" s="24">
        <f ca="1">IFERROR(IF(LoanIsNotPaid*LoanIsGood,MonthlyPayment,""), "")</f>
        <v>8803.4348202125148</v>
      </c>
      <c r="F195" s="24">
        <f ca="1">IFERROR(IF(LoanIsNotPaid*LoanIsGood,Principal,""), "")</f>
        <v>8069.790331856917</v>
      </c>
      <c r="G195" s="24">
        <f ca="1">IFERROR(IF(LoanIsNotPaid*LoanIsGood,InterestAmt,""), "")</f>
        <v>733.64448835559745</v>
      </c>
      <c r="H195" s="24">
        <f ca="1">IFERROR(IF(LoanIsNotPaid*LoanIsGood,EndingBalance,""), "")</f>
        <v>455284.62336644088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455284.62336644088</v>
      </c>
      <c r="E196" s="24">
        <f ca="1">IFERROR(IF(LoanIsNotPaid*LoanIsGood,MonthlyPayment,""), "")</f>
        <v>8803.4348202125148</v>
      </c>
      <c r="F196" s="24">
        <f ca="1">IFERROR(IF(LoanIsNotPaid*LoanIsGood,Principal,""), "")</f>
        <v>8082.5674998823561</v>
      </c>
      <c r="G196" s="24">
        <f ca="1">IFERROR(IF(LoanIsNotPaid*LoanIsGood,InterestAmt,""), "")</f>
        <v>720.86732033015733</v>
      </c>
      <c r="H196" s="24">
        <f ca="1">IFERROR(IF(LoanIsNotPaid*LoanIsGood,EndingBalance,""), "")</f>
        <v>447202.05586655904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447202.05586655904</v>
      </c>
      <c r="E197" s="24">
        <f ca="1">IFERROR(IF(LoanIsNotPaid*LoanIsGood,MonthlyPayment,""), "")</f>
        <v>8803.4348202125148</v>
      </c>
      <c r="F197" s="24">
        <f ca="1">IFERROR(IF(LoanIsNotPaid*LoanIsGood,Principal,""), "")</f>
        <v>8095.3648984238371</v>
      </c>
      <c r="G197" s="24">
        <f ca="1">IFERROR(IF(LoanIsNotPaid*LoanIsGood,InterestAmt,""), "")</f>
        <v>708.06992178867688</v>
      </c>
      <c r="H197" s="24">
        <f ca="1">IFERROR(IF(LoanIsNotPaid*LoanIsGood,EndingBalance,""), "")</f>
        <v>439106.69096813444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439106.69096813444</v>
      </c>
      <c r="E198" s="24">
        <f ca="1">IFERROR(IF(LoanIsNotPaid*LoanIsGood,MonthlyPayment,""), "")</f>
        <v>8803.4348202125148</v>
      </c>
      <c r="F198" s="24">
        <f ca="1">IFERROR(IF(LoanIsNotPaid*LoanIsGood,Principal,""), "")</f>
        <v>8108.1825595130094</v>
      </c>
      <c r="G198" s="24">
        <f ca="1">IFERROR(IF(LoanIsNotPaid*LoanIsGood,InterestAmt,""), "")</f>
        <v>695.25226069950588</v>
      </c>
      <c r="H198" s="24">
        <f ca="1">IFERROR(IF(LoanIsNotPaid*LoanIsGood,EndingBalance,""), "")</f>
        <v>430998.50840862212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430998.50840862212</v>
      </c>
      <c r="E199" s="24">
        <f ca="1">IFERROR(IF(LoanIsNotPaid*LoanIsGood,MonthlyPayment,""), "")</f>
        <v>8803.4348202125148</v>
      </c>
      <c r="F199" s="24">
        <f ca="1">IFERROR(IF(LoanIsNotPaid*LoanIsGood,Principal,""), "")</f>
        <v>8121.0205152322378</v>
      </c>
      <c r="G199" s="24">
        <f ca="1">IFERROR(IF(LoanIsNotPaid*LoanIsGood,InterestAmt,""), "")</f>
        <v>682.41430498027682</v>
      </c>
      <c r="H199" s="24">
        <f ca="1">IFERROR(IF(LoanIsNotPaid*LoanIsGood,EndingBalance,""), "")</f>
        <v>422877.48789338931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422877.48789338931</v>
      </c>
      <c r="E200" s="24">
        <f ca="1">IFERROR(IF(LoanIsNotPaid*LoanIsGood,MonthlyPayment,""), "")</f>
        <v>8803.4348202125148</v>
      </c>
      <c r="F200" s="24">
        <f ca="1">IFERROR(IF(LoanIsNotPaid*LoanIsGood,Principal,""), "")</f>
        <v>8133.8787977146885</v>
      </c>
      <c r="G200" s="24">
        <f ca="1">IFERROR(IF(LoanIsNotPaid*LoanIsGood,InterestAmt,""), "")</f>
        <v>669.55602249782589</v>
      </c>
      <c r="H200" s="24">
        <f ca="1">IFERROR(IF(LoanIsNotPaid*LoanIsGood,EndingBalance,""), "")</f>
        <v>414743.6090956761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414743.6090956761</v>
      </c>
      <c r="E201" s="24">
        <f ca="1">IFERROR(IF(LoanIsNotPaid*LoanIsGood,MonthlyPayment,""), "")</f>
        <v>8803.4348202125148</v>
      </c>
      <c r="F201" s="24">
        <f ca="1">IFERROR(IF(LoanIsNotPaid*LoanIsGood,Principal,""), "")</f>
        <v>8146.7574391444032</v>
      </c>
      <c r="G201" s="24">
        <f ca="1">IFERROR(IF(LoanIsNotPaid*LoanIsGood,InterestAmt,""), "")</f>
        <v>656.677381068111</v>
      </c>
      <c r="H201" s="24">
        <f ca="1">IFERROR(IF(LoanIsNotPaid*LoanIsGood,EndingBalance,""), "")</f>
        <v>406596.85165653122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406596.85165653122</v>
      </c>
      <c r="E202" s="24">
        <f ca="1">IFERROR(IF(LoanIsNotPaid*LoanIsGood,MonthlyPayment,""), "")</f>
        <v>8803.4348202125148</v>
      </c>
      <c r="F202" s="24">
        <f ca="1">IFERROR(IF(LoanIsNotPaid*LoanIsGood,Principal,""), "")</f>
        <v>8159.6564717563815</v>
      </c>
      <c r="G202" s="24">
        <f ca="1">IFERROR(IF(LoanIsNotPaid*LoanIsGood,InterestAmt,""), "")</f>
        <v>643.77834845613233</v>
      </c>
      <c r="H202" s="24">
        <f ca="1">IFERROR(IF(LoanIsNotPaid*LoanIsGood,EndingBalance,""), "")</f>
        <v>398437.19518477493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398437.19518477493</v>
      </c>
      <c r="E203" s="24">
        <f ca="1">IFERROR(IF(LoanIsNotPaid*LoanIsGood,MonthlyPayment,""), "")</f>
        <v>8803.4348202125148</v>
      </c>
      <c r="F203" s="24">
        <f ca="1">IFERROR(IF(LoanIsNotPaid*LoanIsGood,Principal,""), "")</f>
        <v>8172.5759278366641</v>
      </c>
      <c r="G203" s="24">
        <f ca="1">IFERROR(IF(LoanIsNotPaid*LoanIsGood,InterestAmt,""), "")</f>
        <v>630.85889237585138</v>
      </c>
      <c r="H203" s="24">
        <f ca="1">IFERROR(IF(LoanIsNotPaid*LoanIsGood,EndingBalance,""), "")</f>
        <v>390264.61925693904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390264.61925693904</v>
      </c>
      <c r="E204" s="24">
        <f ca="1">IFERROR(IF(LoanIsNotPaid*LoanIsGood,MonthlyPayment,""), "")</f>
        <v>8803.4348202125148</v>
      </c>
      <c r="F204" s="24">
        <f ca="1">IFERROR(IF(LoanIsNotPaid*LoanIsGood,Principal,""), "")</f>
        <v>8185.515839722405</v>
      </c>
      <c r="G204" s="24">
        <f ca="1">IFERROR(IF(LoanIsNotPaid*LoanIsGood,InterestAmt,""), "")</f>
        <v>617.91898049011002</v>
      </c>
      <c r="H204" s="24">
        <f ca="1">IFERROR(IF(LoanIsNotPaid*LoanIsGood,EndingBalance,""), "")</f>
        <v>382079.10341721703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382079.10341721703</v>
      </c>
      <c r="E205" s="24">
        <f ca="1">IFERROR(IF(LoanIsNotPaid*LoanIsGood,MonthlyPayment,""), "")</f>
        <v>8803.4348202125148</v>
      </c>
      <c r="F205" s="24">
        <f ca="1">IFERROR(IF(LoanIsNotPaid*LoanIsGood,Principal,""), "")</f>
        <v>8198.4762398019629</v>
      </c>
      <c r="G205" s="24">
        <f ca="1">IFERROR(IF(LoanIsNotPaid*LoanIsGood,InterestAmt,""), "")</f>
        <v>604.95858041054953</v>
      </c>
      <c r="H205" s="24">
        <f ca="1">IFERROR(IF(LoanIsNotPaid*LoanIsGood,EndingBalance,""), "")</f>
        <v>373880.62717741402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373880.62717741402</v>
      </c>
      <c r="E206" s="24">
        <f ca="1">IFERROR(IF(LoanIsNotPaid*LoanIsGood,MonthlyPayment,""), "")</f>
        <v>8803.4348202125148</v>
      </c>
      <c r="F206" s="24">
        <f ca="1">IFERROR(IF(LoanIsNotPaid*LoanIsGood,Principal,""), "")</f>
        <v>8211.4571605149849</v>
      </c>
      <c r="G206" s="24">
        <f ca="1">IFERROR(IF(LoanIsNotPaid*LoanIsGood,InterestAmt,""), "")</f>
        <v>591.97765969752982</v>
      </c>
      <c r="H206" s="24">
        <f ca="1">IFERROR(IF(LoanIsNotPaid*LoanIsGood,EndingBalance,""), "")</f>
        <v>365669.17001690017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365669.17001690017</v>
      </c>
      <c r="E207" s="24">
        <f ca="1">IFERROR(IF(LoanIsNotPaid*LoanIsGood,MonthlyPayment,""), "")</f>
        <v>8803.4348202125148</v>
      </c>
      <c r="F207" s="24">
        <f ca="1">IFERROR(IF(LoanIsNotPaid*LoanIsGood,Principal,""), "")</f>
        <v>8224.4586343524679</v>
      </c>
      <c r="G207" s="24">
        <f ca="1">IFERROR(IF(LoanIsNotPaid*LoanIsGood,InterestAmt,""), "")</f>
        <v>578.97618586004774</v>
      </c>
      <c r="H207" s="24">
        <f ca="1">IFERROR(IF(LoanIsNotPaid*LoanIsGood,EndingBalance,""), "")</f>
        <v>357444.71138254786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357444.71138254786</v>
      </c>
      <c r="E208" s="24">
        <f ca="1">IFERROR(IF(LoanIsNotPaid*LoanIsGood,MonthlyPayment,""), "")</f>
        <v>8803.4348202125148</v>
      </c>
      <c r="F208" s="24">
        <f ca="1">IFERROR(IF(LoanIsNotPaid*LoanIsGood,Principal,""), "")</f>
        <v>8237.4806938568581</v>
      </c>
      <c r="G208" s="24">
        <f ca="1">IFERROR(IF(LoanIsNotPaid*LoanIsGood,InterestAmt,""), "")</f>
        <v>565.95412635565629</v>
      </c>
      <c r="H208" s="24">
        <f ca="1">IFERROR(IF(LoanIsNotPaid*LoanIsGood,EndingBalance,""), "")</f>
        <v>349207.23068869067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349207.23068869067</v>
      </c>
      <c r="E209" s="24">
        <f ca="1">IFERROR(IF(LoanIsNotPaid*LoanIsGood,MonthlyPayment,""), "")</f>
        <v>8803.4348202125148</v>
      </c>
      <c r="F209" s="24">
        <f ca="1">IFERROR(IF(LoanIsNotPaid*LoanIsGood,Principal,""), "")</f>
        <v>8250.5233716221301</v>
      </c>
      <c r="G209" s="24">
        <f ca="1">IFERROR(IF(LoanIsNotPaid*LoanIsGood,InterestAmt,""), "")</f>
        <v>552.91144859038297</v>
      </c>
      <c r="H209" s="24">
        <f ca="1">IFERROR(IF(LoanIsNotPaid*LoanIsGood,EndingBalance,""), "")</f>
        <v>340956.70731706871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340956.70731706871</v>
      </c>
      <c r="E210" s="24">
        <f ca="1">IFERROR(IF(LoanIsNotPaid*LoanIsGood,MonthlyPayment,""), "")</f>
        <v>8803.4348202125148</v>
      </c>
      <c r="F210" s="24">
        <f ca="1">IFERROR(IF(LoanIsNotPaid*LoanIsGood,Principal,""), "")</f>
        <v>8263.5867002938667</v>
      </c>
      <c r="G210" s="24">
        <f ca="1">IFERROR(IF(LoanIsNotPaid*LoanIsGood,InterestAmt,""), "")</f>
        <v>539.84811991864785</v>
      </c>
      <c r="H210" s="24">
        <f ca="1">IFERROR(IF(LoanIsNotPaid*LoanIsGood,EndingBalance,""), "")</f>
        <v>332693.12061677547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332693.12061677547</v>
      </c>
      <c r="E211" s="24">
        <f ca="1">IFERROR(IF(LoanIsNotPaid*LoanIsGood,MonthlyPayment,""), "")</f>
        <v>8803.4348202125148</v>
      </c>
      <c r="F211" s="24">
        <f ca="1">IFERROR(IF(LoanIsNotPaid*LoanIsGood,Principal,""), "")</f>
        <v>8276.670712569332</v>
      </c>
      <c r="G211" s="24">
        <f ca="1">IFERROR(IF(LoanIsNotPaid*LoanIsGood,InterestAmt,""), "")</f>
        <v>526.76410764318257</v>
      </c>
      <c r="H211" s="24">
        <f ca="1">IFERROR(IF(LoanIsNotPaid*LoanIsGood,EndingBalance,""), "")</f>
        <v>324416.44990420574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324416.44990420574</v>
      </c>
      <c r="E212" s="24">
        <f ca="1">IFERROR(IF(LoanIsNotPaid*LoanIsGood,MonthlyPayment,""), "")</f>
        <v>8803.4348202125148</v>
      </c>
      <c r="F212" s="24">
        <f ca="1">IFERROR(IF(LoanIsNotPaid*LoanIsGood,Principal,""), "")</f>
        <v>8289.7754411975675</v>
      </c>
      <c r="G212" s="24">
        <f ca="1">IFERROR(IF(LoanIsNotPaid*LoanIsGood,InterestAmt,""), "")</f>
        <v>513.65937901494794</v>
      </c>
      <c r="H212" s="24">
        <f ca="1">IFERROR(IF(LoanIsNotPaid*LoanIsGood,EndingBalance,""), "")</f>
        <v>316126.67446300946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316126.67446300946</v>
      </c>
      <c r="E213" s="24">
        <f ca="1">IFERROR(IF(LoanIsNotPaid*LoanIsGood,MonthlyPayment,""), "")</f>
        <v>8803.4348202125148</v>
      </c>
      <c r="F213" s="24">
        <f ca="1">IFERROR(IF(LoanIsNotPaid*LoanIsGood,Principal,""), "")</f>
        <v>8302.9009189794633</v>
      </c>
      <c r="G213" s="24">
        <f ca="1">IFERROR(IF(LoanIsNotPaid*LoanIsGood,InterestAmt,""), "")</f>
        <v>500.53390123305167</v>
      </c>
      <c r="H213" s="24">
        <f ca="1">IFERROR(IF(LoanIsNotPaid*LoanIsGood,EndingBalance,""), "")</f>
        <v>307823.77354402887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307823.77354402887</v>
      </c>
      <c r="E214" s="24">
        <f ca="1">IFERROR(IF(LoanIsNotPaid*LoanIsGood,MonthlyPayment,""), "")</f>
        <v>8803.4348202125148</v>
      </c>
      <c r="F214" s="24">
        <f ca="1">IFERROR(IF(LoanIsNotPaid*LoanIsGood,Principal,""), "")</f>
        <v>8316.0471787678471</v>
      </c>
      <c r="G214" s="24">
        <f ca="1">IFERROR(IF(LoanIsNotPaid*LoanIsGood,InterestAmt,""), "")</f>
        <v>487.38764144466745</v>
      </c>
      <c r="H214" s="24">
        <f ca="1">IFERROR(IF(LoanIsNotPaid*LoanIsGood,EndingBalance,""), "")</f>
        <v>299507.72636526171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299507.72636526171</v>
      </c>
      <c r="E215" s="24">
        <f ca="1">IFERROR(IF(LoanIsNotPaid*LoanIsGood,MonthlyPayment,""), "")</f>
        <v>8803.4348202125148</v>
      </c>
      <c r="F215" s="24">
        <f ca="1">IFERROR(IF(LoanIsNotPaid*LoanIsGood,Principal,""), "")</f>
        <v>8329.2142534675622</v>
      </c>
      <c r="G215" s="24">
        <f ca="1">IFERROR(IF(LoanIsNotPaid*LoanIsGood,InterestAmt,""), "")</f>
        <v>474.22056674495178</v>
      </c>
      <c r="H215" s="24">
        <f ca="1">IFERROR(IF(LoanIsNotPaid*LoanIsGood,EndingBalance,""), "")</f>
        <v>291178.51211179513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291178.51211179513</v>
      </c>
      <c r="E216" s="24">
        <f ca="1">IFERROR(IF(LoanIsNotPaid*LoanIsGood,MonthlyPayment,""), "")</f>
        <v>8803.4348202125148</v>
      </c>
      <c r="F216" s="24">
        <f ca="1">IFERROR(IF(LoanIsNotPaid*LoanIsGood,Principal,""), "")</f>
        <v>8342.4021760355517</v>
      </c>
      <c r="G216" s="24">
        <f ca="1">IFERROR(IF(LoanIsNotPaid*LoanIsGood,InterestAmt,""), "")</f>
        <v>461.03264417696141</v>
      </c>
      <c r="H216" s="24">
        <f ca="1">IFERROR(IF(LoanIsNotPaid*LoanIsGood,EndingBalance,""), "")</f>
        <v>282836.10993576003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282836.10993576003</v>
      </c>
      <c r="E217" s="24">
        <f ca="1">IFERROR(IF(LoanIsNotPaid*LoanIsGood,MonthlyPayment,""), "")</f>
        <v>8803.4348202125148</v>
      </c>
      <c r="F217" s="24">
        <f ca="1">IFERROR(IF(LoanIsNotPaid*LoanIsGood,Principal,""), "")</f>
        <v>8355.6109794809418</v>
      </c>
      <c r="G217" s="24">
        <f ca="1">IFERROR(IF(LoanIsNotPaid*LoanIsGood,InterestAmt,""), "")</f>
        <v>447.82384073157186</v>
      </c>
      <c r="H217" s="24">
        <f ca="1">IFERROR(IF(LoanIsNotPaid*LoanIsGood,EndingBalance,""), "")</f>
        <v>274480.49895627843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274480.49895627843</v>
      </c>
      <c r="E218" s="24">
        <f ca="1">IFERROR(IF(LoanIsNotPaid*LoanIsGood,MonthlyPayment,""), "")</f>
        <v>8803.4348202125148</v>
      </c>
      <c r="F218" s="24">
        <f ca="1">IFERROR(IF(LoanIsNotPaid*LoanIsGood,Principal,""), "")</f>
        <v>8368.8406968651198</v>
      </c>
      <c r="G218" s="24">
        <f ca="1">IFERROR(IF(LoanIsNotPaid*LoanIsGood,InterestAmt,""), "")</f>
        <v>434.59412334739363</v>
      </c>
      <c r="H218" s="24">
        <f ca="1">IFERROR(IF(LoanIsNotPaid*LoanIsGood,EndingBalance,""), "")</f>
        <v>266111.6582594146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266111.6582594146</v>
      </c>
      <c r="E219" s="24">
        <f ca="1">IFERROR(IF(LoanIsNotPaid*LoanIsGood,MonthlyPayment,""), "")</f>
        <v>8803.4348202125148</v>
      </c>
      <c r="F219" s="24">
        <f ca="1">IFERROR(IF(LoanIsNotPaid*LoanIsGood,Principal,""), "")</f>
        <v>8382.0913613018238</v>
      </c>
      <c r="G219" s="24">
        <f ca="1">IFERROR(IF(LoanIsNotPaid*LoanIsGood,InterestAmt,""), "")</f>
        <v>421.34345891069057</v>
      </c>
      <c r="H219" s="24">
        <f ca="1">IFERROR(IF(LoanIsNotPaid*LoanIsGood,EndingBalance,""), "")</f>
        <v>257729.56689811219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257729.56689811219</v>
      </c>
      <c r="E220" s="24">
        <f ca="1">IFERROR(IF(LoanIsNotPaid*LoanIsGood,MonthlyPayment,""), "")</f>
        <v>8803.4348202125148</v>
      </c>
      <c r="F220" s="24">
        <f ca="1">IFERROR(IF(LoanIsNotPaid*LoanIsGood,Principal,""), "")</f>
        <v>8395.3630059572188</v>
      </c>
      <c r="G220" s="24">
        <f ca="1">IFERROR(IF(LoanIsNotPaid*LoanIsGood,InterestAmt,""), "")</f>
        <v>408.07181425529609</v>
      </c>
      <c r="H220" s="24">
        <f ca="1">IFERROR(IF(LoanIsNotPaid*LoanIsGood,EndingBalance,""), "")</f>
        <v>249334.20389215508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249334.20389215508</v>
      </c>
      <c r="E221" s="24">
        <f ca="1">IFERROR(IF(LoanIsNotPaid*LoanIsGood,MonthlyPayment,""), "")</f>
        <v>8803.4348202125148</v>
      </c>
      <c r="F221" s="24">
        <f ca="1">IFERROR(IF(LoanIsNotPaid*LoanIsGood,Principal,""), "")</f>
        <v>8408.6556640499839</v>
      </c>
      <c r="G221" s="24">
        <f ca="1">IFERROR(IF(LoanIsNotPaid*LoanIsGood,InterestAmt,""), "")</f>
        <v>394.77915616253046</v>
      </c>
      <c r="H221" s="24">
        <f ca="1">IFERROR(IF(LoanIsNotPaid*LoanIsGood,EndingBalance,""), "")</f>
        <v>240925.54822810413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240925.54822810413</v>
      </c>
      <c r="E222" s="24">
        <f ca="1">IFERROR(IF(LoanIsNotPaid*LoanIsGood,MonthlyPayment,""), "")</f>
        <v>8803.4348202125148</v>
      </c>
      <c r="F222" s="24">
        <f ca="1">IFERROR(IF(LoanIsNotPaid*LoanIsGood,Principal,""), "")</f>
        <v>8421.969368851398</v>
      </c>
      <c r="G222" s="24">
        <f ca="1">IFERROR(IF(LoanIsNotPaid*LoanIsGood,InterestAmt,""), "")</f>
        <v>381.46545136111803</v>
      </c>
      <c r="H222" s="24">
        <f ca="1">IFERROR(IF(LoanIsNotPaid*LoanIsGood,EndingBalance,""), "")</f>
        <v>232503.57885925472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232503.57885925472</v>
      </c>
      <c r="E223" s="24">
        <f ca="1">IFERROR(IF(LoanIsNotPaid*LoanIsGood,MonthlyPayment,""), "")</f>
        <v>8803.4348202125148</v>
      </c>
      <c r="F223" s="24">
        <f ca="1">IFERROR(IF(LoanIsNotPaid*LoanIsGood,Principal,""), "")</f>
        <v>8435.3041536854107</v>
      </c>
      <c r="G223" s="24">
        <f ca="1">IFERROR(IF(LoanIsNotPaid*LoanIsGood,InterestAmt,""), "")</f>
        <v>368.13066652710324</v>
      </c>
      <c r="H223" s="24">
        <f ca="1">IFERROR(IF(LoanIsNotPaid*LoanIsGood,EndingBalance,""), "")</f>
        <v>224068.27470556833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224068.27470556833</v>
      </c>
      <c r="E224" s="24">
        <f ca="1">IFERROR(IF(LoanIsNotPaid*LoanIsGood,MonthlyPayment,""), "")</f>
        <v>8803.4348202125148</v>
      </c>
      <c r="F224" s="24">
        <f ca="1">IFERROR(IF(LoanIsNotPaid*LoanIsGood,Principal,""), "")</f>
        <v>8448.6600519287458</v>
      </c>
      <c r="G224" s="24">
        <f ca="1">IFERROR(IF(LoanIsNotPaid*LoanIsGood,InterestAmt,""), "")</f>
        <v>354.77476828376803</v>
      </c>
      <c r="H224" s="24">
        <f ca="1">IFERROR(IF(LoanIsNotPaid*LoanIsGood,EndingBalance,""), "")</f>
        <v>215619.61465364043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215619.61465364043</v>
      </c>
      <c r="E225" s="24">
        <f ca="1">IFERROR(IF(LoanIsNotPaid*LoanIsGood,MonthlyPayment,""), "")</f>
        <v>8803.4348202125148</v>
      </c>
      <c r="F225" s="24">
        <f ca="1">IFERROR(IF(LoanIsNotPaid*LoanIsGood,Principal,""), "")</f>
        <v>8462.0370970109652</v>
      </c>
      <c r="G225" s="24">
        <f ca="1">IFERROR(IF(LoanIsNotPaid*LoanIsGood,InterestAmt,""), "")</f>
        <v>341.39772320154754</v>
      </c>
      <c r="H225" s="24">
        <f ca="1">IFERROR(IF(LoanIsNotPaid*LoanIsGood,EndingBalance,""), "")</f>
        <v>207157.5775566278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207157.5775566278</v>
      </c>
      <c r="E226" s="24">
        <f ca="1">IFERROR(IF(LoanIsNotPaid*LoanIsGood,MonthlyPayment,""), "")</f>
        <v>8803.4348202125148</v>
      </c>
      <c r="F226" s="24">
        <f ca="1">IFERROR(IF(LoanIsNotPaid*LoanIsGood,Principal,""), "")</f>
        <v>8475.4353224145671</v>
      </c>
      <c r="G226" s="24">
        <f ca="1">IFERROR(IF(LoanIsNotPaid*LoanIsGood,InterestAmt,""), "")</f>
        <v>327.99949779794684</v>
      </c>
      <c r="H226" s="24">
        <f ca="1">IFERROR(IF(LoanIsNotPaid*LoanIsGood,EndingBalance,""), "")</f>
        <v>198682.14223421598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198682.14223421598</v>
      </c>
      <c r="E227" s="24">
        <f ca="1">IFERROR(IF(LoanIsNotPaid*LoanIsGood,MonthlyPayment,""), "")</f>
        <v>8803.4348202125148</v>
      </c>
      <c r="F227" s="24">
        <f ca="1">IFERROR(IF(LoanIsNotPaid*LoanIsGood,Principal,""), "")</f>
        <v>8488.8547616750584</v>
      </c>
      <c r="G227" s="24">
        <f ca="1">IFERROR(IF(LoanIsNotPaid*LoanIsGood,InterestAmt,""), "")</f>
        <v>314.58005853745709</v>
      </c>
      <c r="H227" s="24">
        <f ca="1">IFERROR(IF(LoanIsNotPaid*LoanIsGood,EndingBalance,""), "")</f>
        <v>190193.28747254005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190193.28747254005</v>
      </c>
      <c r="E228" s="24">
        <f ca="1">IFERROR(IF(LoanIsNotPaid*LoanIsGood,MonthlyPayment,""), "")</f>
        <v>8803.4348202125148</v>
      </c>
      <c r="F228" s="24">
        <f ca="1">IFERROR(IF(LoanIsNotPaid*LoanIsGood,Principal,""), "")</f>
        <v>8502.2954483810427</v>
      </c>
      <c r="G228" s="24">
        <f ca="1">IFERROR(IF(LoanIsNotPaid*LoanIsGood,InterestAmt,""), "")</f>
        <v>301.13937183147158</v>
      </c>
      <c r="H228" s="24">
        <f ca="1">IFERROR(IF(LoanIsNotPaid*LoanIsGood,EndingBalance,""), "")</f>
        <v>181690.99202415859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181690.99202415859</v>
      </c>
      <c r="E229" s="24">
        <f ca="1">IFERROR(IF(LoanIsNotPaid*LoanIsGood,MonthlyPayment,""), "")</f>
        <v>8803.4348202125148</v>
      </c>
      <c r="F229" s="24">
        <f ca="1">IFERROR(IF(LoanIsNotPaid*LoanIsGood,Principal,""), "")</f>
        <v>8515.7574161743123</v>
      </c>
      <c r="G229" s="24">
        <f ca="1">IFERROR(IF(LoanIsNotPaid*LoanIsGood,InterestAmt,""), "")</f>
        <v>287.67740403820159</v>
      </c>
      <c r="H229" s="24">
        <f ca="1">IFERROR(IF(LoanIsNotPaid*LoanIsGood,EndingBalance,""), "")</f>
        <v>173175.23460798524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173175.23460798524</v>
      </c>
      <c r="E230" s="24">
        <f ca="1">IFERROR(IF(LoanIsNotPaid*LoanIsGood,MonthlyPayment,""), "")</f>
        <v>8803.4348202125148</v>
      </c>
      <c r="F230" s="24">
        <f ca="1">IFERROR(IF(LoanIsNotPaid*LoanIsGood,Principal,""), "")</f>
        <v>8529.2406987499216</v>
      </c>
      <c r="G230" s="24">
        <f ca="1">IFERROR(IF(LoanIsNotPaid*LoanIsGood,InterestAmt,""), "")</f>
        <v>274.19412146259225</v>
      </c>
      <c r="H230" s="24">
        <f ca="1">IFERROR(IF(LoanIsNotPaid*LoanIsGood,EndingBalance,""), "")</f>
        <v>164645.99390923465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164645.99390923465</v>
      </c>
      <c r="E231" s="24">
        <f ca="1">IFERROR(IF(LoanIsNotPaid*LoanIsGood,MonthlyPayment,""), "")</f>
        <v>8803.4348202125148</v>
      </c>
      <c r="F231" s="24">
        <f ca="1">IFERROR(IF(LoanIsNotPaid*LoanIsGood,Principal,""), "")</f>
        <v>8542.7453298562759</v>
      </c>
      <c r="G231" s="24">
        <f ca="1">IFERROR(IF(LoanIsNotPaid*LoanIsGood,InterestAmt,""), "")</f>
        <v>260.68949035623825</v>
      </c>
      <c r="H231" s="24">
        <f ca="1">IFERROR(IF(LoanIsNotPaid*LoanIsGood,EndingBalance,""), "")</f>
        <v>156103.24857937871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156103.24857937871</v>
      </c>
      <c r="E232" s="24">
        <f ca="1">IFERROR(IF(LoanIsNotPaid*LoanIsGood,MonthlyPayment,""), "")</f>
        <v>8803.4348202125148</v>
      </c>
      <c r="F232" s="24">
        <f ca="1">IFERROR(IF(LoanIsNotPaid*LoanIsGood,Principal,""), "")</f>
        <v>8556.271343295215</v>
      </c>
      <c r="G232" s="24">
        <f ca="1">IFERROR(IF(LoanIsNotPaid*LoanIsGood,InterestAmt,""), "")</f>
        <v>247.16347691729911</v>
      </c>
      <c r="H232" s="24">
        <f ca="1">IFERROR(IF(LoanIsNotPaid*LoanIsGood,EndingBalance,""), "")</f>
        <v>147546.97723608557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147546.97723608557</v>
      </c>
      <c r="E233" s="24">
        <f ca="1">IFERROR(IF(LoanIsNotPaid*LoanIsGood,MonthlyPayment,""), "")</f>
        <v>8803.4348202125148</v>
      </c>
      <c r="F233" s="24">
        <f ca="1">IFERROR(IF(LoanIsNotPaid*LoanIsGood,Principal,""), "")</f>
        <v>8569.818772922099</v>
      </c>
      <c r="G233" s="24">
        <f ca="1">IFERROR(IF(LoanIsNotPaid*LoanIsGood,InterestAmt,""), "")</f>
        <v>233.61604729041503</v>
      </c>
      <c r="H233" s="24">
        <f ca="1">IFERROR(IF(LoanIsNotPaid*LoanIsGood,EndingBalance,""), "")</f>
        <v>138977.1584631619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138977.1584631619</v>
      </c>
      <c r="E234" s="24">
        <f ca="1">IFERROR(IF(LoanIsNotPaid*LoanIsGood,MonthlyPayment,""), "")</f>
        <v>8803.4348202125148</v>
      </c>
      <c r="F234" s="24">
        <f ca="1">IFERROR(IF(LoanIsNotPaid*LoanIsGood,Principal,""), "")</f>
        <v>8583.3876526458916</v>
      </c>
      <c r="G234" s="24">
        <f ca="1">IFERROR(IF(LoanIsNotPaid*LoanIsGood,InterestAmt,""), "")</f>
        <v>220.04716756662171</v>
      </c>
      <c r="H234" s="24">
        <f ca="1">IFERROR(IF(LoanIsNotPaid*LoanIsGood,EndingBalance,""), "")</f>
        <v>130393.77081051655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130393.77081051655</v>
      </c>
      <c r="E235" s="24">
        <f ca="1">IFERROR(IF(LoanIsNotPaid*LoanIsGood,MonthlyPayment,""), "")</f>
        <v>8803.4348202125148</v>
      </c>
      <c r="F235" s="24">
        <f ca="1">IFERROR(IF(LoanIsNotPaid*LoanIsGood,Principal,""), "")</f>
        <v>8596.9780164292479</v>
      </c>
      <c r="G235" s="24">
        <f ca="1">IFERROR(IF(LoanIsNotPaid*LoanIsGood,InterestAmt,""), "")</f>
        <v>206.45680378326571</v>
      </c>
      <c r="H235" s="24">
        <f ca="1">IFERROR(IF(LoanIsNotPaid*LoanIsGood,EndingBalance,""), "")</f>
        <v>121796.79279408697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121796.79279408697</v>
      </c>
      <c r="E236" s="24">
        <f ca="1">IFERROR(IF(LoanIsNotPaid*LoanIsGood,MonthlyPayment,""), "")</f>
        <v>8803.4348202125148</v>
      </c>
      <c r="F236" s="24">
        <f ca="1">IFERROR(IF(LoanIsNotPaid*LoanIsGood,Principal,""), "")</f>
        <v>8610.5898982885956</v>
      </c>
      <c r="G236" s="24">
        <f ca="1">IFERROR(IF(LoanIsNotPaid*LoanIsGood,InterestAmt,""), "")</f>
        <v>192.84492192391943</v>
      </c>
      <c r="H236" s="24">
        <f ca="1">IFERROR(IF(LoanIsNotPaid*LoanIsGood,EndingBalance,""), "")</f>
        <v>113186.20289579825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113186.20289579825</v>
      </c>
      <c r="E237" s="24">
        <f ca="1">IFERROR(IF(LoanIsNotPaid*LoanIsGood,MonthlyPayment,""), "")</f>
        <v>8803.4348202125148</v>
      </c>
      <c r="F237" s="24">
        <f ca="1">IFERROR(IF(LoanIsNotPaid*LoanIsGood,Principal,""), "")</f>
        <v>8624.2233322942175</v>
      </c>
      <c r="G237" s="24">
        <f ca="1">IFERROR(IF(LoanIsNotPaid*LoanIsGood,InterestAmt,""), "")</f>
        <v>179.21148791829577</v>
      </c>
      <c r="H237" s="24">
        <f ca="1">IFERROR(IF(LoanIsNotPaid*LoanIsGood,EndingBalance,""), "")</f>
        <v>104561.97956350446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104561.97956350446</v>
      </c>
      <c r="E238" s="24">
        <f ca="1">IFERROR(IF(LoanIsNotPaid*LoanIsGood,MonthlyPayment,""), "")</f>
        <v>8803.4348202125148</v>
      </c>
      <c r="F238" s="24">
        <f ca="1">IFERROR(IF(LoanIsNotPaid*LoanIsGood,Principal,""), "")</f>
        <v>8637.8783525703511</v>
      </c>
      <c r="G238" s="24">
        <f ca="1">IFERROR(IF(LoanIsNotPaid*LoanIsGood,InterestAmt,""), "")</f>
        <v>165.55646764216328</v>
      </c>
      <c r="H238" s="24">
        <f ca="1">IFERROR(IF(LoanIsNotPaid*LoanIsGood,EndingBalance,""), "")</f>
        <v>95924.101210935973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95924.101210935973</v>
      </c>
      <c r="E239" s="24">
        <f ca="1">IFERROR(IF(LoanIsNotPaid*LoanIsGood,MonthlyPayment,""), "")</f>
        <v>8803.4348202125148</v>
      </c>
      <c r="F239" s="24">
        <f ca="1">IFERROR(IF(LoanIsNotPaid*LoanIsGood,Principal,""), "")</f>
        <v>8651.5549932952545</v>
      </c>
      <c r="G239" s="24">
        <f ca="1">IFERROR(IF(LoanIsNotPaid*LoanIsGood,InterestAmt,""), "")</f>
        <v>151.87982691726023</v>
      </c>
      <c r="H239" s="24">
        <f ca="1">IFERROR(IF(LoanIsNotPaid*LoanIsGood,EndingBalance,""), "")</f>
        <v>87272.546217640396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87272.546217640396</v>
      </c>
      <c r="E240" s="24">
        <f ca="1">IFERROR(IF(LoanIsNotPaid*LoanIsGood,MonthlyPayment,""), "")</f>
        <v>8803.4348202125148</v>
      </c>
      <c r="F240" s="24">
        <f ca="1">IFERROR(IF(LoanIsNotPaid*LoanIsGood,Principal,""), "")</f>
        <v>8665.253288701304</v>
      </c>
      <c r="G240" s="24">
        <f ca="1">IFERROR(IF(LoanIsNotPaid*LoanIsGood,InterestAmt,""), "")</f>
        <v>138.18153151120941</v>
      </c>
      <c r="H240" s="24">
        <f ca="1">IFERROR(IF(LoanIsNotPaid*LoanIsGood,EndingBalance,""), "")</f>
        <v>78607.292928939685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78607.292928939685</v>
      </c>
      <c r="E241" s="24">
        <f ca="1">IFERROR(IF(LoanIsNotPaid*LoanIsGood,MonthlyPayment,""), "")</f>
        <v>8803.4348202125148</v>
      </c>
      <c r="F241" s="24">
        <f ca="1">IFERROR(IF(LoanIsNotPaid*LoanIsGood,Principal,""), "")</f>
        <v>8678.9732730750802</v>
      </c>
      <c r="G241" s="24">
        <f ca="1">IFERROR(IF(LoanIsNotPaid*LoanIsGood,InterestAmt,""), "")</f>
        <v>124.46154713743235</v>
      </c>
      <c r="H241" s="24">
        <f ca="1">IFERROR(IF(LoanIsNotPaid*LoanIsGood,EndingBalance,""), "")</f>
        <v>69928.319655863103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69928.319655863103</v>
      </c>
      <c r="E242" s="24">
        <f ca="1">IFERROR(IF(LoanIsNotPaid*LoanIsGood,MonthlyPayment,""), "")</f>
        <v>8803.4348202125148</v>
      </c>
      <c r="F242" s="24">
        <f ca="1">IFERROR(IF(LoanIsNotPaid*LoanIsGood,Principal,""), "")</f>
        <v>8692.7149807574497</v>
      </c>
      <c r="G242" s="24">
        <f ca="1">IFERROR(IF(LoanIsNotPaid*LoanIsGood,InterestAmt,""), "")</f>
        <v>110.71983945506349</v>
      </c>
      <c r="H242" s="24">
        <f ca="1">IFERROR(IF(LoanIsNotPaid*LoanIsGood,EndingBalance,""), "")</f>
        <v>61235.604675106704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61235.604675106704</v>
      </c>
      <c r="E243" s="24">
        <f ca="1">IFERROR(IF(LoanIsNotPaid*LoanIsGood,MonthlyPayment,""), "")</f>
        <v>8803.4348202125148</v>
      </c>
      <c r="F243" s="24">
        <f ca="1">IFERROR(IF(LoanIsNotPaid*LoanIsGood,Principal,""), "")</f>
        <v>8706.4784461436502</v>
      </c>
      <c r="G243" s="24">
        <f ca="1">IFERROR(IF(LoanIsNotPaid*LoanIsGood,InterestAmt,""), "")</f>
        <v>96.956374068864207</v>
      </c>
      <c r="H243" s="24">
        <f ca="1">IFERROR(IF(LoanIsNotPaid*LoanIsGood,EndingBalance,""), "")</f>
        <v>52529.126228963025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52529.126228963025</v>
      </c>
      <c r="E244" s="24">
        <f ca="1">IFERROR(IF(LoanIsNotPaid*LoanIsGood,MonthlyPayment,""), "")</f>
        <v>8803.4348202125148</v>
      </c>
      <c r="F244" s="24">
        <f ca="1">IFERROR(IF(LoanIsNotPaid*LoanIsGood,Principal,""), "")</f>
        <v>8720.2637036833767</v>
      </c>
      <c r="G244" s="24">
        <f ca="1">IFERROR(IF(LoanIsNotPaid*LoanIsGood,InterestAmt,""), "")</f>
        <v>83.171116529136739</v>
      </c>
      <c r="H244" s="24">
        <f ca="1">IFERROR(IF(LoanIsNotPaid*LoanIsGood,EndingBalance,""), "")</f>
        <v>43808.862525280099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43808.862525280099</v>
      </c>
      <c r="E245" s="24">
        <f ca="1">IFERROR(IF(LoanIsNotPaid*LoanIsGood,MonthlyPayment,""), "")</f>
        <v>8803.4348202125148</v>
      </c>
      <c r="F245" s="24">
        <f ca="1">IFERROR(IF(LoanIsNotPaid*LoanIsGood,Principal,""), "")</f>
        <v>8734.0707878808753</v>
      </c>
      <c r="G245" s="24">
        <f ca="1">IFERROR(IF(LoanIsNotPaid*LoanIsGood,InterestAmt,""), "")</f>
        <v>69.364032331638072</v>
      </c>
      <c r="H245" s="24">
        <f ca="1">IFERROR(IF(LoanIsNotPaid*LoanIsGood,EndingBalance,""), "")</f>
        <v>35074.791737398598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35074.791737398598</v>
      </c>
      <c r="E246" s="24">
        <f ca="1">IFERROR(IF(LoanIsNotPaid*LoanIsGood,MonthlyPayment,""), "")</f>
        <v>8803.4348202125148</v>
      </c>
      <c r="F246" s="24">
        <f ca="1">IFERROR(IF(LoanIsNotPaid*LoanIsGood,Principal,""), "")</f>
        <v>8747.8997332950221</v>
      </c>
      <c r="G246" s="24">
        <f ca="1">IFERROR(IF(LoanIsNotPaid*LoanIsGood,InterestAmt,""), "")</f>
        <v>55.535086917493345</v>
      </c>
      <c r="H246" s="24">
        <f ca="1">IFERROR(IF(LoanIsNotPaid*LoanIsGood,EndingBalance,""), "")</f>
        <v>26326.892004104797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26326.892004104797</v>
      </c>
      <c r="E247" s="24">
        <f ca="1">IFERROR(IF(LoanIsNotPaid*LoanIsGood,MonthlyPayment,""), "")</f>
        <v>8803.4348202125148</v>
      </c>
      <c r="F247" s="24">
        <f ca="1">IFERROR(IF(LoanIsNotPaid*LoanIsGood,Principal,""), "")</f>
        <v>8761.7505745394028</v>
      </c>
      <c r="G247" s="24">
        <f ca="1">IFERROR(IF(LoanIsNotPaid*LoanIsGood,InterestAmt,""), "")</f>
        <v>41.684245673109565</v>
      </c>
      <c r="H247" s="24">
        <f ca="1">IFERROR(IF(LoanIsNotPaid*LoanIsGood,EndingBalance,""), "")</f>
        <v>17565.141429565381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17565.141429565381</v>
      </c>
      <c r="E248" s="24">
        <f ca="1">IFERROR(IF(LoanIsNotPaid*LoanIsGood,MonthlyPayment,""), "")</f>
        <v>8803.4348202125148</v>
      </c>
      <c r="F248" s="24">
        <f ca="1">IFERROR(IF(LoanIsNotPaid*LoanIsGood,Principal,""), "")</f>
        <v>8775.6233462824257</v>
      </c>
      <c r="G248" s="24">
        <f ca="1">IFERROR(IF(LoanIsNotPaid*LoanIsGood,InterestAmt,""), "")</f>
        <v>27.811473930088841</v>
      </c>
      <c r="H248" s="24">
        <f ca="1">IFERROR(IF(LoanIsNotPaid*LoanIsGood,EndingBalance,""), "")</f>
        <v>8789.5180832818151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8789.5180832818151</v>
      </c>
      <c r="E249" s="24">
        <f ca="1">IFERROR(IF(LoanIsNotPaid*LoanIsGood,MonthlyPayment,""), "")</f>
        <v>8803.4348202125148</v>
      </c>
      <c r="F249" s="24">
        <f ca="1">IFERROR(IF(LoanIsNotPaid*LoanIsGood,Principal,""), "")</f>
        <v>8789.5180832473725</v>
      </c>
      <c r="G249" s="24">
        <f ca="1">IFERROR(IF(LoanIsNotPaid*LoanIsGood,InterestAmt,""), "")</f>
        <v>13.916736965141673</v>
      </c>
      <c r="H249" s="24">
        <f ca="1">IFERROR(IF(LoanIsNotPaid*LoanIsGood,EndingBalance,""), "")</f>
        <v>3.6321580410003662E-8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1:H1"/>
    <mergeCell ref="B3:D3"/>
    <mergeCell ref="F3:H3"/>
    <mergeCell ref="B4:C4"/>
    <mergeCell ref="F4:G4"/>
    <mergeCell ref="F5:G5"/>
    <mergeCell ref="B6:C6"/>
    <mergeCell ref="F6:G6"/>
    <mergeCell ref="B7:C7"/>
    <mergeCell ref="F7:G7"/>
    <mergeCell ref="B5:C5"/>
  </mergeCells>
  <phoneticPr fontId="2"/>
  <conditionalFormatting sqref="B10:B369">
    <cfRule type="expression" dxfId="111" priority="11" stopIfTrue="1">
      <formula>NOT(LoanIsNotPaid)</formula>
    </cfRule>
    <cfRule type="expression" dxfId="110" priority="12" stopIfTrue="1">
      <formula>IF(ROW(B10)=LastRow,TRUE,FALSE)</formula>
    </cfRule>
  </conditionalFormatting>
  <conditionalFormatting sqref="B10:H369">
    <cfRule type="expression" dxfId="109" priority="8">
      <formula>$B10=""</formula>
    </cfRule>
  </conditionalFormatting>
  <conditionalFormatting sqref="C10:G369">
    <cfRule type="expression" dxfId="108" priority="9" stopIfTrue="1">
      <formula>NOT(LoanIsNotPaid)</formula>
    </cfRule>
    <cfRule type="expression" dxfId="107" priority="10" stopIfTrue="1">
      <formula>IF(ROW(C10)=LastRow,TRUE,FALSE)</formula>
    </cfRule>
  </conditionalFormatting>
  <conditionalFormatting sqref="H10:H369">
    <cfRule type="expression" dxfId="106" priority="13" stopIfTrue="1">
      <formula>NOT(LoanIsNotPaid)</formula>
    </cfRule>
    <cfRule type="expression" dxfId="105" priority="14" stopIfTrue="1">
      <formula>IF(ROW(H10)=LastRow,TRUE,FALSE)</formula>
    </cfRule>
  </conditionalFormatting>
  <dataValidations count="29"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29E617C8-680B-AC4A-B2A3-9CC98E19C629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63806A62-AF49-2341-A51F-B06D4D00B984}"/>
    <dataValidation allowBlank="1" showInputMessage="1" showErrorMessage="1" prompt="以下のセルでは、[ローンの概要] のそれぞれの値が自動的に更新されます" sqref="F3" xr:uid="{4CC4C49D-9601-2347-A800-F69111140CDB}"/>
    <dataValidation allowBlank="1" showInputMessage="1" showErrorMessage="1" prompt="このセルに借入金額を入力します" sqref="D4" xr:uid="{34924DF9-CE35-684E-A912-5806724BECE2}"/>
    <dataValidation allowBlank="1" showInputMessage="1" showErrorMessage="1" prompt="右のセルに借入金額を入力します" sqref="B4:C4" xr:uid="{C50DDF43-9256-B742-930C-DB55F8306598}"/>
    <dataValidation allowBlank="1" showInputMessage="1" showErrorMessage="1" prompt="このセルに年間利子率を入力します" sqref="D5" xr:uid="{24DE7BC4-E79B-654F-BB64-CBF9C9BEC933}"/>
    <dataValidation allowBlank="1" showInputMessage="1" showErrorMessage="1" prompt="右のセルに年間利子率を入力します" sqref="B5:C5" xr:uid="{DC4D50AA-CE2D-CC41-B7B7-FB6E0258CDFB}"/>
    <dataValidation allowBlank="1" showInputMessage="1" showErrorMessage="1" prompt="このセルに貸付期間を年数で入力します" sqref="D6" xr:uid="{DD46EAE1-37A6-194B-9A01-4074767FBAF9}"/>
    <dataValidation allowBlank="1" showInputMessage="1" showErrorMessage="1" prompt="右のセルに貸付期間を年数で入力します" sqref="B6:C6" xr:uid="{75CEFD50-8FBB-024C-97C7-57073D2F2A31}"/>
    <dataValidation allowBlank="1" showInputMessage="1" showErrorMessage="1" prompt="このセルに借入日を入力します" sqref="D7" xr:uid="{305FD596-CD90-9C43-91D5-360EDB154DDE}"/>
    <dataValidation allowBlank="1" showInputMessage="1" showErrorMessage="1" prompt="右のセルに借入日を入力します" sqref="B7:C7" xr:uid="{E8D43011-CD90-5C40-A73A-D06D296F98D5}"/>
    <dataValidation allowBlank="1" showInputMessage="1" showErrorMessage="1" prompt="毎月の返済額はこのセルで自動的に計算されます" sqref="H4" xr:uid="{AB834677-1673-804C-B730-9C0C4152A6F8}"/>
    <dataValidation allowBlank="1" showInputMessage="1" showErrorMessage="1" prompt="毎月の返済額は右のセルで自動的に計算されます" sqref="F4:G4" xr:uid="{1898AC97-7E73-8242-89A6-AD4510B59043}"/>
    <dataValidation allowBlank="1" showInputMessage="1" showErrorMessage="1" prompt="支払回数は右のセルで自動的に計算されます" sqref="F5:G5" xr:uid="{34DEFE80-DD7A-6E45-A9C5-518FADCAC319}"/>
    <dataValidation allowBlank="1" showInputMessage="1" showErrorMessage="1" prompt="総利息は右のセルで自動的に計算されます" sqref="F6:G6" xr:uid="{824A2C88-958E-7842-8329-FC42296CAFA0}"/>
    <dataValidation allowBlank="1" showInputMessage="1" showErrorMessage="1" prompt="ローンの総コストは右のセルで自動的に計算されます" sqref="F7:G7" xr:uid="{4C1B3B51-A27A-B641-96F0-53B4C671A6AF}"/>
    <dataValidation allowBlank="1" showInputMessage="1" showErrorMessage="1" prompt="ローンの総コストはこのセルで自動的に計算されます" sqref="H7" xr:uid="{3B28D929-0F04-C84B-92E2-015654508226}"/>
    <dataValidation allowBlank="1" showInputMessage="1" showErrorMessage="1" prompt="総利息はこのセルで自動的に計算されます" sqref="H6" xr:uid="{E2D76212-77DF-F344-9616-6D7827324644}"/>
    <dataValidation allowBlank="1" showInputMessage="1" showErrorMessage="1" prompt="支払回数はこのセルで自動的に計算されます" sqref="H5" xr:uid="{F2384D4E-780F-B84D-9E0D-39113C0040D7}"/>
    <dataValidation allowBlank="1" showInputMessage="1" showErrorMessage="1" prompt="この見出しの下にあるこの列では、支払番号が自動的に更新されます" sqref="B9" xr:uid="{048BC640-090F-154A-A1EC-BAC18D435E11}"/>
    <dataValidation allowBlank="1" showInputMessage="1" showErrorMessage="1" prompt="この見出しの下にあるこの列では、返済日が自動的に更新されます" sqref="C9" xr:uid="{673E6013-1970-8E4D-AFD1-D41DA16FE6D4}"/>
    <dataValidation allowBlank="1" showInputMessage="1" showErrorMessage="1" prompt="この見出しの下にあるこの列では、期首残高が自動的に計算されます" sqref="D9" xr:uid="{14FE33A7-FB80-E74D-AF11-DDA7C691BDBD}"/>
    <dataValidation allowBlank="1" showInputMessage="1" showErrorMessage="1" prompt="この見出しの下にあるこの列では、支払金額が自動的に計算されます" sqref="E9" xr:uid="{F8090A67-4926-734E-A935-E6A68D6EC6D6}"/>
    <dataValidation allowBlank="1" showInputMessage="1" showErrorMessage="1" prompt="この見出しの下にあるこの列では、元金の金額が自動的に更新されます" sqref="F9" xr:uid="{40EEBB96-DB5A-1B4A-9AAC-51D5C27EB85D}"/>
    <dataValidation allowBlank="1" showInputMessage="1" showErrorMessage="1" prompt="この見出しの下にあるこの列では、利息の金額が自動的に更新されます" sqref="G9" xr:uid="{C440C776-5B15-A347-9E80-83BBFAA6F763}"/>
    <dataValidation allowBlank="1" showInputMessage="1" showErrorMessage="1" prompt="この見出しの下にあるこの列では、返済後残高が自動的に更新されます" sqref="H9" xr:uid="{BA6DC497-EA8B-2B48-8692-F3965561A258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C09517C2-BE37-6043-88C4-74AB5CFF320C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C890B4A8-AF1B-104C-A2B7-4547404F9F34}"/>
    <dataValidation allowBlank="1" showErrorMessage="1" prompt="このローン計算シートのワークシートを使用してローン返済のスケジュールを立てます。総利息と返済額の合計は自動的に計算されます" sqref="A2" xr:uid="{771B2046-84E0-BC4A-8409-AAE41173253F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C303-3CFE-304D-8C61-862B419E15BB}">
  <sheetPr codeName="Sheet5">
    <tabColor theme="7"/>
    <pageSetUpPr fitToPage="1"/>
  </sheetPr>
  <dimension ref="B1:H369"/>
  <sheetViews>
    <sheetView showGridLines="0" view="pageBreakPreview" zoomScaleNormal="100" workbookViewId="0">
      <pane ySplit="9" topLeftCell="A239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見積書!$AF$45</f>
        <v>2012215</v>
      </c>
      <c r="E4" s="22"/>
      <c r="F4" s="258" t="s">
        <v>38</v>
      </c>
      <c r="G4" s="258"/>
      <c r="H4" s="31">
        <f ca="1">IFERROR(IF(LoanIsGood,MonthlyPayment,""), "")</f>
        <v>10084.437504983425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408050.00119602215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2420265.0011960221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2012215</v>
      </c>
      <c r="E10" s="24">
        <f ca="1">IFERROR(IF(LoanIsNotPaid*LoanIsGood,MonthlyPayment,""), "")</f>
        <v>10084.437504983425</v>
      </c>
      <c r="F10" s="24">
        <f ca="1">IFERROR(IF(LoanIsNotPaid*LoanIsGood,Principal,""), "")</f>
        <v>6898.4304216500914</v>
      </c>
      <c r="G10" s="24">
        <f ca="1">IFERROR(IF(LoanIsNotPaid*LoanIsGood,InterestAmt,""), "")</f>
        <v>3186.0070833333334</v>
      </c>
      <c r="H10" s="24">
        <f ca="1">IFERROR(IF(LoanIsNotPaid*LoanIsGood,EndingBalance,""), "")</f>
        <v>2005316.5695783501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2005316.5695783501</v>
      </c>
      <c r="E11" s="24">
        <f ca="1">IFERROR(IF(LoanIsNotPaid*LoanIsGood,MonthlyPayment,""), "")</f>
        <v>10084.437504983425</v>
      </c>
      <c r="F11" s="24">
        <f ca="1">IFERROR(IF(LoanIsNotPaid*LoanIsGood,Principal,""), "")</f>
        <v>6909.3529364843716</v>
      </c>
      <c r="G11" s="24">
        <f ca="1">IFERROR(IF(LoanIsNotPaid*LoanIsGood,InterestAmt,""), "")</f>
        <v>3175.0845684990541</v>
      </c>
      <c r="H11" s="24">
        <f ca="1">IFERROR(IF(LoanIsNotPaid*LoanIsGood,EndingBalance,""), "")</f>
        <v>1998407.2166418659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1998407.2166418659</v>
      </c>
      <c r="E12" s="24">
        <f ca="1">IFERROR(IF(LoanIsNotPaid*LoanIsGood,MonthlyPayment,""), "")</f>
        <v>10084.437504983425</v>
      </c>
      <c r="F12" s="24">
        <f ca="1">IFERROR(IF(LoanIsNotPaid*LoanIsGood,Principal,""), "")</f>
        <v>6920.2927453004713</v>
      </c>
      <c r="G12" s="24">
        <f ca="1">IFERROR(IF(LoanIsNotPaid*LoanIsGood,InterestAmt,""), "")</f>
        <v>3164.1447596829539</v>
      </c>
      <c r="H12" s="24">
        <f ca="1">IFERROR(IF(LoanIsNotPaid*LoanIsGood,EndingBalance,""), "")</f>
        <v>1991486.9238965658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1991486.9238965658</v>
      </c>
      <c r="E13" s="24">
        <f ca="1">IFERROR(IF(LoanIsNotPaid*LoanIsGood,MonthlyPayment,""), "")</f>
        <v>10084.437504983425</v>
      </c>
      <c r="F13" s="24">
        <f ca="1">IFERROR(IF(LoanIsNotPaid*LoanIsGood,Principal,""), "")</f>
        <v>6931.2498754805301</v>
      </c>
      <c r="G13" s="24">
        <f ca="1">IFERROR(IF(LoanIsNotPaid*LoanIsGood,InterestAmt,""), "")</f>
        <v>3153.1876295028951</v>
      </c>
      <c r="H13" s="24">
        <f ca="1">IFERROR(IF(LoanIsNotPaid*LoanIsGood,EndingBalance,""), "")</f>
        <v>1984555.6740210848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1984555.6740210848</v>
      </c>
      <c r="E14" s="24">
        <f ca="1">IFERROR(IF(LoanIsNotPaid*LoanIsGood,MonthlyPayment,""), "")</f>
        <v>10084.437504983425</v>
      </c>
      <c r="F14" s="24">
        <f ca="1">IFERROR(IF(LoanIsNotPaid*LoanIsGood,Principal,""), "")</f>
        <v>6942.2243544500407</v>
      </c>
      <c r="G14" s="24">
        <f ca="1">IFERROR(IF(LoanIsNotPaid*LoanIsGood,InterestAmt,""), "")</f>
        <v>3142.2131505333841</v>
      </c>
      <c r="H14" s="24">
        <f ca="1">IFERROR(IF(LoanIsNotPaid*LoanIsGood,EndingBalance,""), "")</f>
        <v>1977613.4496666354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1977613.4496666354</v>
      </c>
      <c r="E15" s="24">
        <f ca="1">IFERROR(IF(LoanIsNotPaid*LoanIsGood,MonthlyPayment,""), "")</f>
        <v>10084.437504983425</v>
      </c>
      <c r="F15" s="24">
        <f ca="1">IFERROR(IF(LoanIsNotPaid*LoanIsGood,Principal,""), "")</f>
        <v>6953.2162096779211</v>
      </c>
      <c r="G15" s="24">
        <f ca="1">IFERROR(IF(LoanIsNotPaid*LoanIsGood,InterestAmt,""), "")</f>
        <v>3131.221295305505</v>
      </c>
      <c r="H15" s="24">
        <f ca="1">IFERROR(IF(LoanIsNotPaid*LoanIsGood,EndingBalance,""), "")</f>
        <v>1970660.2334569576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1970660.2334569576</v>
      </c>
      <c r="E16" s="24">
        <f ca="1">IFERROR(IF(LoanIsNotPaid*LoanIsGood,MonthlyPayment,""), "")</f>
        <v>10084.437504983425</v>
      </c>
      <c r="F16" s="24">
        <f ca="1">IFERROR(IF(LoanIsNotPaid*LoanIsGood,Principal,""), "")</f>
        <v>6964.2254686765764</v>
      </c>
      <c r="G16" s="24">
        <f ca="1">IFERROR(IF(LoanIsNotPaid*LoanIsGood,InterestAmt,""), "")</f>
        <v>3120.2120363068479</v>
      </c>
      <c r="H16" s="24">
        <f ca="1">IFERROR(IF(LoanIsNotPaid*LoanIsGood,EndingBalance,""), "")</f>
        <v>1963696.0079882806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1963696.0079882806</v>
      </c>
      <c r="E17" s="24">
        <f ca="1">IFERROR(IF(LoanIsNotPaid*LoanIsGood,MonthlyPayment,""), "")</f>
        <v>10084.437504983425</v>
      </c>
      <c r="F17" s="24">
        <f ca="1">IFERROR(IF(LoanIsNotPaid*LoanIsGood,Principal,""), "")</f>
        <v>6975.2521590019824</v>
      </c>
      <c r="G17" s="24">
        <f ca="1">IFERROR(IF(LoanIsNotPaid*LoanIsGood,InterestAmt,""), "")</f>
        <v>3109.1853459814433</v>
      </c>
      <c r="H17" s="24">
        <f ca="1">IFERROR(IF(LoanIsNotPaid*LoanIsGood,EndingBalance,""), "")</f>
        <v>1956720.7558292788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1956720.7558292788</v>
      </c>
      <c r="E18" s="24">
        <f ca="1">IFERROR(IF(LoanIsNotPaid*LoanIsGood,MonthlyPayment,""), "")</f>
        <v>10084.437504983425</v>
      </c>
      <c r="F18" s="24">
        <f ca="1">IFERROR(IF(LoanIsNotPaid*LoanIsGood,Principal,""), "")</f>
        <v>6986.2963082537353</v>
      </c>
      <c r="G18" s="24">
        <f ca="1">IFERROR(IF(LoanIsNotPaid*LoanIsGood,InterestAmt,""), "")</f>
        <v>3098.1411967296904</v>
      </c>
      <c r="H18" s="24">
        <f ca="1">IFERROR(IF(LoanIsNotPaid*LoanIsGood,EndingBalance,""), "")</f>
        <v>1949734.4595210257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1949734.4595210257</v>
      </c>
      <c r="E19" s="24">
        <f ca="1">IFERROR(IF(LoanIsNotPaid*LoanIsGood,MonthlyPayment,""), "")</f>
        <v>10084.437504983425</v>
      </c>
      <c r="F19" s="24">
        <f ca="1">IFERROR(IF(LoanIsNotPaid*LoanIsGood,Principal,""), "")</f>
        <v>6997.3579440751364</v>
      </c>
      <c r="G19" s="24">
        <f ca="1">IFERROR(IF(LoanIsNotPaid*LoanIsGood,InterestAmt,""), "")</f>
        <v>3087.0795609082884</v>
      </c>
      <c r="H19" s="24">
        <f ca="1">IFERROR(IF(LoanIsNotPaid*LoanIsGood,EndingBalance,""), "")</f>
        <v>1942737.1015769504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1942737.1015769504</v>
      </c>
      <c r="E20" s="24">
        <f ca="1">IFERROR(IF(LoanIsNotPaid*LoanIsGood,MonthlyPayment,""), "")</f>
        <v>10084.437504983425</v>
      </c>
      <c r="F20" s="24">
        <f ca="1">IFERROR(IF(LoanIsNotPaid*LoanIsGood,Principal,""), "")</f>
        <v>7008.4370941532561</v>
      </c>
      <c r="G20" s="24">
        <f ca="1">IFERROR(IF(LoanIsNotPaid*LoanIsGood,InterestAmt,""), "")</f>
        <v>3076.0004108301696</v>
      </c>
      <c r="H20" s="24">
        <f ca="1">IFERROR(IF(LoanIsNotPaid*LoanIsGood,EndingBalance,""), "")</f>
        <v>1935728.6644827977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1935728.6644827977</v>
      </c>
      <c r="E21" s="24">
        <f ca="1">IFERROR(IF(LoanIsNotPaid*LoanIsGood,MonthlyPayment,""), "")</f>
        <v>10084.437504983425</v>
      </c>
      <c r="F21" s="24">
        <f ca="1">IFERROR(IF(LoanIsNotPaid*LoanIsGood,Principal,""), "")</f>
        <v>7019.5337862189972</v>
      </c>
      <c r="G21" s="24">
        <f ca="1">IFERROR(IF(LoanIsNotPaid*LoanIsGood,InterestAmt,""), "")</f>
        <v>3064.9037187644271</v>
      </c>
      <c r="H21" s="24">
        <f ca="1">IFERROR(IF(LoanIsNotPaid*LoanIsGood,EndingBalance,""), "")</f>
        <v>1928709.1306965777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1928709.1306965777</v>
      </c>
      <c r="E22" s="24">
        <f ca="1">IFERROR(IF(LoanIsNotPaid*LoanIsGood,MonthlyPayment,""), "")</f>
        <v>10084.437504983425</v>
      </c>
      <c r="F22" s="24">
        <f ca="1">IFERROR(IF(LoanIsNotPaid*LoanIsGood,Principal,""), "")</f>
        <v>7030.6480480471782</v>
      </c>
      <c r="G22" s="24">
        <f ca="1">IFERROR(IF(LoanIsNotPaid*LoanIsGood,InterestAmt,""), "")</f>
        <v>3053.7894569362466</v>
      </c>
      <c r="H22" s="24">
        <f ca="1">IFERROR(IF(LoanIsNotPaid*LoanIsGood,EndingBalance,""), "")</f>
        <v>1921678.482648531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1921678.482648531</v>
      </c>
      <c r="E23" s="24">
        <f ca="1">IFERROR(IF(LoanIsNotPaid*LoanIsGood,MonthlyPayment,""), "")</f>
        <v>10084.437504983425</v>
      </c>
      <c r="F23" s="24">
        <f ca="1">IFERROR(IF(LoanIsNotPaid*LoanIsGood,Principal,""), "")</f>
        <v>7041.7799074565874</v>
      </c>
      <c r="G23" s="24">
        <f ca="1">IFERROR(IF(LoanIsNotPaid*LoanIsGood,InterestAmt,""), "")</f>
        <v>3042.6575975268388</v>
      </c>
      <c r="H23" s="24">
        <f ca="1">IFERROR(IF(LoanIsNotPaid*LoanIsGood,EndingBalance,""), "")</f>
        <v>1914636.7027410746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1914636.7027410746</v>
      </c>
      <c r="E24" s="24">
        <f ca="1">IFERROR(IF(LoanIsNotPaid*LoanIsGood,MonthlyPayment,""), "")</f>
        <v>10084.437504983425</v>
      </c>
      <c r="F24" s="24">
        <f ca="1">IFERROR(IF(LoanIsNotPaid*LoanIsGood,Principal,""), "")</f>
        <v>7052.9293923100586</v>
      </c>
      <c r="G24" s="24">
        <f ca="1">IFERROR(IF(LoanIsNotPaid*LoanIsGood,InterestAmt,""), "")</f>
        <v>3031.5081126733658</v>
      </c>
      <c r="H24" s="24">
        <f ca="1">IFERROR(IF(LoanIsNotPaid*LoanIsGood,EndingBalance,""), "")</f>
        <v>1907583.773348765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1907583.773348765</v>
      </c>
      <c r="E25" s="24">
        <f ca="1">IFERROR(IF(LoanIsNotPaid*LoanIsGood,MonthlyPayment,""), "")</f>
        <v>10084.437504983425</v>
      </c>
      <c r="F25" s="24">
        <f ca="1">IFERROR(IF(LoanIsNotPaid*LoanIsGood,Principal,""), "")</f>
        <v>7064.0965305145492</v>
      </c>
      <c r="G25" s="24">
        <f ca="1">IFERROR(IF(LoanIsNotPaid*LoanIsGood,InterestAmt,""), "")</f>
        <v>3020.3409744688752</v>
      </c>
      <c r="H25" s="24">
        <f ca="1">IFERROR(IF(LoanIsNotPaid*LoanIsGood,EndingBalance,""), "")</f>
        <v>1900519.6768182504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1900519.6768182504</v>
      </c>
      <c r="E26" s="24">
        <f ca="1">IFERROR(IF(LoanIsNotPaid*LoanIsGood,MonthlyPayment,""), "")</f>
        <v>10084.437504983425</v>
      </c>
      <c r="F26" s="24">
        <f ca="1">IFERROR(IF(LoanIsNotPaid*LoanIsGood,Principal,""), "")</f>
        <v>7075.2813500211978</v>
      </c>
      <c r="G26" s="24">
        <f ca="1">IFERROR(IF(LoanIsNotPaid*LoanIsGood,InterestAmt,""), "")</f>
        <v>3009.156154962227</v>
      </c>
      <c r="H26" s="24">
        <f ca="1">IFERROR(IF(LoanIsNotPaid*LoanIsGood,EndingBalance,""), "")</f>
        <v>1893444.3954682294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1893444.3954682294</v>
      </c>
      <c r="E27" s="24">
        <f ca="1">IFERROR(IF(LoanIsNotPaid*LoanIsGood,MonthlyPayment,""), "")</f>
        <v>10084.437504983425</v>
      </c>
      <c r="F27" s="24">
        <f ca="1">IFERROR(IF(LoanIsNotPaid*LoanIsGood,Principal,""), "")</f>
        <v>7086.4838788253992</v>
      </c>
      <c r="G27" s="24">
        <f ca="1">IFERROR(IF(LoanIsNotPaid*LoanIsGood,InterestAmt,""), "")</f>
        <v>2997.9536261580265</v>
      </c>
      <c r="H27" s="24">
        <f ca="1">IFERROR(IF(LoanIsNotPaid*LoanIsGood,EndingBalance,""), "")</f>
        <v>1886357.9115894043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1886357.9115894043</v>
      </c>
      <c r="E28" s="24">
        <f ca="1">IFERROR(IF(LoanIsNotPaid*LoanIsGood,MonthlyPayment,""), "")</f>
        <v>10084.437504983425</v>
      </c>
      <c r="F28" s="24">
        <f ca="1">IFERROR(IF(LoanIsNotPaid*LoanIsGood,Principal,""), "")</f>
        <v>7097.7041449668704</v>
      </c>
      <c r="G28" s="24">
        <f ca="1">IFERROR(IF(LoanIsNotPaid*LoanIsGood,InterestAmt,""), "")</f>
        <v>2986.733360016553</v>
      </c>
      <c r="H28" s="24">
        <f ca="1">IFERROR(IF(LoanIsNotPaid*LoanIsGood,EndingBalance,""), "")</f>
        <v>1879260.207444438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1879260.207444438</v>
      </c>
      <c r="E29" s="24">
        <f ca="1">IFERROR(IF(LoanIsNotPaid*LoanIsGood,MonthlyPayment,""), "")</f>
        <v>10084.437504983425</v>
      </c>
      <c r="F29" s="24">
        <f ca="1">IFERROR(IF(LoanIsNotPaid*LoanIsGood,Principal,""), "")</f>
        <v>7108.9421765297366</v>
      </c>
      <c r="G29" s="24">
        <f ca="1">IFERROR(IF(LoanIsNotPaid*LoanIsGood,InterestAmt,""), "")</f>
        <v>2975.4953284536891</v>
      </c>
      <c r="H29" s="24">
        <f ca="1">IFERROR(IF(LoanIsNotPaid*LoanIsGood,EndingBalance,""), "")</f>
        <v>1872151.2652679072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1872151.2652679072</v>
      </c>
      <c r="E30" s="24">
        <f ca="1">IFERROR(IF(LoanIsNotPaid*LoanIsGood,MonthlyPayment,""), "")</f>
        <v>10084.437504983425</v>
      </c>
      <c r="F30" s="24">
        <f ca="1">IFERROR(IF(LoanIsNotPaid*LoanIsGood,Principal,""), "")</f>
        <v>7120.1980016425741</v>
      </c>
      <c r="G30" s="24">
        <f ca="1">IFERROR(IF(LoanIsNotPaid*LoanIsGood,InterestAmt,""), "")</f>
        <v>2964.2395033408502</v>
      </c>
      <c r="H30" s="24">
        <f ca="1">IFERROR(IF(LoanIsNotPaid*LoanIsGood,EndingBalance,""), "")</f>
        <v>1865031.0672662659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1865031.0672662659</v>
      </c>
      <c r="E31" s="24">
        <f ca="1">IFERROR(IF(LoanIsNotPaid*LoanIsGood,MonthlyPayment,""), "")</f>
        <v>10084.437504983425</v>
      </c>
      <c r="F31" s="24">
        <f ca="1">IFERROR(IF(LoanIsNotPaid*LoanIsGood,Principal,""), "")</f>
        <v>7131.4716484785085</v>
      </c>
      <c r="G31" s="24">
        <f ca="1">IFERROR(IF(LoanIsNotPaid*LoanIsGood,InterestAmt,""), "")</f>
        <v>2952.9658565049158</v>
      </c>
      <c r="H31" s="24">
        <f ca="1">IFERROR(IF(LoanIsNotPaid*LoanIsGood,EndingBalance,""), "")</f>
        <v>1857899.5956177872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1857899.5956177872</v>
      </c>
      <c r="E32" s="24">
        <f ca="1">IFERROR(IF(LoanIsNotPaid*LoanIsGood,MonthlyPayment,""), "")</f>
        <v>10084.437504983425</v>
      </c>
      <c r="F32" s="24">
        <f ca="1">IFERROR(IF(LoanIsNotPaid*LoanIsGood,Principal,""), "")</f>
        <v>7142.7631452552669</v>
      </c>
      <c r="G32" s="24">
        <f ca="1">IFERROR(IF(LoanIsNotPaid*LoanIsGood,InterestAmt,""), "")</f>
        <v>2941.6743597281584</v>
      </c>
      <c r="H32" s="24">
        <f ca="1">IFERROR(IF(LoanIsNotPaid*LoanIsGood,EndingBalance,""), "")</f>
        <v>1850756.8324725321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1850756.8324725321</v>
      </c>
      <c r="E33" s="24">
        <f ca="1">IFERROR(IF(LoanIsNotPaid*LoanIsGood,MonthlyPayment,""), "")</f>
        <v>10084.437504983425</v>
      </c>
      <c r="F33" s="24">
        <f ca="1">IFERROR(IF(LoanIsNotPaid*LoanIsGood,Principal,""), "")</f>
        <v>7154.0725202352533</v>
      </c>
      <c r="G33" s="24">
        <f ca="1">IFERROR(IF(LoanIsNotPaid*LoanIsGood,InterestAmt,""), "")</f>
        <v>2930.3649847481711</v>
      </c>
      <c r="H33" s="24">
        <f ca="1">IFERROR(IF(LoanIsNotPaid*LoanIsGood,EndingBalance,""), "")</f>
        <v>1843602.759952296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1843602.759952296</v>
      </c>
      <c r="E34" s="24">
        <f ca="1">IFERROR(IF(LoanIsNotPaid*LoanIsGood,MonthlyPayment,""), "")</f>
        <v>10084.437504983425</v>
      </c>
      <c r="F34" s="24">
        <f ca="1">IFERROR(IF(LoanIsNotPaid*LoanIsGood,Principal,""), "")</f>
        <v>7165.3998017256263</v>
      </c>
      <c r="G34" s="24">
        <f ca="1">IFERROR(IF(LoanIsNotPaid*LoanIsGood,InterestAmt,""), "")</f>
        <v>2919.0377032577985</v>
      </c>
      <c r="H34" s="24">
        <f ca="1">IFERROR(IF(LoanIsNotPaid*LoanIsGood,EndingBalance,""), "")</f>
        <v>1836437.3601505717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1836437.3601505717</v>
      </c>
      <c r="E35" s="24">
        <f ca="1">IFERROR(IF(LoanIsNotPaid*LoanIsGood,MonthlyPayment,""), "")</f>
        <v>10084.437504983425</v>
      </c>
      <c r="F35" s="24">
        <f ca="1">IFERROR(IF(LoanIsNotPaid*LoanIsGood,Principal,""), "")</f>
        <v>7176.745018078359</v>
      </c>
      <c r="G35" s="24">
        <f ca="1">IFERROR(IF(LoanIsNotPaid*LoanIsGood,InterestAmt,""), "")</f>
        <v>2907.6924869050663</v>
      </c>
      <c r="H35" s="24">
        <f ca="1">IFERROR(IF(LoanIsNotPaid*LoanIsGood,EndingBalance,""), "")</f>
        <v>1829260.615132493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1829260.615132493</v>
      </c>
      <c r="E36" s="24">
        <f ca="1">IFERROR(IF(LoanIsNotPaid*LoanIsGood,MonthlyPayment,""), "")</f>
        <v>10084.437504983425</v>
      </c>
      <c r="F36" s="24">
        <f ca="1">IFERROR(IF(LoanIsNotPaid*LoanIsGood,Principal,""), "")</f>
        <v>7188.108197690317</v>
      </c>
      <c r="G36" s="24">
        <f ca="1">IFERROR(IF(LoanIsNotPaid*LoanIsGood,InterestAmt,""), "")</f>
        <v>2896.3293072931087</v>
      </c>
      <c r="H36" s="24">
        <f ca="1">IFERROR(IF(LoanIsNotPaid*LoanIsGood,EndingBalance,""), "")</f>
        <v>1822072.5069348032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1822072.5069348032</v>
      </c>
      <c r="E37" s="24">
        <f ca="1">IFERROR(IF(LoanIsNotPaid*LoanIsGood,MonthlyPayment,""), "")</f>
        <v>10084.437504983425</v>
      </c>
      <c r="F37" s="24">
        <f ca="1">IFERROR(IF(LoanIsNotPaid*LoanIsGood,Principal,""), "")</f>
        <v>7199.4893690033259</v>
      </c>
      <c r="G37" s="24">
        <f ca="1">IFERROR(IF(LoanIsNotPaid*LoanIsGood,InterestAmt,""), "")</f>
        <v>2884.9481359800993</v>
      </c>
      <c r="H37" s="24">
        <f ca="1">IFERROR(IF(LoanIsNotPaid*LoanIsGood,EndingBalance,""), "")</f>
        <v>1814873.0175657989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1814873.0175657989</v>
      </c>
      <c r="E38" s="24">
        <f ca="1">IFERROR(IF(LoanIsNotPaid*LoanIsGood,MonthlyPayment,""), "")</f>
        <v>10084.437504983425</v>
      </c>
      <c r="F38" s="24">
        <f ca="1">IFERROR(IF(LoanIsNotPaid*LoanIsGood,Principal,""), "")</f>
        <v>7210.8885605042478</v>
      </c>
      <c r="G38" s="24">
        <f ca="1">IFERROR(IF(LoanIsNotPaid*LoanIsGood,InterestAmt,""), "")</f>
        <v>2873.548944479177</v>
      </c>
      <c r="H38" s="24">
        <f ca="1">IFERROR(IF(LoanIsNotPaid*LoanIsGood,EndingBalance,""), "")</f>
        <v>1807662.129005295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1807662.129005295</v>
      </c>
      <c r="E39" s="24">
        <f ca="1">IFERROR(IF(LoanIsNotPaid*LoanIsGood,MonthlyPayment,""), "")</f>
        <v>10084.437504983425</v>
      </c>
      <c r="F39" s="24">
        <f ca="1">IFERROR(IF(LoanIsNotPaid*LoanIsGood,Principal,""), "")</f>
        <v>7222.3058007250456</v>
      </c>
      <c r="G39" s="24">
        <f ca="1">IFERROR(IF(LoanIsNotPaid*LoanIsGood,InterestAmt,""), "")</f>
        <v>2862.1317042583787</v>
      </c>
      <c r="H39" s="24">
        <f ca="1">IFERROR(IF(LoanIsNotPaid*LoanIsGood,EndingBalance,""), "")</f>
        <v>1800439.8232045702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1800439.8232045702</v>
      </c>
      <c r="E40" s="24">
        <f ca="1">IFERROR(IF(LoanIsNotPaid*LoanIsGood,MonthlyPayment,""), "")</f>
        <v>10084.437504983425</v>
      </c>
      <c r="F40" s="24">
        <f ca="1">IFERROR(IF(LoanIsNotPaid*LoanIsGood,Principal,""), "")</f>
        <v>7233.7411182428614</v>
      </c>
      <c r="G40" s="24">
        <f ca="1">IFERROR(IF(LoanIsNotPaid*LoanIsGood,InterestAmt,""), "")</f>
        <v>2850.6963867405648</v>
      </c>
      <c r="H40" s="24">
        <f ca="1">IFERROR(IF(LoanIsNotPaid*LoanIsGood,EndingBalance,""), "")</f>
        <v>1793206.082086328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1793206.082086328</v>
      </c>
      <c r="E41" s="24">
        <f ca="1">IFERROR(IF(LoanIsNotPaid*LoanIsGood,MonthlyPayment,""), "")</f>
        <v>10084.437504983425</v>
      </c>
      <c r="F41" s="24">
        <f ca="1">IFERROR(IF(LoanIsNotPaid*LoanIsGood,Principal,""), "")</f>
        <v>7245.1945416800791</v>
      </c>
      <c r="G41" s="24">
        <f ca="1">IFERROR(IF(LoanIsNotPaid*LoanIsGood,InterestAmt,""), "")</f>
        <v>2839.2429633033462</v>
      </c>
      <c r="H41" s="24">
        <f ca="1">IFERROR(IF(LoanIsNotPaid*LoanIsGood,EndingBalance,""), "")</f>
        <v>1785960.8875446478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1785960.8875446478</v>
      </c>
      <c r="E42" s="24">
        <f ca="1">IFERROR(IF(LoanIsNotPaid*LoanIsGood,MonthlyPayment,""), "")</f>
        <v>10084.437504983425</v>
      </c>
      <c r="F42" s="24">
        <f ca="1">IFERROR(IF(LoanIsNotPaid*LoanIsGood,Principal,""), "")</f>
        <v>7256.6660997044055</v>
      </c>
      <c r="G42" s="24">
        <f ca="1">IFERROR(IF(LoanIsNotPaid*LoanIsGood,InterestAmt,""), "")</f>
        <v>2827.7714052790193</v>
      </c>
      <c r="H42" s="24">
        <f ca="1">IFERROR(IF(LoanIsNotPaid*LoanIsGood,EndingBalance,""), "")</f>
        <v>1778704.2214449432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1778704.2214449432</v>
      </c>
      <c r="E43" s="24">
        <f ca="1">IFERROR(IF(LoanIsNotPaid*LoanIsGood,MonthlyPayment,""), "")</f>
        <v>10084.437504983425</v>
      </c>
      <c r="F43" s="24">
        <f ca="1">IFERROR(IF(LoanIsNotPaid*LoanIsGood,Principal,""), "")</f>
        <v>7268.1558210289377</v>
      </c>
      <c r="G43" s="24">
        <f ca="1">IFERROR(IF(LoanIsNotPaid*LoanIsGood,InterestAmt,""), "")</f>
        <v>2816.2816839544876</v>
      </c>
      <c r="H43" s="24">
        <f ca="1">IFERROR(IF(LoanIsNotPaid*LoanIsGood,EndingBalance,""), "")</f>
        <v>1771436.0656239144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1771436.0656239144</v>
      </c>
      <c r="E44" s="24">
        <f ca="1">IFERROR(IF(LoanIsNotPaid*LoanIsGood,MonthlyPayment,""), "")</f>
        <v>10084.437504983425</v>
      </c>
      <c r="F44" s="24">
        <f ca="1">IFERROR(IF(LoanIsNotPaid*LoanIsGood,Principal,""), "")</f>
        <v>7279.6637344122337</v>
      </c>
      <c r="G44" s="24">
        <f ca="1">IFERROR(IF(LoanIsNotPaid*LoanIsGood,InterestAmt,""), "")</f>
        <v>2804.773770571192</v>
      </c>
      <c r="H44" s="24">
        <f ca="1">IFERROR(IF(LoanIsNotPaid*LoanIsGood,EndingBalance,""), "")</f>
        <v>1764156.4018895023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1764156.4018895023</v>
      </c>
      <c r="E45" s="24">
        <f ca="1">IFERROR(IF(LoanIsNotPaid*LoanIsGood,MonthlyPayment,""), "")</f>
        <v>10084.437504983425</v>
      </c>
      <c r="F45" s="24">
        <f ca="1">IFERROR(IF(LoanIsNotPaid*LoanIsGood,Principal,""), "")</f>
        <v>7291.1898686583863</v>
      </c>
      <c r="G45" s="24">
        <f ca="1">IFERROR(IF(LoanIsNotPaid*LoanIsGood,InterestAmt,""), "")</f>
        <v>2793.2476363250389</v>
      </c>
      <c r="H45" s="24">
        <f ca="1">IFERROR(IF(LoanIsNotPaid*LoanIsGood,EndingBalance,""), "")</f>
        <v>1756865.2120208435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1756865.2120208435</v>
      </c>
      <c r="E46" s="24">
        <f ca="1">IFERROR(IF(LoanIsNotPaid*LoanIsGood,MonthlyPayment,""), "")</f>
        <v>10084.437504983425</v>
      </c>
      <c r="F46" s="24">
        <f ca="1">IFERROR(IF(LoanIsNotPaid*LoanIsGood,Principal,""), "")</f>
        <v>7302.734252617096</v>
      </c>
      <c r="G46" s="24">
        <f ca="1">IFERROR(IF(LoanIsNotPaid*LoanIsGood,InterestAmt,""), "")</f>
        <v>2781.7032523663302</v>
      </c>
      <c r="H46" s="24">
        <f ca="1">IFERROR(IF(LoanIsNotPaid*LoanIsGood,EndingBalance,""), "")</f>
        <v>1749562.4777682282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1749562.4777682282</v>
      </c>
      <c r="E47" s="24">
        <f ca="1">IFERROR(IF(LoanIsNotPaid*LoanIsGood,MonthlyPayment,""), "")</f>
        <v>10084.437504983425</v>
      </c>
      <c r="F47" s="24">
        <f ca="1">IFERROR(IF(LoanIsNotPaid*LoanIsGood,Principal,""), "")</f>
        <v>7314.2969151837387</v>
      </c>
      <c r="G47" s="24">
        <f ca="1">IFERROR(IF(LoanIsNotPaid*LoanIsGood,InterestAmt,""), "")</f>
        <v>2770.140589799686</v>
      </c>
      <c r="H47" s="24">
        <f ca="1">IFERROR(IF(LoanIsNotPaid*LoanIsGood,EndingBalance,""), "")</f>
        <v>1742248.1808530441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1742248.1808530441</v>
      </c>
      <c r="E48" s="24">
        <f ca="1">IFERROR(IF(LoanIsNotPaid*LoanIsGood,MonthlyPayment,""), "")</f>
        <v>10084.437504983425</v>
      </c>
      <c r="F48" s="24">
        <f ca="1">IFERROR(IF(LoanIsNotPaid*LoanIsGood,Principal,""), "")</f>
        <v>7325.8778852994465</v>
      </c>
      <c r="G48" s="24">
        <f ca="1">IFERROR(IF(LoanIsNotPaid*LoanIsGood,InterestAmt,""), "")</f>
        <v>2758.5596196839788</v>
      </c>
      <c r="H48" s="24">
        <f ca="1">IFERROR(IF(LoanIsNotPaid*LoanIsGood,EndingBalance,""), "")</f>
        <v>1734922.3029677449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1734922.3029677449</v>
      </c>
      <c r="E49" s="24">
        <f ca="1">IFERROR(IF(LoanIsNotPaid*LoanIsGood,MonthlyPayment,""), "")</f>
        <v>10084.437504983425</v>
      </c>
      <c r="F49" s="24">
        <f ca="1">IFERROR(IF(LoanIsNotPaid*LoanIsGood,Principal,""), "")</f>
        <v>7337.4771919511695</v>
      </c>
      <c r="G49" s="24">
        <f ca="1">IFERROR(IF(LoanIsNotPaid*LoanIsGood,InterestAmt,""), "")</f>
        <v>2746.9603130322544</v>
      </c>
      <c r="H49" s="24">
        <f ca="1">IFERROR(IF(LoanIsNotPaid*LoanIsGood,EndingBalance,""), "")</f>
        <v>1727584.8257757938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1727584.8257757938</v>
      </c>
      <c r="E50" s="24">
        <f ca="1">IFERROR(IF(LoanIsNotPaid*LoanIsGood,MonthlyPayment,""), "")</f>
        <v>10084.437504983425</v>
      </c>
      <c r="F50" s="24">
        <f ca="1">IFERROR(IF(LoanIsNotPaid*LoanIsGood,Principal,""), "")</f>
        <v>7349.0948641717587</v>
      </c>
      <c r="G50" s="24">
        <f ca="1">IFERROR(IF(LoanIsNotPaid*LoanIsGood,InterestAmt,""), "")</f>
        <v>2735.3426408116652</v>
      </c>
      <c r="H50" s="24">
        <f ca="1">IFERROR(IF(LoanIsNotPaid*LoanIsGood,EndingBalance,""), "")</f>
        <v>1720235.7309116216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1720235.7309116216</v>
      </c>
      <c r="E51" s="24">
        <f ca="1">IFERROR(IF(LoanIsNotPaid*LoanIsGood,MonthlyPayment,""), "")</f>
        <v>10084.437504983425</v>
      </c>
      <c r="F51" s="24">
        <f ca="1">IFERROR(IF(LoanIsNotPaid*LoanIsGood,Principal,""), "")</f>
        <v>7360.7309310400315</v>
      </c>
      <c r="G51" s="24">
        <f ca="1">IFERROR(IF(LoanIsNotPaid*LoanIsGood,InterestAmt,""), "")</f>
        <v>2723.7065739433929</v>
      </c>
      <c r="H51" s="24">
        <f ca="1">IFERROR(IF(LoanIsNotPaid*LoanIsGood,EndingBalance,""), "")</f>
        <v>1712874.9999805819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1712874.9999805819</v>
      </c>
      <c r="E52" s="24">
        <f ca="1">IFERROR(IF(LoanIsNotPaid*LoanIsGood,MonthlyPayment,""), "")</f>
        <v>10084.437504983425</v>
      </c>
      <c r="F52" s="24">
        <f ca="1">IFERROR(IF(LoanIsNotPaid*LoanIsGood,Principal,""), "")</f>
        <v>7372.3854216808459</v>
      </c>
      <c r="G52" s="24">
        <f ca="1">IFERROR(IF(LoanIsNotPaid*LoanIsGood,InterestAmt,""), "")</f>
        <v>2712.0520833025794</v>
      </c>
      <c r="H52" s="24">
        <f ca="1">IFERROR(IF(LoanIsNotPaid*LoanIsGood,EndingBalance,""), "")</f>
        <v>1705502.6145589014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1705502.6145589014</v>
      </c>
      <c r="E53" s="24">
        <f ca="1">IFERROR(IF(LoanIsNotPaid*LoanIsGood,MonthlyPayment,""), "")</f>
        <v>10084.437504983425</v>
      </c>
      <c r="F53" s="24">
        <f ca="1">IFERROR(IF(LoanIsNotPaid*LoanIsGood,Principal,""), "")</f>
        <v>7384.0583652651731</v>
      </c>
      <c r="G53" s="24">
        <f ca="1">IFERROR(IF(LoanIsNotPaid*LoanIsGood,InterestAmt,""), "")</f>
        <v>2700.3791397182517</v>
      </c>
      <c r="H53" s="24">
        <f ca="1">IFERROR(IF(LoanIsNotPaid*LoanIsGood,EndingBalance,""), "")</f>
        <v>1698118.5561936356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1698118.5561936356</v>
      </c>
      <c r="E54" s="24">
        <f ca="1">IFERROR(IF(LoanIsNotPaid*LoanIsGood,MonthlyPayment,""), "")</f>
        <v>10084.437504983425</v>
      </c>
      <c r="F54" s="24">
        <f ca="1">IFERROR(IF(LoanIsNotPaid*LoanIsGood,Principal,""), "")</f>
        <v>7395.7497910101774</v>
      </c>
      <c r="G54" s="24">
        <f ca="1">IFERROR(IF(LoanIsNotPaid*LoanIsGood,InterestAmt,""), "")</f>
        <v>2688.6877139732487</v>
      </c>
      <c r="H54" s="24">
        <f ca="1">IFERROR(IF(LoanIsNotPaid*LoanIsGood,EndingBalance,""), "")</f>
        <v>1690722.8064026264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1690722.8064026264</v>
      </c>
      <c r="E55" s="24">
        <f ca="1">IFERROR(IF(LoanIsNotPaid*LoanIsGood,MonthlyPayment,""), "")</f>
        <v>10084.437504983425</v>
      </c>
      <c r="F55" s="24">
        <f ca="1">IFERROR(IF(LoanIsNotPaid*LoanIsGood,Principal,""), "")</f>
        <v>7407.4597281792749</v>
      </c>
      <c r="G55" s="24">
        <f ca="1">IFERROR(IF(LoanIsNotPaid*LoanIsGood,InterestAmt,""), "")</f>
        <v>2676.977776804149</v>
      </c>
      <c r="H55" s="24">
        <f ca="1">IFERROR(IF(LoanIsNotPaid*LoanIsGood,EndingBalance,""), "")</f>
        <v>1683315.3466744469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1683315.3466744469</v>
      </c>
      <c r="E56" s="24">
        <f ca="1">IFERROR(IF(LoanIsNotPaid*LoanIsGood,MonthlyPayment,""), "")</f>
        <v>10084.437504983425</v>
      </c>
      <c r="F56" s="24">
        <f ca="1">IFERROR(IF(LoanIsNotPaid*LoanIsGood,Principal,""), "")</f>
        <v>7419.1882060822263</v>
      </c>
      <c r="G56" s="24">
        <f ca="1">IFERROR(IF(LoanIsNotPaid*LoanIsGood,InterestAmt,""), "")</f>
        <v>2665.249298901198</v>
      </c>
      <c r="H56" s="24">
        <f ca="1">IFERROR(IF(LoanIsNotPaid*LoanIsGood,EndingBalance,""), "")</f>
        <v>1675896.1584683647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1675896.1584683647</v>
      </c>
      <c r="E57" s="24">
        <f ca="1">IFERROR(IF(LoanIsNotPaid*LoanIsGood,MonthlyPayment,""), "")</f>
        <v>10084.437504983425</v>
      </c>
      <c r="F57" s="24">
        <f ca="1">IFERROR(IF(LoanIsNotPaid*LoanIsGood,Principal,""), "")</f>
        <v>7430.9352540751897</v>
      </c>
      <c r="G57" s="24">
        <f ca="1">IFERROR(IF(LoanIsNotPaid*LoanIsGood,InterestAmt,""), "")</f>
        <v>2653.5022509082351</v>
      </c>
      <c r="H57" s="24">
        <f ca="1">IFERROR(IF(LoanIsNotPaid*LoanIsGood,EndingBalance,""), "")</f>
        <v>1668465.2232142903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1668465.2232142903</v>
      </c>
      <c r="E58" s="24">
        <f ca="1">IFERROR(IF(LoanIsNotPaid*LoanIsGood,MonthlyPayment,""), "")</f>
        <v>10084.437504983425</v>
      </c>
      <c r="F58" s="24">
        <f ca="1">IFERROR(IF(LoanIsNotPaid*LoanIsGood,Principal,""), "")</f>
        <v>7442.7009015608091</v>
      </c>
      <c r="G58" s="24">
        <f ca="1">IFERROR(IF(LoanIsNotPaid*LoanIsGood,InterestAmt,""), "")</f>
        <v>2641.7366034226166</v>
      </c>
      <c r="H58" s="24">
        <f ca="1">IFERROR(IF(LoanIsNotPaid*LoanIsGood,EndingBalance,""), "")</f>
        <v>1661022.5223127296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1661022.5223127296</v>
      </c>
      <c r="E59" s="24">
        <f ca="1">IFERROR(IF(LoanIsNotPaid*LoanIsGood,MonthlyPayment,""), "")</f>
        <v>10084.437504983425</v>
      </c>
      <c r="F59" s="24">
        <f ca="1">IFERROR(IF(LoanIsNotPaid*LoanIsGood,Principal,""), "")</f>
        <v>7454.4851779882802</v>
      </c>
      <c r="G59" s="24">
        <f ca="1">IFERROR(IF(LoanIsNotPaid*LoanIsGood,InterestAmt,""), "")</f>
        <v>2629.9523269951446</v>
      </c>
      <c r="H59" s="24">
        <f ca="1">IFERROR(IF(LoanIsNotPaid*LoanIsGood,EndingBalance,""), "")</f>
        <v>1653568.0371347414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1653568.0371347414</v>
      </c>
      <c r="E60" s="24">
        <f ca="1">IFERROR(IF(LoanIsNotPaid*LoanIsGood,MonthlyPayment,""), "")</f>
        <v>10084.437504983425</v>
      </c>
      <c r="F60" s="24">
        <f ca="1">IFERROR(IF(LoanIsNotPaid*LoanIsGood,Principal,""), "")</f>
        <v>7466.2881128534282</v>
      </c>
      <c r="G60" s="24">
        <f ca="1">IFERROR(IF(LoanIsNotPaid*LoanIsGood,InterestAmt,""), "")</f>
        <v>2618.1493921299971</v>
      </c>
      <c r="H60" s="24">
        <f ca="1">IFERROR(IF(LoanIsNotPaid*LoanIsGood,EndingBalance,""), "")</f>
        <v>1646101.7490218882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1646101.7490218882</v>
      </c>
      <c r="E61" s="24">
        <f ca="1">IFERROR(IF(LoanIsNotPaid*LoanIsGood,MonthlyPayment,""), "")</f>
        <v>10084.437504983425</v>
      </c>
      <c r="F61" s="24">
        <f ca="1">IFERROR(IF(LoanIsNotPaid*LoanIsGood,Principal,""), "")</f>
        <v>7478.1097356987793</v>
      </c>
      <c r="G61" s="24">
        <f ca="1">IFERROR(IF(LoanIsNotPaid*LoanIsGood,InterestAmt,""), "")</f>
        <v>2606.3277692846455</v>
      </c>
      <c r="H61" s="24">
        <f ca="1">IFERROR(IF(LoanIsNotPaid*LoanIsGood,EndingBalance,""), "")</f>
        <v>1638623.6392861889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1638623.6392861889</v>
      </c>
      <c r="E62" s="24">
        <f ca="1">IFERROR(IF(LoanIsNotPaid*LoanIsGood,MonthlyPayment,""), "")</f>
        <v>10084.437504983425</v>
      </c>
      <c r="F62" s="24">
        <f ca="1">IFERROR(IF(LoanIsNotPaid*LoanIsGood,Principal,""), "")</f>
        <v>7489.9500761136351</v>
      </c>
      <c r="G62" s="24">
        <f ca="1">IFERROR(IF(LoanIsNotPaid*LoanIsGood,InterestAmt,""), "")</f>
        <v>2594.4874288697893</v>
      </c>
      <c r="H62" s="24">
        <f ca="1">IFERROR(IF(LoanIsNotPaid*LoanIsGood,EndingBalance,""), "")</f>
        <v>1631133.6892100761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1631133.6892100761</v>
      </c>
      <c r="E63" s="24">
        <f ca="1">IFERROR(IF(LoanIsNotPaid*LoanIsGood,MonthlyPayment,""), "")</f>
        <v>10084.437504983425</v>
      </c>
      <c r="F63" s="24">
        <f ca="1">IFERROR(IF(LoanIsNotPaid*LoanIsGood,Principal,""), "")</f>
        <v>7501.8091637341495</v>
      </c>
      <c r="G63" s="24">
        <f ca="1">IFERROR(IF(LoanIsNotPaid*LoanIsGood,InterestAmt,""), "")</f>
        <v>2582.6283412492758</v>
      </c>
      <c r="H63" s="24">
        <f ca="1">IFERROR(IF(LoanIsNotPaid*LoanIsGood,EndingBalance,""), "")</f>
        <v>1623631.8800463418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1623631.8800463418</v>
      </c>
      <c r="E64" s="24">
        <f ca="1">IFERROR(IF(LoanIsNotPaid*LoanIsGood,MonthlyPayment,""), "")</f>
        <v>10084.437504983425</v>
      </c>
      <c r="F64" s="24">
        <f ca="1">IFERROR(IF(LoanIsNotPaid*LoanIsGood,Principal,""), "")</f>
        <v>7513.6870282433947</v>
      </c>
      <c r="G64" s="24">
        <f ca="1">IFERROR(IF(LoanIsNotPaid*LoanIsGood,InterestAmt,""), "")</f>
        <v>2570.7504767400305</v>
      </c>
      <c r="H64" s="24">
        <f ca="1">IFERROR(IF(LoanIsNotPaid*LoanIsGood,EndingBalance,""), "")</f>
        <v>1616118.1930180979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1616118.1930180979</v>
      </c>
      <c r="E65" s="24">
        <f ca="1">IFERROR(IF(LoanIsNotPaid*LoanIsGood,MonthlyPayment,""), "")</f>
        <v>10084.437504983425</v>
      </c>
      <c r="F65" s="24">
        <f ca="1">IFERROR(IF(LoanIsNotPaid*LoanIsGood,Principal,""), "")</f>
        <v>7525.5836993714474</v>
      </c>
      <c r="G65" s="24">
        <f ca="1">IFERROR(IF(LoanIsNotPaid*LoanIsGood,InterestAmt,""), "")</f>
        <v>2558.8538056119783</v>
      </c>
      <c r="H65" s="24">
        <f ca="1">IFERROR(IF(LoanIsNotPaid*LoanIsGood,EndingBalance,""), "")</f>
        <v>1608592.6093187262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1608592.6093187262</v>
      </c>
      <c r="E66" s="24">
        <f ca="1">IFERROR(IF(LoanIsNotPaid*LoanIsGood,MonthlyPayment,""), "")</f>
        <v>10084.437504983425</v>
      </c>
      <c r="F66" s="24">
        <f ca="1">IFERROR(IF(LoanIsNotPaid*LoanIsGood,Principal,""), "")</f>
        <v>7537.4992068954525</v>
      </c>
      <c r="G66" s="24">
        <f ca="1">IFERROR(IF(LoanIsNotPaid*LoanIsGood,InterestAmt,""), "")</f>
        <v>2546.9382980879732</v>
      </c>
      <c r="H66" s="24">
        <f ca="1">IFERROR(IF(LoanIsNotPaid*LoanIsGood,EndingBalance,""), "")</f>
        <v>1601055.1101118319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1601055.1101118319</v>
      </c>
      <c r="E67" s="24">
        <f ca="1">IFERROR(IF(LoanIsNotPaid*LoanIsGood,MonthlyPayment,""), "")</f>
        <v>10084.437504983425</v>
      </c>
      <c r="F67" s="24">
        <f ca="1">IFERROR(IF(LoanIsNotPaid*LoanIsGood,Principal,""), "")</f>
        <v>7549.4335806397021</v>
      </c>
      <c r="G67" s="24">
        <f ca="1">IFERROR(IF(LoanIsNotPaid*LoanIsGood,InterestAmt,""), "")</f>
        <v>2535.0039243437218</v>
      </c>
      <c r="H67" s="24">
        <f ca="1">IFERROR(IF(LoanIsNotPaid*LoanIsGood,EndingBalance,""), "")</f>
        <v>1593505.6765311924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1593505.6765311924</v>
      </c>
      <c r="E68" s="24">
        <f ca="1">IFERROR(IF(LoanIsNotPaid*LoanIsGood,MonthlyPayment,""), "")</f>
        <v>10084.437504983425</v>
      </c>
      <c r="F68" s="24">
        <f ca="1">IFERROR(IF(LoanIsNotPaid*LoanIsGood,Principal,""), "")</f>
        <v>7561.3868504757165</v>
      </c>
      <c r="G68" s="24">
        <f ca="1">IFERROR(IF(LoanIsNotPaid*LoanIsGood,InterestAmt,""), "")</f>
        <v>2523.0506545077092</v>
      </c>
      <c r="H68" s="24">
        <f ca="1">IFERROR(IF(LoanIsNotPaid*LoanIsGood,EndingBalance,""), "")</f>
        <v>1585944.289680717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1585944.289680717</v>
      </c>
      <c r="E69" s="24">
        <f ca="1">IFERROR(IF(LoanIsNotPaid*LoanIsGood,MonthlyPayment,""), "")</f>
        <v>10084.437504983425</v>
      </c>
      <c r="F69" s="24">
        <f ca="1">IFERROR(IF(LoanIsNotPaid*LoanIsGood,Principal,""), "")</f>
        <v>7573.3590463223018</v>
      </c>
      <c r="G69" s="24">
        <f ca="1">IFERROR(IF(LoanIsNotPaid*LoanIsGood,InterestAmt,""), "")</f>
        <v>2511.0784586611226</v>
      </c>
      <c r="H69" s="24">
        <f ca="1">IFERROR(IF(LoanIsNotPaid*LoanIsGood,EndingBalance,""), "")</f>
        <v>1578370.9306343943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1578370.9306343943</v>
      </c>
      <c r="E70" s="24">
        <f ca="1">IFERROR(IF(LoanIsNotPaid*LoanIsGood,MonthlyPayment,""), "")</f>
        <v>10084.437504983425</v>
      </c>
      <c r="F70" s="24">
        <f ca="1">IFERROR(IF(LoanIsNotPaid*LoanIsGood,Principal,""), "")</f>
        <v>7585.3501981456457</v>
      </c>
      <c r="G70" s="24">
        <f ca="1">IFERROR(IF(LoanIsNotPaid*LoanIsGood,InterestAmt,""), "")</f>
        <v>2499.0873068377791</v>
      </c>
      <c r="H70" s="24">
        <f ca="1">IFERROR(IF(LoanIsNotPaid*LoanIsGood,EndingBalance,""), "")</f>
        <v>1570785.5804362488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1570785.5804362488</v>
      </c>
      <c r="E71" s="24">
        <f ca="1">IFERROR(IF(LoanIsNotPaid*LoanIsGood,MonthlyPayment,""), "")</f>
        <v>10084.437504983425</v>
      </c>
      <c r="F71" s="24">
        <f ca="1">IFERROR(IF(LoanIsNotPaid*LoanIsGood,Principal,""), "")</f>
        <v>7597.3603359593772</v>
      </c>
      <c r="G71" s="24">
        <f ca="1">IFERROR(IF(LoanIsNotPaid*LoanIsGood,InterestAmt,""), "")</f>
        <v>2487.0771690240481</v>
      </c>
      <c r="H71" s="24">
        <f ca="1">IFERROR(IF(LoanIsNotPaid*LoanIsGood,EndingBalance,""), "")</f>
        <v>1563188.2201002892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1563188.2201002892</v>
      </c>
      <c r="E72" s="24">
        <f ca="1">IFERROR(IF(LoanIsNotPaid*LoanIsGood,MonthlyPayment,""), "")</f>
        <v>10084.437504983425</v>
      </c>
      <c r="F72" s="24">
        <f ca="1">IFERROR(IF(LoanIsNotPaid*LoanIsGood,Principal,""), "")</f>
        <v>7609.3894898246454</v>
      </c>
      <c r="G72" s="24">
        <f ca="1">IFERROR(IF(LoanIsNotPaid*LoanIsGood,InterestAmt,""), "")</f>
        <v>2475.048015158779</v>
      </c>
      <c r="H72" s="24">
        <f ca="1">IFERROR(IF(LoanIsNotPaid*LoanIsGood,EndingBalance,""), "")</f>
        <v>1555578.8306104655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1555578.8306104655</v>
      </c>
      <c r="E73" s="24">
        <f ca="1">IFERROR(IF(LoanIsNotPaid*LoanIsGood,MonthlyPayment,""), "")</f>
        <v>10084.437504983425</v>
      </c>
      <c r="F73" s="24">
        <f ca="1">IFERROR(IF(LoanIsNotPaid*LoanIsGood,Principal,""), "")</f>
        <v>7621.4376898502005</v>
      </c>
      <c r="G73" s="24">
        <f ca="1">IFERROR(IF(LoanIsNotPaid*LoanIsGood,InterestAmt,""), "")</f>
        <v>2462.9998151332243</v>
      </c>
      <c r="H73" s="24">
        <f ca="1">IFERROR(IF(LoanIsNotPaid*LoanIsGood,EndingBalance,""), "")</f>
        <v>1547957.3929206149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1547957.3929206149</v>
      </c>
      <c r="E74" s="24">
        <f ca="1">IFERROR(IF(LoanIsNotPaid*LoanIsGood,MonthlyPayment,""), "")</f>
        <v>10084.437504983425</v>
      </c>
      <c r="F74" s="24">
        <f ca="1">IFERROR(IF(LoanIsNotPaid*LoanIsGood,Principal,""), "")</f>
        <v>7633.5049661924641</v>
      </c>
      <c r="G74" s="24">
        <f ca="1">IFERROR(IF(LoanIsNotPaid*LoanIsGood,InterestAmt,""), "")</f>
        <v>2450.9325387909607</v>
      </c>
      <c r="H74" s="24">
        <f ca="1">IFERROR(IF(LoanIsNotPaid*LoanIsGood,EndingBalance,""), "")</f>
        <v>1540323.8879544232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1540323.8879544232</v>
      </c>
      <c r="E75" s="24">
        <f ca="1">IFERROR(IF(LoanIsNotPaid*LoanIsGood,MonthlyPayment,""), "")</f>
        <v>10084.437504983425</v>
      </c>
      <c r="F75" s="24">
        <f ca="1">IFERROR(IF(LoanIsNotPaid*LoanIsGood,Principal,""), "")</f>
        <v>7645.5913490556031</v>
      </c>
      <c r="G75" s="24">
        <f ca="1">IFERROR(IF(LoanIsNotPaid*LoanIsGood,InterestAmt,""), "")</f>
        <v>2438.846155927823</v>
      </c>
      <c r="H75" s="24">
        <f ca="1">IFERROR(IF(LoanIsNotPaid*LoanIsGood,EndingBalance,""), "")</f>
        <v>1532678.2966053677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1532678.2966053677</v>
      </c>
      <c r="E76" s="24">
        <f ca="1">IFERROR(IF(LoanIsNotPaid*LoanIsGood,MonthlyPayment,""), "")</f>
        <v>10084.437504983425</v>
      </c>
      <c r="F76" s="24">
        <f ca="1">IFERROR(IF(LoanIsNotPaid*LoanIsGood,Principal,""), "")</f>
        <v>7657.6968686916071</v>
      </c>
      <c r="G76" s="24">
        <f ca="1">IFERROR(IF(LoanIsNotPaid*LoanIsGood,InterestAmt,""), "")</f>
        <v>2426.7406362918182</v>
      </c>
      <c r="H76" s="24">
        <f ca="1">IFERROR(IF(LoanIsNotPaid*LoanIsGood,EndingBalance,""), "")</f>
        <v>1525020.5997366766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1525020.5997366766</v>
      </c>
      <c r="E77" s="24">
        <f ca="1">IFERROR(IF(LoanIsNotPaid*LoanIsGood,MonthlyPayment,""), "")</f>
        <v>10084.437504983425</v>
      </c>
      <c r="F77" s="24">
        <f ca="1">IFERROR(IF(LoanIsNotPaid*LoanIsGood,Principal,""), "")</f>
        <v>7669.8215554003682</v>
      </c>
      <c r="G77" s="24">
        <f ca="1">IFERROR(IF(LoanIsNotPaid*LoanIsGood,InterestAmt,""), "")</f>
        <v>2414.6159495830566</v>
      </c>
      <c r="H77" s="24">
        <f ca="1">IFERROR(IF(LoanIsNotPaid*LoanIsGood,EndingBalance,""), "")</f>
        <v>1517350.7781812756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1517350.7781812756</v>
      </c>
      <c r="E78" s="24">
        <f ca="1">IFERROR(IF(LoanIsNotPaid*LoanIsGood,MonthlyPayment,""), "")</f>
        <v>10084.437504983425</v>
      </c>
      <c r="F78" s="24">
        <f ca="1">IFERROR(IF(LoanIsNotPaid*LoanIsGood,Principal,""), "")</f>
        <v>7681.9654395297521</v>
      </c>
      <c r="G78" s="24">
        <f ca="1">IFERROR(IF(LoanIsNotPaid*LoanIsGood,InterestAmt,""), "")</f>
        <v>2402.4720654536727</v>
      </c>
      <c r="H78" s="24">
        <f ca="1">IFERROR(IF(LoanIsNotPaid*LoanIsGood,EndingBalance,""), "")</f>
        <v>1509668.8127417462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1509668.8127417462</v>
      </c>
      <c r="E79" s="24">
        <f ca="1">IFERROR(IF(LoanIsNotPaid*LoanIsGood,MonthlyPayment,""), "")</f>
        <v>10084.437504983425</v>
      </c>
      <c r="F79" s="24">
        <f ca="1">IFERROR(IF(LoanIsNotPaid*LoanIsGood,Principal,""), "")</f>
        <v>7694.1285514756746</v>
      </c>
      <c r="G79" s="24">
        <f ca="1">IFERROR(IF(LoanIsNotPaid*LoanIsGood,InterestAmt,""), "")</f>
        <v>2390.3089535077502</v>
      </c>
      <c r="H79" s="24">
        <f ca="1">IFERROR(IF(LoanIsNotPaid*LoanIsGood,EndingBalance,""), "")</f>
        <v>1501974.6841902705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1501974.6841902705</v>
      </c>
      <c r="E80" s="24">
        <f ca="1">IFERROR(IF(LoanIsNotPaid*LoanIsGood,MonthlyPayment,""), "")</f>
        <v>10084.437504983425</v>
      </c>
      <c r="F80" s="24">
        <f ca="1">IFERROR(IF(LoanIsNotPaid*LoanIsGood,Principal,""), "")</f>
        <v>7706.3109216821767</v>
      </c>
      <c r="G80" s="24">
        <f ca="1">IFERROR(IF(LoanIsNotPaid*LoanIsGood,InterestAmt,""), "")</f>
        <v>2378.1265833012471</v>
      </c>
      <c r="H80" s="24">
        <f ca="1">IFERROR(IF(LoanIsNotPaid*LoanIsGood,EndingBalance,""), "")</f>
        <v>1494268.3732685884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1494268.3732685884</v>
      </c>
      <c r="E81" s="24">
        <f ca="1">IFERROR(IF(LoanIsNotPaid*LoanIsGood,MonthlyPayment,""), "")</f>
        <v>10084.437504983425</v>
      </c>
      <c r="F81" s="24">
        <f ca="1">IFERROR(IF(LoanIsNotPaid*LoanIsGood,Principal,""), "")</f>
        <v>7718.5125806415081</v>
      </c>
      <c r="G81" s="24">
        <f ca="1">IFERROR(IF(LoanIsNotPaid*LoanIsGood,InterestAmt,""), "")</f>
        <v>2365.9249243419167</v>
      </c>
      <c r="H81" s="24">
        <f ca="1">IFERROR(IF(LoanIsNotPaid*LoanIsGood,EndingBalance,""), "")</f>
        <v>1486549.8606879469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1486549.8606879469</v>
      </c>
      <c r="E82" s="24">
        <f ca="1">IFERROR(IF(LoanIsNotPaid*LoanIsGood,MonthlyPayment,""), "")</f>
        <v>10084.437504983425</v>
      </c>
      <c r="F82" s="24">
        <f ca="1">IFERROR(IF(LoanIsNotPaid*LoanIsGood,Principal,""), "")</f>
        <v>7730.7335588941905</v>
      </c>
      <c r="G82" s="24">
        <f ca="1">IFERROR(IF(LoanIsNotPaid*LoanIsGood,InterestAmt,""), "")</f>
        <v>2353.7039460892347</v>
      </c>
      <c r="H82" s="24">
        <f ca="1">IFERROR(IF(LoanIsNotPaid*LoanIsGood,EndingBalance,""), "")</f>
        <v>1478819.1271290528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1478819.1271290528</v>
      </c>
      <c r="E83" s="24">
        <f ca="1">IFERROR(IF(LoanIsNotPaid*LoanIsGood,MonthlyPayment,""), "")</f>
        <v>10084.437504983425</v>
      </c>
      <c r="F83" s="24">
        <f ca="1">IFERROR(IF(LoanIsNotPaid*LoanIsGood,Principal,""), "")</f>
        <v>7742.9738870291058</v>
      </c>
      <c r="G83" s="24">
        <f ca="1">IFERROR(IF(LoanIsNotPaid*LoanIsGood,InterestAmt,""), "")</f>
        <v>2341.463617954319</v>
      </c>
      <c r="H83" s="24">
        <f ca="1">IFERROR(IF(LoanIsNotPaid*LoanIsGood,EndingBalance,""), "")</f>
        <v>1471076.1532420241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1471076.1532420241</v>
      </c>
      <c r="E84" s="24">
        <f ca="1">IFERROR(IF(LoanIsNotPaid*LoanIsGood,MonthlyPayment,""), "")</f>
        <v>10084.437504983425</v>
      </c>
      <c r="F84" s="24">
        <f ca="1">IFERROR(IF(LoanIsNotPaid*LoanIsGood,Principal,""), "")</f>
        <v>7755.2335956835677</v>
      </c>
      <c r="G84" s="24">
        <f ca="1">IFERROR(IF(LoanIsNotPaid*LoanIsGood,InterestAmt,""), "")</f>
        <v>2329.2039092998562</v>
      </c>
      <c r="H84" s="24">
        <f ca="1">IFERROR(IF(LoanIsNotPaid*LoanIsGood,EndingBalance,""), "")</f>
        <v>1463320.9196463411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1463320.9196463411</v>
      </c>
      <c r="E85" s="24">
        <f ca="1">IFERROR(IF(LoanIsNotPaid*LoanIsGood,MonthlyPayment,""), "")</f>
        <v>10084.437504983425</v>
      </c>
      <c r="F85" s="24">
        <f ca="1">IFERROR(IF(LoanIsNotPaid*LoanIsGood,Principal,""), "")</f>
        <v>7767.5127155434011</v>
      </c>
      <c r="G85" s="24">
        <f ca="1">IFERROR(IF(LoanIsNotPaid*LoanIsGood,InterestAmt,""), "")</f>
        <v>2316.9247894400241</v>
      </c>
      <c r="H85" s="24">
        <f ca="1">IFERROR(IF(LoanIsNotPaid*LoanIsGood,EndingBalance,""), "")</f>
        <v>1455553.4069307973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1455553.4069307973</v>
      </c>
      <c r="E86" s="24">
        <f ca="1">IFERROR(IF(LoanIsNotPaid*LoanIsGood,MonthlyPayment,""), "")</f>
        <v>10084.437504983425</v>
      </c>
      <c r="F86" s="24">
        <f ca="1">IFERROR(IF(LoanIsNotPaid*LoanIsGood,Principal,""), "")</f>
        <v>7779.8112773430112</v>
      </c>
      <c r="G86" s="24">
        <f ca="1">IFERROR(IF(LoanIsNotPaid*LoanIsGood,InterestAmt,""), "")</f>
        <v>2304.6262276404132</v>
      </c>
      <c r="H86" s="24">
        <f ca="1">IFERROR(IF(LoanIsNotPaid*LoanIsGood,EndingBalance,""), "")</f>
        <v>1447773.5956534545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1447773.5956534545</v>
      </c>
      <c r="E87" s="24">
        <f ca="1">IFERROR(IF(LoanIsNotPaid*LoanIsGood,MonthlyPayment,""), "")</f>
        <v>10084.437504983425</v>
      </c>
      <c r="F87" s="24">
        <f ca="1">IFERROR(IF(LoanIsNotPaid*LoanIsGood,Principal,""), "")</f>
        <v>7792.1293118654712</v>
      </c>
      <c r="G87" s="24">
        <f ca="1">IFERROR(IF(LoanIsNotPaid*LoanIsGood,InterestAmt,""), "")</f>
        <v>2292.3081931179536</v>
      </c>
      <c r="H87" s="24">
        <f ca="1">IFERROR(IF(LoanIsNotPaid*LoanIsGood,EndingBalance,""), "")</f>
        <v>1439981.4663415891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1439981.4663415891</v>
      </c>
      <c r="E88" s="24">
        <f ca="1">IFERROR(IF(LoanIsNotPaid*LoanIsGood,MonthlyPayment,""), "")</f>
        <v>10084.437504983425</v>
      </c>
      <c r="F88" s="24">
        <f ca="1">IFERROR(IF(LoanIsNotPaid*LoanIsGood,Principal,""), "")</f>
        <v>7804.4668499425907</v>
      </c>
      <c r="G88" s="24">
        <f ca="1">IFERROR(IF(LoanIsNotPaid*LoanIsGood,InterestAmt,""), "")</f>
        <v>2279.9706550408337</v>
      </c>
      <c r="H88" s="24">
        <f ca="1">IFERROR(IF(LoanIsNotPaid*LoanIsGood,EndingBalance,""), "")</f>
        <v>1432176.9994916476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1432176.9994916476</v>
      </c>
      <c r="E89" s="24">
        <f ca="1">IFERROR(IF(LoanIsNotPaid*LoanIsGood,MonthlyPayment,""), "")</f>
        <v>10084.437504983425</v>
      </c>
      <c r="F89" s="24">
        <f ca="1">IFERROR(IF(LoanIsNotPaid*LoanIsGood,Principal,""), "")</f>
        <v>7816.8239224550007</v>
      </c>
      <c r="G89" s="24">
        <f ca="1">IFERROR(IF(LoanIsNotPaid*LoanIsGood,InterestAmt,""), "")</f>
        <v>2267.6135825284246</v>
      </c>
      <c r="H89" s="24">
        <f ca="1">IFERROR(IF(LoanIsNotPaid*LoanIsGood,EndingBalance,""), "")</f>
        <v>1424360.1755691916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1424360.1755691916</v>
      </c>
      <c r="E90" s="24">
        <f ca="1">IFERROR(IF(LoanIsNotPaid*LoanIsGood,MonthlyPayment,""), "")</f>
        <v>10084.437504983425</v>
      </c>
      <c r="F90" s="24">
        <f ca="1">IFERROR(IF(LoanIsNotPaid*LoanIsGood,Principal,""), "")</f>
        <v>7829.2005603322214</v>
      </c>
      <c r="G90" s="24">
        <f ca="1">IFERROR(IF(LoanIsNotPaid*LoanIsGood,InterestAmt,""), "")</f>
        <v>2255.2369446512039</v>
      </c>
      <c r="H90" s="24">
        <f ca="1">IFERROR(IF(LoanIsNotPaid*LoanIsGood,EndingBalance,""), "")</f>
        <v>1416530.9750088605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1416530.9750088605</v>
      </c>
      <c r="E91" s="24">
        <f ca="1">IFERROR(IF(LoanIsNotPaid*LoanIsGood,MonthlyPayment,""), "")</f>
        <v>10084.437504983425</v>
      </c>
      <c r="F91" s="24">
        <f ca="1">IFERROR(IF(LoanIsNotPaid*LoanIsGood,Principal,""), "")</f>
        <v>7841.5967945527473</v>
      </c>
      <c r="G91" s="24">
        <f ca="1">IFERROR(IF(LoanIsNotPaid*LoanIsGood,InterestAmt,""), "")</f>
        <v>2242.8407104306775</v>
      </c>
      <c r="H91" s="24">
        <f ca="1">IFERROR(IF(LoanIsNotPaid*LoanIsGood,EndingBalance,""), "")</f>
        <v>1408689.3782143081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1408689.3782143081</v>
      </c>
      <c r="E92" s="24">
        <f ca="1">IFERROR(IF(LoanIsNotPaid*LoanIsGood,MonthlyPayment,""), "")</f>
        <v>10084.437504983425</v>
      </c>
      <c r="F92" s="24">
        <f ca="1">IFERROR(IF(LoanIsNotPaid*LoanIsGood,Principal,""), "")</f>
        <v>7854.012656144123</v>
      </c>
      <c r="G92" s="24">
        <f ca="1">IFERROR(IF(LoanIsNotPaid*LoanIsGood,InterestAmt,""), "")</f>
        <v>2230.4248488393027</v>
      </c>
      <c r="H92" s="24">
        <f ca="1">IFERROR(IF(LoanIsNotPaid*LoanIsGood,EndingBalance,""), "")</f>
        <v>1400835.365558164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1400835.365558164</v>
      </c>
      <c r="E93" s="24">
        <f ca="1">IFERROR(IF(LoanIsNotPaid*LoanIsGood,MonthlyPayment,""), "")</f>
        <v>10084.437504983425</v>
      </c>
      <c r="F93" s="24">
        <f ca="1">IFERROR(IF(LoanIsNotPaid*LoanIsGood,Principal,""), "")</f>
        <v>7866.4481761830175</v>
      </c>
      <c r="G93" s="24">
        <f ca="1">IFERROR(IF(LoanIsNotPaid*LoanIsGood,InterestAmt,""), "")</f>
        <v>2217.9893288004077</v>
      </c>
      <c r="H93" s="24">
        <f ca="1">IFERROR(IF(LoanIsNotPaid*LoanIsGood,EndingBalance,""), "")</f>
        <v>1392968.9173819793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1392968.9173819793</v>
      </c>
      <c r="E94" s="24">
        <f ca="1">IFERROR(IF(LoanIsNotPaid*LoanIsGood,MonthlyPayment,""), "")</f>
        <v>10084.437504983425</v>
      </c>
      <c r="F94" s="24">
        <f ca="1">IFERROR(IF(LoanIsNotPaid*LoanIsGood,Principal,""), "")</f>
        <v>7878.9033857953073</v>
      </c>
      <c r="G94" s="24">
        <f ca="1">IFERROR(IF(LoanIsNotPaid*LoanIsGood,InterestAmt,""), "")</f>
        <v>2205.534119188118</v>
      </c>
      <c r="H94" s="24">
        <f ca="1">IFERROR(IF(LoanIsNotPaid*LoanIsGood,EndingBalance,""), "")</f>
        <v>1385090.0139961862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1385090.0139961862</v>
      </c>
      <c r="E95" s="24">
        <f ca="1">IFERROR(IF(LoanIsNotPaid*LoanIsGood,MonthlyPayment,""), "")</f>
        <v>10084.437504983425</v>
      </c>
      <c r="F95" s="24">
        <f ca="1">IFERROR(IF(LoanIsNotPaid*LoanIsGood,Principal,""), "")</f>
        <v>7891.3783161561487</v>
      </c>
      <c r="G95" s="24">
        <f ca="1">IFERROR(IF(LoanIsNotPaid*LoanIsGood,InterestAmt,""), "")</f>
        <v>2193.0591888272756</v>
      </c>
      <c r="H95" s="24">
        <f ca="1">IFERROR(IF(LoanIsNotPaid*LoanIsGood,EndingBalance,""), "")</f>
        <v>1377198.6356800292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1377198.6356800292</v>
      </c>
      <c r="E96" s="24">
        <f ca="1">IFERROR(IF(LoanIsNotPaid*LoanIsGood,MonthlyPayment,""), "")</f>
        <v>10084.437504983425</v>
      </c>
      <c r="F96" s="24">
        <f ca="1">IFERROR(IF(LoanIsNotPaid*LoanIsGood,Principal,""), "")</f>
        <v>7903.8729984900629</v>
      </c>
      <c r="G96" s="24">
        <f ca="1">IFERROR(IF(LoanIsNotPaid*LoanIsGood,InterestAmt,""), "")</f>
        <v>2180.5645064933619</v>
      </c>
      <c r="H96" s="24">
        <f ca="1">IFERROR(IF(LoanIsNotPaid*LoanIsGood,EndingBalance,""), "")</f>
        <v>1369294.7626815396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1369294.7626815396</v>
      </c>
      <c r="E97" s="24">
        <f ca="1">IFERROR(IF(LoanIsNotPaid*LoanIsGood,MonthlyPayment,""), "")</f>
        <v>10084.437504983425</v>
      </c>
      <c r="F97" s="24">
        <f ca="1">IFERROR(IF(LoanIsNotPaid*LoanIsGood,Principal,""), "")</f>
        <v>7916.3874640710055</v>
      </c>
      <c r="G97" s="24">
        <f ca="1">IFERROR(IF(LoanIsNotPaid*LoanIsGood,InterestAmt,""), "")</f>
        <v>2168.0500409124188</v>
      </c>
      <c r="H97" s="24">
        <f ca="1">IFERROR(IF(LoanIsNotPaid*LoanIsGood,EndingBalance,""), "")</f>
        <v>1361378.3752174675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1361378.3752174675</v>
      </c>
      <c r="E98" s="24">
        <f ca="1">IFERROR(IF(LoanIsNotPaid*LoanIsGood,MonthlyPayment,""), "")</f>
        <v>10084.437504983425</v>
      </c>
      <c r="F98" s="24">
        <f ca="1">IFERROR(IF(LoanIsNotPaid*LoanIsGood,Principal,""), "")</f>
        <v>7928.9217442224508</v>
      </c>
      <c r="G98" s="24">
        <f ca="1">IFERROR(IF(LoanIsNotPaid*LoanIsGood,InterestAmt,""), "")</f>
        <v>2155.5157607609731</v>
      </c>
      <c r="H98" s="24">
        <f ca="1">IFERROR(IF(LoanIsNotPaid*LoanIsGood,EndingBalance,""), "")</f>
        <v>1353449.4534732471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1353449.4534732471</v>
      </c>
      <c r="E99" s="24">
        <f ca="1">IFERROR(IF(LoanIsNotPaid*LoanIsGood,MonthlyPayment,""), "")</f>
        <v>10084.437504983425</v>
      </c>
      <c r="F99" s="24">
        <f ca="1">IFERROR(IF(LoanIsNotPaid*LoanIsGood,Principal,""), "")</f>
        <v>7941.4758703174703</v>
      </c>
      <c r="G99" s="24">
        <f ca="1">IFERROR(IF(LoanIsNotPaid*LoanIsGood,InterestAmt,""), "")</f>
        <v>2142.9616346659541</v>
      </c>
      <c r="H99" s="24">
        <f ca="1">IFERROR(IF(LoanIsNotPaid*LoanIsGood,EndingBalance,""), "")</f>
        <v>1345507.9776029293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1345507.9776029293</v>
      </c>
      <c r="E100" s="24">
        <f ca="1">IFERROR(IF(LoanIsNotPaid*LoanIsGood,MonthlyPayment,""), "")</f>
        <v>10084.437504983425</v>
      </c>
      <c r="F100" s="24">
        <f ca="1">IFERROR(IF(LoanIsNotPaid*LoanIsGood,Principal,""), "")</f>
        <v>7954.0498737788066</v>
      </c>
      <c r="G100" s="24">
        <f ca="1">IFERROR(IF(LoanIsNotPaid*LoanIsGood,InterestAmt,""), "")</f>
        <v>2130.3876312046182</v>
      </c>
      <c r="H100" s="24">
        <f ca="1">IFERROR(IF(LoanIsNotPaid*LoanIsGood,EndingBalance,""), "")</f>
        <v>1337553.9277291503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1337553.9277291503</v>
      </c>
      <c r="E101" s="24">
        <f ca="1">IFERROR(IF(LoanIsNotPaid*LoanIsGood,MonthlyPayment,""), "")</f>
        <v>10084.437504983425</v>
      </c>
      <c r="F101" s="24">
        <f ca="1">IFERROR(IF(LoanIsNotPaid*LoanIsGood,Principal,""), "")</f>
        <v>7966.6437860789565</v>
      </c>
      <c r="G101" s="24">
        <f ca="1">IFERROR(IF(LoanIsNotPaid*LoanIsGood,InterestAmt,""), "")</f>
        <v>2117.7937189044687</v>
      </c>
      <c r="H101" s="24">
        <f ca="1">IFERROR(IF(LoanIsNotPaid*LoanIsGood,EndingBalance,""), "")</f>
        <v>1329587.2839430715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1329587.2839430715</v>
      </c>
      <c r="E102" s="24">
        <f ca="1">IFERROR(IF(LoanIsNotPaid*LoanIsGood,MonthlyPayment,""), "")</f>
        <v>10084.437504983425</v>
      </c>
      <c r="F102" s="24">
        <f ca="1">IFERROR(IF(LoanIsNotPaid*LoanIsGood,Principal,""), "")</f>
        <v>7979.2576387402487</v>
      </c>
      <c r="G102" s="24">
        <f ca="1">IFERROR(IF(LoanIsNotPaid*LoanIsGood,InterestAmt,""), "")</f>
        <v>2105.179866243177</v>
      </c>
      <c r="H102" s="24">
        <f ca="1">IFERROR(IF(LoanIsNotPaid*LoanIsGood,EndingBalance,""), "")</f>
        <v>1321608.0263043307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1321608.0263043307</v>
      </c>
      <c r="E103" s="24">
        <f ca="1">IFERROR(IF(LoanIsNotPaid*LoanIsGood,MonthlyPayment,""), "")</f>
        <v>10084.437504983425</v>
      </c>
      <c r="F103" s="24">
        <f ca="1">IFERROR(IF(LoanIsNotPaid*LoanIsGood,Principal,""), "")</f>
        <v>7991.8914633349204</v>
      </c>
      <c r="G103" s="24">
        <f ca="1">IFERROR(IF(LoanIsNotPaid*LoanIsGood,InterestAmt,""), "")</f>
        <v>2092.5460416485048</v>
      </c>
      <c r="H103" s="24">
        <f ca="1">IFERROR(IF(LoanIsNotPaid*LoanIsGood,EndingBalance,""), "")</f>
        <v>1313616.1348409962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1313616.1348409962</v>
      </c>
      <c r="E104" s="24">
        <f ca="1">IFERROR(IF(LoanIsNotPaid*LoanIsGood,MonthlyPayment,""), "")</f>
        <v>10084.437504983425</v>
      </c>
      <c r="F104" s="24">
        <f ca="1">IFERROR(IF(LoanIsNotPaid*LoanIsGood,Principal,""), "")</f>
        <v>8004.5452914852003</v>
      </c>
      <c r="G104" s="24">
        <f ca="1">IFERROR(IF(LoanIsNotPaid*LoanIsGood,InterestAmt,""), "")</f>
        <v>2079.8922134982245</v>
      </c>
      <c r="H104" s="24">
        <f ca="1">IFERROR(IF(LoanIsNotPaid*LoanIsGood,EndingBalance,""), "")</f>
        <v>1305611.5895495126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1305611.5895495126</v>
      </c>
      <c r="E105" s="24">
        <f ca="1">IFERROR(IF(LoanIsNotPaid*LoanIsGood,MonthlyPayment,""), "")</f>
        <v>10084.437504983425</v>
      </c>
      <c r="F105" s="24">
        <f ca="1">IFERROR(IF(LoanIsNotPaid*LoanIsGood,Principal,""), "")</f>
        <v>8017.2191548633855</v>
      </c>
      <c r="G105" s="24">
        <f ca="1">IFERROR(IF(LoanIsNotPaid*LoanIsGood,InterestAmt,""), "")</f>
        <v>2067.2183501200398</v>
      </c>
      <c r="H105" s="24">
        <f ca="1">IFERROR(IF(LoanIsNotPaid*LoanIsGood,EndingBalance,""), "")</f>
        <v>1297594.3703946483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1297594.3703946483</v>
      </c>
      <c r="E106" s="24">
        <f ca="1">IFERROR(IF(LoanIsNotPaid*LoanIsGood,MonthlyPayment,""), "")</f>
        <v>10084.437504983425</v>
      </c>
      <c r="F106" s="24">
        <f ca="1">IFERROR(IF(LoanIsNotPaid*LoanIsGood,Principal,""), "")</f>
        <v>8029.9130851919181</v>
      </c>
      <c r="G106" s="24">
        <f ca="1">IFERROR(IF(LoanIsNotPaid*LoanIsGood,InterestAmt,""), "")</f>
        <v>2054.5244197915063</v>
      </c>
      <c r="H106" s="24">
        <f ca="1">IFERROR(IF(LoanIsNotPaid*LoanIsGood,EndingBalance,""), "")</f>
        <v>1289564.4573094563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1289564.4573094563</v>
      </c>
      <c r="E107" s="24">
        <f ca="1">IFERROR(IF(LoanIsNotPaid*LoanIsGood,MonthlyPayment,""), "")</f>
        <v>10084.437504983425</v>
      </c>
      <c r="F107" s="24">
        <f ca="1">IFERROR(IF(LoanIsNotPaid*LoanIsGood,Principal,""), "")</f>
        <v>8042.6271142434725</v>
      </c>
      <c r="G107" s="24">
        <f ca="1">IFERROR(IF(LoanIsNotPaid*LoanIsGood,InterestAmt,""), "")</f>
        <v>2041.8103907399523</v>
      </c>
      <c r="H107" s="24">
        <f ca="1">IFERROR(IF(LoanIsNotPaid*LoanIsGood,EndingBalance,""), "")</f>
        <v>1281521.8301952127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1281521.8301952127</v>
      </c>
      <c r="E108" s="24">
        <f ca="1">IFERROR(IF(LoanIsNotPaid*LoanIsGood,MonthlyPayment,""), "")</f>
        <v>10084.437504983425</v>
      </c>
      <c r="F108" s="24">
        <f ca="1">IFERROR(IF(LoanIsNotPaid*LoanIsGood,Principal,""), "")</f>
        <v>8055.3612738410256</v>
      </c>
      <c r="G108" s="24">
        <f ca="1">IFERROR(IF(LoanIsNotPaid*LoanIsGood,InterestAmt,""), "")</f>
        <v>2029.0762311423998</v>
      </c>
      <c r="H108" s="24">
        <f ca="1">IFERROR(IF(LoanIsNotPaid*LoanIsGood,EndingBalance,""), "")</f>
        <v>1273466.468921372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1273466.468921372</v>
      </c>
      <c r="E109" s="24">
        <f ca="1">IFERROR(IF(LoanIsNotPaid*LoanIsGood,MonthlyPayment,""), "")</f>
        <v>10084.437504983425</v>
      </c>
      <c r="F109" s="24">
        <f ca="1">IFERROR(IF(LoanIsNotPaid*LoanIsGood,Principal,""), "")</f>
        <v>8068.1155958579402</v>
      </c>
      <c r="G109" s="24">
        <f ca="1">IFERROR(IF(LoanIsNotPaid*LoanIsGood,InterestAmt,""), "")</f>
        <v>2016.321909125485</v>
      </c>
      <c r="H109" s="24">
        <f ca="1">IFERROR(IF(LoanIsNotPaid*LoanIsGood,EndingBalance,""), "")</f>
        <v>1265398.3533255137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1265398.3533255137</v>
      </c>
      <c r="E110" s="24">
        <f ca="1">IFERROR(IF(LoanIsNotPaid*LoanIsGood,MonthlyPayment,""), "")</f>
        <v>10084.437504983425</v>
      </c>
      <c r="F110" s="24">
        <f ca="1">IFERROR(IF(LoanIsNotPaid*LoanIsGood,Principal,""), "")</f>
        <v>8080.8901122180487</v>
      </c>
      <c r="G110" s="24">
        <f ca="1">IFERROR(IF(LoanIsNotPaid*LoanIsGood,InterestAmt,""), "")</f>
        <v>2003.5473927653766</v>
      </c>
      <c r="H110" s="24">
        <f ca="1">IFERROR(IF(LoanIsNotPaid*LoanIsGood,EndingBalance,""), "")</f>
        <v>1257317.4632132975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1257317.4632132975</v>
      </c>
      <c r="E111" s="24">
        <f ca="1">IFERROR(IF(LoanIsNotPaid*LoanIsGood,MonthlyPayment,""), "")</f>
        <v>10084.437504983425</v>
      </c>
      <c r="F111" s="24">
        <f ca="1">IFERROR(IF(LoanIsNotPaid*LoanIsGood,Principal,""), "")</f>
        <v>8093.6848548957278</v>
      </c>
      <c r="G111" s="24">
        <f ca="1">IFERROR(IF(LoanIsNotPaid*LoanIsGood,InterestAmt,""), "")</f>
        <v>1990.7526500876979</v>
      </c>
      <c r="H111" s="24">
        <f ca="1">IFERROR(IF(LoanIsNotPaid*LoanIsGood,EndingBalance,""), "")</f>
        <v>1249223.7783584017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1249223.7783584017</v>
      </c>
      <c r="E112" s="24">
        <f ca="1">IFERROR(IF(LoanIsNotPaid*LoanIsGood,MonthlyPayment,""), "")</f>
        <v>10084.437504983425</v>
      </c>
      <c r="F112" s="24">
        <f ca="1">IFERROR(IF(LoanIsNotPaid*LoanIsGood,Principal,""), "")</f>
        <v>8106.4998559159776</v>
      </c>
      <c r="G112" s="24">
        <f ca="1">IFERROR(IF(LoanIsNotPaid*LoanIsGood,InterestAmt,""), "")</f>
        <v>1977.937649067446</v>
      </c>
      <c r="H112" s="24">
        <f ca="1">IFERROR(IF(LoanIsNotPaid*LoanIsGood,EndingBalance,""), "")</f>
        <v>1241117.2785024862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1241117.2785024862</v>
      </c>
      <c r="E113" s="24">
        <f ca="1">IFERROR(IF(LoanIsNotPaid*LoanIsGood,MonthlyPayment,""), "")</f>
        <v>10084.437504983425</v>
      </c>
      <c r="F113" s="24">
        <f ca="1">IFERROR(IF(LoanIsNotPaid*LoanIsGood,Principal,""), "")</f>
        <v>8119.3351473545117</v>
      </c>
      <c r="G113" s="24">
        <f ca="1">IFERROR(IF(LoanIsNotPaid*LoanIsGood,InterestAmt,""), "")</f>
        <v>1965.1023576289128</v>
      </c>
      <c r="H113" s="24">
        <f ca="1">IFERROR(IF(LoanIsNotPaid*LoanIsGood,EndingBalance,""), "")</f>
        <v>1232997.9433551305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1232997.9433551305</v>
      </c>
      <c r="E114" s="24">
        <f ca="1">IFERROR(IF(LoanIsNotPaid*LoanIsGood,MonthlyPayment,""), "")</f>
        <v>10084.437504983425</v>
      </c>
      <c r="F114" s="24">
        <f ca="1">IFERROR(IF(LoanIsNotPaid*LoanIsGood,Principal,""), "")</f>
        <v>8132.1907613378235</v>
      </c>
      <c r="G114" s="24">
        <f ca="1">IFERROR(IF(LoanIsNotPaid*LoanIsGood,InterestAmt,""), "")</f>
        <v>1952.2467436456016</v>
      </c>
      <c r="H114" s="24">
        <f ca="1">IFERROR(IF(LoanIsNotPaid*LoanIsGood,EndingBalance,""), "")</f>
        <v>1224865.7525937927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1224865.7525937927</v>
      </c>
      <c r="E115" s="24">
        <f ca="1">IFERROR(IF(LoanIsNotPaid*LoanIsGood,MonthlyPayment,""), "")</f>
        <v>10084.437504983425</v>
      </c>
      <c r="F115" s="24">
        <f ca="1">IFERROR(IF(LoanIsNotPaid*LoanIsGood,Principal,""), "")</f>
        <v>8145.0667300432751</v>
      </c>
      <c r="G115" s="24">
        <f ca="1">IFERROR(IF(LoanIsNotPaid*LoanIsGood,InterestAmt,""), "")</f>
        <v>1939.3707749401501</v>
      </c>
      <c r="H115" s="24">
        <f ca="1">IFERROR(IF(LoanIsNotPaid*LoanIsGood,EndingBalance,""), "")</f>
        <v>1216720.6858637498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1216720.6858637498</v>
      </c>
      <c r="E116" s="24">
        <f ca="1">IFERROR(IF(LoanIsNotPaid*LoanIsGood,MonthlyPayment,""), "")</f>
        <v>10084.437504983425</v>
      </c>
      <c r="F116" s="24">
        <f ca="1">IFERROR(IF(LoanIsNotPaid*LoanIsGood,Principal,""), "")</f>
        <v>8157.963085699178</v>
      </c>
      <c r="G116" s="24">
        <f ca="1">IFERROR(IF(LoanIsNotPaid*LoanIsGood,InterestAmt,""), "")</f>
        <v>1926.4744192842479</v>
      </c>
      <c r="H116" s="24">
        <f ca="1">IFERROR(IF(LoanIsNotPaid*LoanIsGood,EndingBalance,""), "")</f>
        <v>1208562.7227780516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1208562.7227780516</v>
      </c>
      <c r="E117" s="24">
        <f ca="1">IFERROR(IF(LoanIsNotPaid*LoanIsGood,MonthlyPayment,""), "")</f>
        <v>10084.437504983425</v>
      </c>
      <c r="F117" s="24">
        <f ca="1">IFERROR(IF(LoanIsNotPaid*LoanIsGood,Principal,""), "")</f>
        <v>8170.8798605848679</v>
      </c>
      <c r="G117" s="24">
        <f ca="1">IFERROR(IF(LoanIsNotPaid*LoanIsGood,InterestAmt,""), "")</f>
        <v>1913.5576443985578</v>
      </c>
      <c r="H117" s="24">
        <f ca="1">IFERROR(IF(LoanIsNotPaid*LoanIsGood,EndingBalance,""), "")</f>
        <v>1200391.8429174656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1200391.8429174656</v>
      </c>
      <c r="E118" s="24">
        <f ca="1">IFERROR(IF(LoanIsNotPaid*LoanIsGood,MonthlyPayment,""), "")</f>
        <v>10084.437504983425</v>
      </c>
      <c r="F118" s="24">
        <f ca="1">IFERROR(IF(LoanIsNotPaid*LoanIsGood,Principal,""), "")</f>
        <v>8183.8170870307931</v>
      </c>
      <c r="G118" s="24">
        <f ca="1">IFERROR(IF(LoanIsNotPaid*LoanIsGood,InterestAmt,""), "")</f>
        <v>1900.6204179526317</v>
      </c>
      <c r="H118" s="24">
        <f ca="1">IFERROR(IF(LoanIsNotPaid*LoanIsGood,EndingBalance,""), "")</f>
        <v>1192208.0258304363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1192208.0258304363</v>
      </c>
      <c r="E119" s="24">
        <f ca="1">IFERROR(IF(LoanIsNotPaid*LoanIsGood,MonthlyPayment,""), "")</f>
        <v>10084.437504983425</v>
      </c>
      <c r="F119" s="24">
        <f ca="1">IFERROR(IF(LoanIsNotPaid*LoanIsGood,Principal,""), "")</f>
        <v>8196.7747974185913</v>
      </c>
      <c r="G119" s="24">
        <f ca="1">IFERROR(IF(LoanIsNotPaid*LoanIsGood,InterestAmt,""), "")</f>
        <v>1887.662707564833</v>
      </c>
      <c r="H119" s="24">
        <f ca="1">IFERROR(IF(LoanIsNotPaid*LoanIsGood,EndingBalance,""), "")</f>
        <v>1184011.2510330176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1184011.2510330176</v>
      </c>
      <c r="E120" s="24">
        <f ca="1">IFERROR(IF(LoanIsNotPaid*LoanIsGood,MonthlyPayment,""), "")</f>
        <v>10084.437504983425</v>
      </c>
      <c r="F120" s="24">
        <f ca="1">IFERROR(IF(LoanIsNotPaid*LoanIsGood,Principal,""), "")</f>
        <v>8209.753024181171</v>
      </c>
      <c r="G120" s="24">
        <f ca="1">IFERROR(IF(LoanIsNotPaid*LoanIsGood,InterestAmt,""), "")</f>
        <v>1874.6844808022536</v>
      </c>
      <c r="H120" s="24">
        <f ca="1">IFERROR(IF(LoanIsNotPaid*LoanIsGood,EndingBalance,""), "")</f>
        <v>1175801.4980088356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1175801.4980088356</v>
      </c>
      <c r="E121" s="24">
        <f ca="1">IFERROR(IF(LoanIsNotPaid*LoanIsGood,MonthlyPayment,""), "")</f>
        <v>10084.437504983425</v>
      </c>
      <c r="F121" s="24">
        <f ca="1">IFERROR(IF(LoanIsNotPaid*LoanIsGood,Principal,""), "")</f>
        <v>8222.7517998027924</v>
      </c>
      <c r="G121" s="24">
        <f ca="1">IFERROR(IF(LoanIsNotPaid*LoanIsGood,InterestAmt,""), "")</f>
        <v>1861.685705180633</v>
      </c>
      <c r="H121" s="24">
        <f ca="1">IFERROR(IF(LoanIsNotPaid*LoanIsGood,EndingBalance,""), "")</f>
        <v>1167578.7462090338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1167578.7462090338</v>
      </c>
      <c r="E122" s="24">
        <f ca="1">IFERROR(IF(LoanIsNotPaid*LoanIsGood,MonthlyPayment,""), "")</f>
        <v>10084.437504983425</v>
      </c>
      <c r="F122" s="24">
        <f ca="1">IFERROR(IF(LoanIsNotPaid*LoanIsGood,Principal,""), "")</f>
        <v>8235.7711568191462</v>
      </c>
      <c r="G122" s="24">
        <f ca="1">IFERROR(IF(LoanIsNotPaid*LoanIsGood,InterestAmt,""), "")</f>
        <v>1848.6663481642784</v>
      </c>
      <c r="H122" s="24">
        <f ca="1">IFERROR(IF(LoanIsNotPaid*LoanIsGood,EndingBalance,""), "")</f>
        <v>1159342.9750522154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1159342.9750522154</v>
      </c>
      <c r="E123" s="24">
        <f ca="1">IFERROR(IF(LoanIsNotPaid*LoanIsGood,MonthlyPayment,""), "")</f>
        <v>10084.437504983425</v>
      </c>
      <c r="F123" s="24">
        <f ca="1">IFERROR(IF(LoanIsNotPaid*LoanIsGood,Principal,""), "")</f>
        <v>8248.811127817442</v>
      </c>
      <c r="G123" s="24">
        <f ca="1">IFERROR(IF(LoanIsNotPaid*LoanIsGood,InterestAmt,""), "")</f>
        <v>1835.6263771659821</v>
      </c>
      <c r="H123" s="24">
        <f ca="1">IFERROR(IF(LoanIsNotPaid*LoanIsGood,EndingBalance,""), "")</f>
        <v>1151094.1639243979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1151094.1639243979</v>
      </c>
      <c r="E124" s="24">
        <f ca="1">IFERROR(IF(LoanIsNotPaid*LoanIsGood,MonthlyPayment,""), "")</f>
        <v>10084.437504983425</v>
      </c>
      <c r="F124" s="24">
        <f ca="1">IFERROR(IF(LoanIsNotPaid*LoanIsGood,Principal,""), "")</f>
        <v>8261.8717454364869</v>
      </c>
      <c r="G124" s="24">
        <f ca="1">IFERROR(IF(LoanIsNotPaid*LoanIsGood,InterestAmt,""), "")</f>
        <v>1822.5657595469374</v>
      </c>
      <c r="H124" s="24">
        <f ca="1">IFERROR(IF(LoanIsNotPaid*LoanIsGood,EndingBalance,""), "")</f>
        <v>1142832.2921789621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1142832.2921789621</v>
      </c>
      <c r="E125" s="24">
        <f ca="1">IFERROR(IF(LoanIsNotPaid*LoanIsGood,MonthlyPayment,""), "")</f>
        <v>10084.437504983425</v>
      </c>
      <c r="F125" s="24">
        <f ca="1">IFERROR(IF(LoanIsNotPaid*LoanIsGood,Principal,""), "")</f>
        <v>8274.9530423667602</v>
      </c>
      <c r="G125" s="24">
        <f ca="1">IFERROR(IF(LoanIsNotPaid*LoanIsGood,InterestAmt,""), "")</f>
        <v>1809.4844626166632</v>
      </c>
      <c r="H125" s="24">
        <f ca="1">IFERROR(IF(LoanIsNotPaid*LoanIsGood,EndingBalance,""), "")</f>
        <v>1134557.339136594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1134557.339136594</v>
      </c>
      <c r="E126" s="24">
        <f ca="1">IFERROR(IF(LoanIsNotPaid*LoanIsGood,MonthlyPayment,""), "")</f>
        <v>10084.437504983425</v>
      </c>
      <c r="F126" s="24">
        <f ca="1">IFERROR(IF(LoanIsNotPaid*LoanIsGood,Principal,""), "")</f>
        <v>8288.0550513505095</v>
      </c>
      <c r="G126" s="24">
        <f ca="1">IFERROR(IF(LoanIsNotPaid*LoanIsGood,InterestAmt,""), "")</f>
        <v>1796.3824536329157</v>
      </c>
      <c r="H126" s="24">
        <f ca="1">IFERROR(IF(LoanIsNotPaid*LoanIsGood,EndingBalance,""), "")</f>
        <v>1126269.2840852442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1126269.2840852442</v>
      </c>
      <c r="E127" s="24">
        <f ca="1">IFERROR(IF(LoanIsNotPaid*LoanIsGood,MonthlyPayment,""), "")</f>
        <v>10084.437504983425</v>
      </c>
      <c r="F127" s="24">
        <f ca="1">IFERROR(IF(LoanIsNotPaid*LoanIsGood,Principal,""), "")</f>
        <v>8301.1778051818146</v>
      </c>
      <c r="G127" s="24">
        <f ca="1">IFERROR(IF(LoanIsNotPaid*LoanIsGood,InterestAmt,""), "")</f>
        <v>1783.2596998016111</v>
      </c>
      <c r="H127" s="24">
        <f ca="1">IFERROR(IF(LoanIsNotPaid*LoanIsGood,EndingBalance,""), "")</f>
        <v>1117968.1062800623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1117968.1062800623</v>
      </c>
      <c r="E128" s="24">
        <f ca="1">IFERROR(IF(LoanIsNotPaid*LoanIsGood,MonthlyPayment,""), "")</f>
        <v>10084.437504983425</v>
      </c>
      <c r="F128" s="24">
        <f ca="1">IFERROR(IF(LoanIsNotPaid*LoanIsGood,Principal,""), "")</f>
        <v>8314.3213367066837</v>
      </c>
      <c r="G128" s="24">
        <f ca="1">IFERROR(IF(LoanIsNotPaid*LoanIsGood,InterestAmt,""), "")</f>
        <v>1770.1161682767399</v>
      </c>
      <c r="H128" s="24">
        <f ca="1">IFERROR(IF(LoanIsNotPaid*LoanIsGood,EndingBalance,""), "")</f>
        <v>1109653.7849433559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1109653.7849433559</v>
      </c>
      <c r="E129" s="24">
        <f ca="1">IFERROR(IF(LoanIsNotPaid*LoanIsGood,MonthlyPayment,""), "")</f>
        <v>10084.437504983425</v>
      </c>
      <c r="F129" s="24">
        <f ca="1">IFERROR(IF(LoanIsNotPaid*LoanIsGood,Principal,""), "")</f>
        <v>8327.4856788231373</v>
      </c>
      <c r="G129" s="24">
        <f ca="1">IFERROR(IF(LoanIsNotPaid*LoanIsGood,InterestAmt,""), "")</f>
        <v>1756.9518261602873</v>
      </c>
      <c r="H129" s="24">
        <f ca="1">IFERROR(IF(LoanIsNotPaid*LoanIsGood,EndingBalance,""), "")</f>
        <v>1101326.299264533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1101326.299264533</v>
      </c>
      <c r="E130" s="24">
        <f ca="1">IFERROR(IF(LoanIsNotPaid*LoanIsGood,MonthlyPayment,""), "")</f>
        <v>10084.437504983425</v>
      </c>
      <c r="F130" s="24">
        <f ca="1">IFERROR(IF(LoanIsNotPaid*LoanIsGood,Principal,""), "")</f>
        <v>8340.6708644812734</v>
      </c>
      <c r="G130" s="24">
        <f ca="1">IFERROR(IF(LoanIsNotPaid*LoanIsGood,InterestAmt,""), "")</f>
        <v>1743.7666405021509</v>
      </c>
      <c r="H130" s="24">
        <f ca="1">IFERROR(IF(LoanIsNotPaid*LoanIsGood,EndingBalance,""), "")</f>
        <v>1092985.6284000524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1092985.6284000524</v>
      </c>
      <c r="E131" s="24">
        <f ca="1">IFERROR(IF(LoanIsNotPaid*LoanIsGood,MonthlyPayment,""), "")</f>
        <v>10084.437504983425</v>
      </c>
      <c r="F131" s="24">
        <f ca="1">IFERROR(IF(LoanIsNotPaid*LoanIsGood,Principal,""), "")</f>
        <v>8353.8769266833697</v>
      </c>
      <c r="G131" s="24">
        <f ca="1">IFERROR(IF(LoanIsNotPaid*LoanIsGood,InterestAmt,""), "")</f>
        <v>1730.5605783000553</v>
      </c>
      <c r="H131" s="24">
        <f ca="1">IFERROR(IF(LoanIsNotPaid*LoanIsGood,EndingBalance,""), "")</f>
        <v>1084631.7514733688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1084631.7514733688</v>
      </c>
      <c r="E132" s="24">
        <f ca="1">IFERROR(IF(LoanIsNotPaid*LoanIsGood,MonthlyPayment,""), "")</f>
        <v>10084.437504983425</v>
      </c>
      <c r="F132" s="24">
        <f ca="1">IFERROR(IF(LoanIsNotPaid*LoanIsGood,Principal,""), "")</f>
        <v>8367.1038984839506</v>
      </c>
      <c r="G132" s="24">
        <f ca="1">IFERROR(IF(LoanIsNotPaid*LoanIsGood,InterestAmt,""), "")</f>
        <v>1717.3336064994737</v>
      </c>
      <c r="H132" s="24">
        <f ca="1">IFERROR(IF(LoanIsNotPaid*LoanIsGood,EndingBalance,""), "")</f>
        <v>1076264.647574886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1076264.647574886</v>
      </c>
      <c r="E133" s="24">
        <f ca="1">IFERROR(IF(LoanIsNotPaid*LoanIsGood,MonthlyPayment,""), "")</f>
        <v>10084.437504983425</v>
      </c>
      <c r="F133" s="24">
        <f ca="1">IFERROR(IF(LoanIsNotPaid*LoanIsGood,Principal,""), "")</f>
        <v>8380.3518129898839</v>
      </c>
      <c r="G133" s="24">
        <f ca="1">IFERROR(IF(LoanIsNotPaid*LoanIsGood,InterestAmt,""), "")</f>
        <v>1704.0856919935402</v>
      </c>
      <c r="H133" s="24">
        <f ca="1">IFERROR(IF(LoanIsNotPaid*LoanIsGood,EndingBalance,""), "")</f>
        <v>1067884.2957618951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1067884.2957618951</v>
      </c>
      <c r="E134" s="24">
        <f ca="1">IFERROR(IF(LoanIsNotPaid*LoanIsGood,MonthlyPayment,""), "")</f>
        <v>10084.437504983425</v>
      </c>
      <c r="F134" s="24">
        <f ca="1">IFERROR(IF(LoanIsNotPaid*LoanIsGood,Principal,""), "")</f>
        <v>8393.6207033604514</v>
      </c>
      <c r="G134" s="24">
        <f ca="1">IFERROR(IF(LoanIsNotPaid*LoanIsGood,InterestAmt,""), "")</f>
        <v>1690.8168016229729</v>
      </c>
      <c r="H134" s="24">
        <f ca="1">IFERROR(IF(LoanIsNotPaid*LoanIsGood,EndingBalance,""), "")</f>
        <v>1059490.6750585351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1059490.6750585351</v>
      </c>
      <c r="E135" s="24">
        <f ca="1">IFERROR(IF(LoanIsNotPaid*LoanIsGood,MonthlyPayment,""), "")</f>
        <v>10084.437504983425</v>
      </c>
      <c r="F135" s="24">
        <f ca="1">IFERROR(IF(LoanIsNotPaid*LoanIsGood,Principal,""), "")</f>
        <v>8406.9106028074384</v>
      </c>
      <c r="G135" s="24">
        <f ca="1">IFERROR(IF(LoanIsNotPaid*LoanIsGood,InterestAmt,""), "")</f>
        <v>1677.5269021759857</v>
      </c>
      <c r="H135" s="24">
        <f ca="1">IFERROR(IF(LoanIsNotPaid*LoanIsGood,EndingBalance,""), "")</f>
        <v>1051083.7644557271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1051083.7644557271</v>
      </c>
      <c r="E136" s="24">
        <f ca="1">IFERROR(IF(LoanIsNotPaid*LoanIsGood,MonthlyPayment,""), "")</f>
        <v>10084.437504983425</v>
      </c>
      <c r="F136" s="24">
        <f ca="1">IFERROR(IF(LoanIsNotPaid*LoanIsGood,Principal,""), "")</f>
        <v>8420.2215445952188</v>
      </c>
      <c r="G136" s="24">
        <f ca="1">IFERROR(IF(LoanIsNotPaid*LoanIsGood,InterestAmt,""), "")</f>
        <v>1664.2159603882076</v>
      </c>
      <c r="H136" s="24">
        <f ca="1">IFERROR(IF(LoanIsNotPaid*LoanIsGood,EndingBalance,""), "")</f>
        <v>1042663.542911133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1042663.542911133</v>
      </c>
      <c r="E137" s="24">
        <f ca="1">IFERROR(IF(LoanIsNotPaid*LoanIsGood,MonthlyPayment,""), "")</f>
        <v>10084.437504983425</v>
      </c>
      <c r="F137" s="24">
        <f ca="1">IFERROR(IF(LoanIsNotPaid*LoanIsGood,Principal,""), "")</f>
        <v>8433.5535620408282</v>
      </c>
      <c r="G137" s="24">
        <f ca="1">IFERROR(IF(LoanIsNotPaid*LoanIsGood,InterestAmt,""), "")</f>
        <v>1650.8839429425984</v>
      </c>
      <c r="H137" s="24">
        <f ca="1">IFERROR(IF(LoanIsNotPaid*LoanIsGood,EndingBalance,""), "")</f>
        <v>1034229.9893490924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1034229.9893490924</v>
      </c>
      <c r="E138" s="24">
        <f ca="1">IFERROR(IF(LoanIsNotPaid*LoanIsGood,MonthlyPayment,""), "")</f>
        <v>10084.437504983425</v>
      </c>
      <c r="F138" s="24">
        <f ca="1">IFERROR(IF(LoanIsNotPaid*LoanIsGood,Principal,""), "")</f>
        <v>8446.9066885140583</v>
      </c>
      <c r="G138" s="24">
        <f ca="1">IFERROR(IF(LoanIsNotPaid*LoanIsGood,InterestAmt,""), "")</f>
        <v>1637.530816469367</v>
      </c>
      <c r="H138" s="24">
        <f ca="1">IFERROR(IF(LoanIsNotPaid*LoanIsGood,EndingBalance,""), "")</f>
        <v>1025783.0826605789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1025783.0826605789</v>
      </c>
      <c r="E139" s="24">
        <f ca="1">IFERROR(IF(LoanIsNotPaid*LoanIsGood,MonthlyPayment,""), "")</f>
        <v>10084.437504983425</v>
      </c>
      <c r="F139" s="24">
        <f ca="1">IFERROR(IF(LoanIsNotPaid*LoanIsGood,Principal,""), "")</f>
        <v>8460.2809574375387</v>
      </c>
      <c r="G139" s="24">
        <f ca="1">IFERROR(IF(LoanIsNotPaid*LoanIsGood,InterestAmt,""), "")</f>
        <v>1624.1565475458863</v>
      </c>
      <c r="H139" s="24">
        <f ca="1">IFERROR(IF(LoanIsNotPaid*LoanIsGood,EndingBalance,""), "")</f>
        <v>1017322.8017031415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1017322.8017031415</v>
      </c>
      <c r="E140" s="24">
        <f ca="1">IFERROR(IF(LoanIsNotPaid*LoanIsGood,MonthlyPayment,""), "")</f>
        <v>10084.437504983425</v>
      </c>
      <c r="F140" s="24">
        <f ca="1">IFERROR(IF(LoanIsNotPaid*LoanIsGood,Principal,""), "")</f>
        <v>8473.6764022868138</v>
      </c>
      <c r="G140" s="24">
        <f ca="1">IFERROR(IF(LoanIsNotPaid*LoanIsGood,InterestAmt,""), "")</f>
        <v>1610.7611026966101</v>
      </c>
      <c r="H140" s="24">
        <f ca="1">IFERROR(IF(LoanIsNotPaid*LoanIsGood,EndingBalance,""), "")</f>
        <v>1008849.1253008547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1008849.1253008547</v>
      </c>
      <c r="E141" s="24">
        <f ca="1">IFERROR(IF(LoanIsNotPaid*LoanIsGood,MonthlyPayment,""), "")</f>
        <v>10084.437504983425</v>
      </c>
      <c r="F141" s="24">
        <f ca="1">IFERROR(IF(LoanIsNotPaid*LoanIsGood,Principal,""), "")</f>
        <v>8487.0930565904346</v>
      </c>
      <c r="G141" s="24">
        <f ca="1">IFERROR(IF(LoanIsNotPaid*LoanIsGood,InterestAmt,""), "")</f>
        <v>1597.3444483929893</v>
      </c>
      <c r="H141" s="24">
        <f ca="1">IFERROR(IF(LoanIsNotPaid*LoanIsGood,EndingBalance,""), "")</f>
        <v>1000362.0322442641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1000362.0322442641</v>
      </c>
      <c r="E142" s="24">
        <f ca="1">IFERROR(IF(LoanIsNotPaid*LoanIsGood,MonthlyPayment,""), "")</f>
        <v>10084.437504983425</v>
      </c>
      <c r="F142" s="24">
        <f ca="1">IFERROR(IF(LoanIsNotPaid*LoanIsGood,Principal,""), "")</f>
        <v>8500.530953930036</v>
      </c>
      <c r="G142" s="24">
        <f ca="1">IFERROR(IF(LoanIsNotPaid*LoanIsGood,InterestAmt,""), "")</f>
        <v>1583.9065510533878</v>
      </c>
      <c r="H142" s="24">
        <f ca="1">IFERROR(IF(LoanIsNotPaid*LoanIsGood,EndingBalance,""), "")</f>
        <v>991861.50129033439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991861.50129033439</v>
      </c>
      <c r="E143" s="24">
        <f ca="1">IFERROR(IF(LoanIsNotPaid*LoanIsGood,MonthlyPayment,""), "")</f>
        <v>10084.437504983425</v>
      </c>
      <c r="F143" s="24">
        <f ca="1">IFERROR(IF(LoanIsNotPaid*LoanIsGood,Principal,""), "")</f>
        <v>8513.9901279404257</v>
      </c>
      <c r="G143" s="24">
        <f ca="1">IFERROR(IF(LoanIsNotPaid*LoanIsGood,InterestAmt,""), "")</f>
        <v>1570.4473770429986</v>
      </c>
      <c r="H143" s="24">
        <f ca="1">IFERROR(IF(LoanIsNotPaid*LoanIsGood,EndingBalance,""), "")</f>
        <v>983347.51116239419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983347.51116239419</v>
      </c>
      <c r="E144" s="24">
        <f ca="1">IFERROR(IF(LoanIsNotPaid*LoanIsGood,MonthlyPayment,""), "")</f>
        <v>10084.437504983425</v>
      </c>
      <c r="F144" s="24">
        <f ca="1">IFERROR(IF(LoanIsNotPaid*LoanIsGood,Principal,""), "")</f>
        <v>8527.4706123096657</v>
      </c>
      <c r="G144" s="24">
        <f ca="1">IFERROR(IF(LoanIsNotPaid*LoanIsGood,InterestAmt,""), "")</f>
        <v>1556.9668926737597</v>
      </c>
      <c r="H144" s="24">
        <f ca="1">IFERROR(IF(LoanIsNotPaid*LoanIsGood,EndingBalance,""), "")</f>
        <v>974820.04055008478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974820.04055008478</v>
      </c>
      <c r="E145" s="24">
        <f ca="1">IFERROR(IF(LoanIsNotPaid*LoanIsGood,MonthlyPayment,""), "")</f>
        <v>10084.437504983425</v>
      </c>
      <c r="F145" s="24">
        <f ca="1">IFERROR(IF(LoanIsNotPaid*LoanIsGood,Principal,""), "")</f>
        <v>8540.9724407791546</v>
      </c>
      <c r="G145" s="24">
        <f ca="1">IFERROR(IF(LoanIsNotPaid*LoanIsGood,InterestAmt,""), "")</f>
        <v>1543.4650642042695</v>
      </c>
      <c r="H145" s="24">
        <f ca="1">IFERROR(IF(LoanIsNotPaid*LoanIsGood,EndingBalance,""), "")</f>
        <v>966279.06810930581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966279.06810930581</v>
      </c>
      <c r="E146" s="24">
        <f ca="1">IFERROR(IF(LoanIsNotPaid*LoanIsGood,MonthlyPayment,""), "")</f>
        <v>10084.437504983425</v>
      </c>
      <c r="F146" s="24">
        <f ca="1">IFERROR(IF(LoanIsNotPaid*LoanIsGood,Principal,""), "")</f>
        <v>8554.4956471437217</v>
      </c>
      <c r="G146" s="24">
        <f ca="1">IFERROR(IF(LoanIsNotPaid*LoanIsGood,InterestAmt,""), "")</f>
        <v>1529.9418578397022</v>
      </c>
      <c r="H146" s="24">
        <f ca="1">IFERROR(IF(LoanIsNotPaid*LoanIsGood,EndingBalance,""), "")</f>
        <v>957724.572462162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957724.572462162</v>
      </c>
      <c r="E147" s="24">
        <f ca="1">IFERROR(IF(LoanIsNotPaid*LoanIsGood,MonthlyPayment,""), "")</f>
        <v>10084.437504983425</v>
      </c>
      <c r="F147" s="24">
        <f ca="1">IFERROR(IF(LoanIsNotPaid*LoanIsGood,Principal,""), "")</f>
        <v>8568.0402652516987</v>
      </c>
      <c r="G147" s="24">
        <f ca="1">IFERROR(IF(LoanIsNotPaid*LoanIsGood,InterestAmt,""), "")</f>
        <v>1516.3972397317248</v>
      </c>
      <c r="H147" s="24">
        <f ca="1">IFERROR(IF(LoanIsNotPaid*LoanIsGood,EndingBalance,""), "")</f>
        <v>949156.53219691035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949156.53219691035</v>
      </c>
      <c r="E148" s="24">
        <f ca="1">IFERROR(IF(LoanIsNotPaid*LoanIsGood,MonthlyPayment,""), "")</f>
        <v>10084.437504983425</v>
      </c>
      <c r="F148" s="24">
        <f ca="1">IFERROR(IF(LoanIsNotPaid*LoanIsGood,Principal,""), "")</f>
        <v>8581.6063290050151</v>
      </c>
      <c r="G148" s="24">
        <f ca="1">IFERROR(IF(LoanIsNotPaid*LoanIsGood,InterestAmt,""), "")</f>
        <v>1502.8311759784094</v>
      </c>
      <c r="H148" s="24">
        <f ca="1">IFERROR(IF(LoanIsNotPaid*LoanIsGood,EndingBalance,""), "")</f>
        <v>940574.92586790654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940574.92586790654</v>
      </c>
      <c r="E149" s="24">
        <f ca="1">IFERROR(IF(LoanIsNotPaid*LoanIsGood,MonthlyPayment,""), "")</f>
        <v>10084.437504983425</v>
      </c>
      <c r="F149" s="24">
        <f ca="1">IFERROR(IF(LoanIsNotPaid*LoanIsGood,Principal,""), "")</f>
        <v>8595.1938723592739</v>
      </c>
      <c r="G149" s="24">
        <f ca="1">IFERROR(IF(LoanIsNotPaid*LoanIsGood,InterestAmt,""), "")</f>
        <v>1489.2436326241516</v>
      </c>
      <c r="H149" s="24">
        <f ca="1">IFERROR(IF(LoanIsNotPaid*LoanIsGood,EndingBalance,""), "")</f>
        <v>931979.73199554649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931979.73199554649</v>
      </c>
      <c r="E150" s="24">
        <f ca="1">IFERROR(IF(LoanIsNotPaid*LoanIsGood,MonthlyPayment,""), "")</f>
        <v>10084.437504983425</v>
      </c>
      <c r="F150" s="24">
        <f ca="1">IFERROR(IF(LoanIsNotPaid*LoanIsGood,Principal,""), "")</f>
        <v>8608.8029293238433</v>
      </c>
      <c r="G150" s="24">
        <f ca="1">IFERROR(IF(LoanIsNotPaid*LoanIsGood,InterestAmt,""), "")</f>
        <v>1475.6345756595831</v>
      </c>
      <c r="H150" s="24">
        <f ca="1">IFERROR(IF(LoanIsNotPaid*LoanIsGood,EndingBalance,""), "")</f>
        <v>923370.92906622286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923370.92906622286</v>
      </c>
      <c r="E151" s="24">
        <f ca="1">IFERROR(IF(LoanIsNotPaid*LoanIsGood,MonthlyPayment,""), "")</f>
        <v>10084.437504983425</v>
      </c>
      <c r="F151" s="24">
        <f ca="1">IFERROR(IF(LoanIsNotPaid*LoanIsGood,Principal,""), "")</f>
        <v>8622.4335339619374</v>
      </c>
      <c r="G151" s="24">
        <f ca="1">IFERROR(IF(LoanIsNotPaid*LoanIsGood,InterestAmt,""), "")</f>
        <v>1462.0039710214867</v>
      </c>
      <c r="H151" s="24">
        <f ca="1">IFERROR(IF(LoanIsNotPaid*LoanIsGood,EndingBalance,""), "")</f>
        <v>914748.49553226051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914748.49553226051</v>
      </c>
      <c r="E152" s="24">
        <f ca="1">IFERROR(IF(LoanIsNotPaid*LoanIsGood,MonthlyPayment,""), "")</f>
        <v>10084.437504983425</v>
      </c>
      <c r="F152" s="24">
        <f ca="1">IFERROR(IF(LoanIsNotPaid*LoanIsGood,Principal,""), "")</f>
        <v>8636.0857203907126</v>
      </c>
      <c r="G152" s="24">
        <f ca="1">IFERROR(IF(LoanIsNotPaid*LoanIsGood,InterestAmt,""), "")</f>
        <v>1448.3517845927138</v>
      </c>
      <c r="H152" s="24">
        <f ca="1">IFERROR(IF(LoanIsNotPaid*LoanIsGood,EndingBalance,""), "")</f>
        <v>906112.40981187066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906112.40981187066</v>
      </c>
      <c r="E153" s="24">
        <f ca="1">IFERROR(IF(LoanIsNotPaid*LoanIsGood,MonthlyPayment,""), "")</f>
        <v>10084.437504983425</v>
      </c>
      <c r="F153" s="24">
        <f ca="1">IFERROR(IF(LoanIsNotPaid*LoanIsGood,Principal,""), "")</f>
        <v>8649.759522781329</v>
      </c>
      <c r="G153" s="24">
        <f ca="1">IFERROR(IF(LoanIsNotPaid*LoanIsGood,InterestAmt,""), "")</f>
        <v>1434.6779822020951</v>
      </c>
      <c r="H153" s="24">
        <f ca="1">IFERROR(IF(LoanIsNotPaid*LoanIsGood,EndingBalance,""), "")</f>
        <v>897462.65028908965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897462.65028908965</v>
      </c>
      <c r="E154" s="24">
        <f ca="1">IFERROR(IF(LoanIsNotPaid*LoanIsGood,MonthlyPayment,""), "")</f>
        <v>10084.437504983425</v>
      </c>
      <c r="F154" s="24">
        <f ca="1">IFERROR(IF(LoanIsNotPaid*LoanIsGood,Principal,""), "")</f>
        <v>8663.4549753590672</v>
      </c>
      <c r="G154" s="24">
        <f ca="1">IFERROR(IF(LoanIsNotPaid*LoanIsGood,InterestAmt,""), "")</f>
        <v>1420.982529624358</v>
      </c>
      <c r="H154" s="24">
        <f ca="1">IFERROR(IF(LoanIsNotPaid*LoanIsGood,EndingBalance,""), "")</f>
        <v>888799.19531373074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888799.19531373074</v>
      </c>
      <c r="E155" s="24">
        <f ca="1">IFERROR(IF(LoanIsNotPaid*LoanIsGood,MonthlyPayment,""), "")</f>
        <v>10084.437504983425</v>
      </c>
      <c r="F155" s="24">
        <f ca="1">IFERROR(IF(LoanIsNotPaid*LoanIsGood,Principal,""), "")</f>
        <v>8677.1721124033847</v>
      </c>
      <c r="G155" s="24">
        <f ca="1">IFERROR(IF(LoanIsNotPaid*LoanIsGood,InterestAmt,""), "")</f>
        <v>1407.2653925800396</v>
      </c>
      <c r="H155" s="24">
        <f ca="1">IFERROR(IF(LoanIsNotPaid*LoanIsGood,EndingBalance,""), "")</f>
        <v>880122.023201328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880122.023201328</v>
      </c>
      <c r="E156" s="24">
        <f ca="1">IFERROR(IF(LoanIsNotPaid*LoanIsGood,MonthlyPayment,""), "")</f>
        <v>10084.437504983425</v>
      </c>
      <c r="F156" s="24">
        <f ca="1">IFERROR(IF(LoanIsNotPaid*LoanIsGood,Principal,""), "")</f>
        <v>8690.9109682480248</v>
      </c>
      <c r="G156" s="24">
        <f ca="1">IFERROR(IF(LoanIsNotPaid*LoanIsGood,InterestAmt,""), "")</f>
        <v>1393.5265367354007</v>
      </c>
      <c r="H156" s="24">
        <f ca="1">IFERROR(IF(LoanIsNotPaid*LoanIsGood,EndingBalance,""), "")</f>
        <v>871431.11223307997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871431.11223307997</v>
      </c>
      <c r="E157" s="24">
        <f ca="1">IFERROR(IF(LoanIsNotPaid*LoanIsGood,MonthlyPayment,""), "")</f>
        <v>10084.437504983425</v>
      </c>
      <c r="F157" s="24">
        <f ca="1">IFERROR(IF(LoanIsNotPaid*LoanIsGood,Principal,""), "")</f>
        <v>8704.671577281084</v>
      </c>
      <c r="G157" s="24">
        <f ca="1">IFERROR(IF(LoanIsNotPaid*LoanIsGood,InterestAmt,""), "")</f>
        <v>1379.7659277023415</v>
      </c>
      <c r="H157" s="24">
        <f ca="1">IFERROR(IF(LoanIsNotPaid*LoanIsGood,EndingBalance,""), "")</f>
        <v>862726.44065579795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862726.44065579795</v>
      </c>
      <c r="E158" s="24">
        <f ca="1">IFERROR(IF(LoanIsNotPaid*LoanIsGood,MonthlyPayment,""), "")</f>
        <v>10084.437504983425</v>
      </c>
      <c r="F158" s="24">
        <f ca="1">IFERROR(IF(LoanIsNotPaid*LoanIsGood,Principal,""), "")</f>
        <v>8718.453973945112</v>
      </c>
      <c r="G158" s="24">
        <f ca="1">IFERROR(IF(LoanIsNotPaid*LoanIsGood,InterestAmt,""), "")</f>
        <v>1365.9835310383132</v>
      </c>
      <c r="H158" s="24">
        <f ca="1">IFERROR(IF(LoanIsNotPaid*LoanIsGood,EndingBalance,""), "")</f>
        <v>854007.98668185435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854007.98668185435</v>
      </c>
      <c r="E159" s="24">
        <f ca="1">IFERROR(IF(LoanIsNotPaid*LoanIsGood,MonthlyPayment,""), "")</f>
        <v>10084.437504983425</v>
      </c>
      <c r="F159" s="24">
        <f ca="1">IFERROR(IF(LoanIsNotPaid*LoanIsGood,Principal,""), "")</f>
        <v>8732.2581927371903</v>
      </c>
      <c r="G159" s="24">
        <f ca="1">IFERROR(IF(LoanIsNotPaid*LoanIsGood,InterestAmt,""), "")</f>
        <v>1352.1793122462329</v>
      </c>
      <c r="H159" s="24">
        <f ca="1">IFERROR(IF(LoanIsNotPaid*LoanIsGood,EndingBalance,""), "")</f>
        <v>845275.72848911723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845275.72848911723</v>
      </c>
      <c r="E160" s="24">
        <f ca="1">IFERROR(IF(LoanIsNotPaid*LoanIsGood,MonthlyPayment,""), "")</f>
        <v>10084.437504983425</v>
      </c>
      <c r="F160" s="24">
        <f ca="1">IFERROR(IF(LoanIsNotPaid*LoanIsGood,Principal,""), "")</f>
        <v>8746.084268209026</v>
      </c>
      <c r="G160" s="24">
        <f ca="1">IFERROR(IF(LoanIsNotPaid*LoanIsGood,InterestAmt,""), "")</f>
        <v>1338.3532367743994</v>
      </c>
      <c r="H160" s="24">
        <f ca="1">IFERROR(IF(LoanIsNotPaid*LoanIsGood,EndingBalance,""), "")</f>
        <v>836529.64422090794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836529.64422090794</v>
      </c>
      <c r="E161" s="24">
        <f ca="1">IFERROR(IF(LoanIsNotPaid*LoanIsGood,MonthlyPayment,""), "")</f>
        <v>10084.437504983425</v>
      </c>
      <c r="F161" s="24">
        <f ca="1">IFERROR(IF(LoanIsNotPaid*LoanIsGood,Principal,""), "")</f>
        <v>8759.9322349670238</v>
      </c>
      <c r="G161" s="24">
        <f ca="1">IFERROR(IF(LoanIsNotPaid*LoanIsGood,InterestAmt,""), "")</f>
        <v>1324.5052700164019</v>
      </c>
      <c r="H161" s="24">
        <f ca="1">IFERROR(IF(LoanIsNotPaid*LoanIsGood,EndingBalance,""), "")</f>
        <v>827769.71198594011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827769.71198594011</v>
      </c>
      <c r="E162" s="24">
        <f ca="1">IFERROR(IF(LoanIsNotPaid*LoanIsGood,MonthlyPayment,""), "")</f>
        <v>10084.437504983425</v>
      </c>
      <c r="F162" s="24">
        <f ca="1">IFERROR(IF(LoanIsNotPaid*LoanIsGood,Principal,""), "")</f>
        <v>8773.8021276723866</v>
      </c>
      <c r="G162" s="24">
        <f ca="1">IFERROR(IF(LoanIsNotPaid*LoanIsGood,InterestAmt,""), "")</f>
        <v>1310.6353773110375</v>
      </c>
      <c r="H162" s="24">
        <f ca="1">IFERROR(IF(LoanIsNotPaid*LoanIsGood,EndingBalance,""), "")</f>
        <v>818995.90985826938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818995.90985826938</v>
      </c>
      <c r="E163" s="24">
        <f ca="1">IFERROR(IF(LoanIsNotPaid*LoanIsGood,MonthlyPayment,""), "")</f>
        <v>10084.437504983425</v>
      </c>
      <c r="F163" s="24">
        <f ca="1">IFERROR(IF(LoanIsNotPaid*LoanIsGood,Principal,""), "")</f>
        <v>8787.6939810412023</v>
      </c>
      <c r="G163" s="24">
        <f ca="1">IFERROR(IF(LoanIsNotPaid*LoanIsGood,InterestAmt,""), "")</f>
        <v>1296.7435239422227</v>
      </c>
      <c r="H163" s="24">
        <f ca="1">IFERROR(IF(LoanIsNotPaid*LoanIsGood,EndingBalance,""), "")</f>
        <v>810208.21587722725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810208.21587722725</v>
      </c>
      <c r="E164" s="24">
        <f ca="1">IFERROR(IF(LoanIsNotPaid*LoanIsGood,MonthlyPayment,""), "")</f>
        <v>10084.437504983425</v>
      </c>
      <c r="F164" s="24">
        <f ca="1">IFERROR(IF(LoanIsNotPaid*LoanIsGood,Principal,""), "")</f>
        <v>8801.6078298445173</v>
      </c>
      <c r="G164" s="24">
        <f ca="1">IFERROR(IF(LoanIsNotPaid*LoanIsGood,InterestAmt,""), "")</f>
        <v>1282.8296751389073</v>
      </c>
      <c r="H164" s="24">
        <f ca="1">IFERROR(IF(LoanIsNotPaid*LoanIsGood,EndingBalance,""), "")</f>
        <v>801406.6080473843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801406.6080473843</v>
      </c>
      <c r="E165" s="24">
        <f ca="1">IFERROR(IF(LoanIsNotPaid*LoanIsGood,MonthlyPayment,""), "")</f>
        <v>10084.437504983425</v>
      </c>
      <c r="F165" s="24">
        <f ca="1">IFERROR(IF(LoanIsNotPaid*LoanIsGood,Principal,""), "")</f>
        <v>8815.5437089084371</v>
      </c>
      <c r="G165" s="24">
        <f ca="1">IFERROR(IF(LoanIsNotPaid*LoanIsGood,InterestAmt,""), "")</f>
        <v>1268.8937960749872</v>
      </c>
      <c r="H165" s="24">
        <f ca="1">IFERROR(IF(LoanIsNotPaid*LoanIsGood,EndingBalance,""), "")</f>
        <v>792591.06433847477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792591.06433847477</v>
      </c>
      <c r="E166" s="24">
        <f ca="1">IFERROR(IF(LoanIsNotPaid*LoanIsGood,MonthlyPayment,""), "")</f>
        <v>10084.437504983425</v>
      </c>
      <c r="F166" s="24">
        <f ca="1">IFERROR(IF(LoanIsNotPaid*LoanIsGood,Principal,""), "")</f>
        <v>8829.5016531142101</v>
      </c>
      <c r="G166" s="24">
        <f ca="1">IFERROR(IF(LoanIsNotPaid*LoanIsGood,InterestAmt,""), "")</f>
        <v>1254.9358518692154</v>
      </c>
      <c r="H166" s="24">
        <f ca="1">IFERROR(IF(LoanIsNotPaid*LoanIsGood,EndingBalance,""), "")</f>
        <v>783761.5626853609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783761.5626853609</v>
      </c>
      <c r="E167" s="24">
        <f ca="1">IFERROR(IF(LoanIsNotPaid*LoanIsGood,MonthlyPayment,""), "")</f>
        <v>10084.437504983425</v>
      </c>
      <c r="F167" s="24">
        <f ca="1">IFERROR(IF(LoanIsNotPaid*LoanIsGood,Principal,""), "")</f>
        <v>8843.481697398307</v>
      </c>
      <c r="G167" s="24">
        <f ca="1">IFERROR(IF(LoanIsNotPaid*LoanIsGood,InterestAmt,""), "")</f>
        <v>1240.9558075851178</v>
      </c>
      <c r="H167" s="24">
        <f ca="1">IFERROR(IF(LoanIsNotPaid*LoanIsGood,EndingBalance,""), "")</f>
        <v>774918.08098796289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774918.08098796289</v>
      </c>
      <c r="E168" s="24">
        <f ca="1">IFERROR(IF(LoanIsNotPaid*LoanIsGood,MonthlyPayment,""), "")</f>
        <v>10084.437504983425</v>
      </c>
      <c r="F168" s="24">
        <f ca="1">IFERROR(IF(LoanIsNotPaid*LoanIsGood,Principal,""), "")</f>
        <v>8857.4838767525216</v>
      </c>
      <c r="G168" s="24">
        <f ca="1">IFERROR(IF(LoanIsNotPaid*LoanIsGood,InterestAmt,""), "")</f>
        <v>1226.9536282309039</v>
      </c>
      <c r="H168" s="24">
        <f ca="1">IFERROR(IF(LoanIsNotPaid*LoanIsGood,EndingBalance,""), "")</f>
        <v>766060.59711121139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766060.59711121139</v>
      </c>
      <c r="E169" s="24">
        <f ca="1">IFERROR(IF(LoanIsNotPaid*LoanIsGood,MonthlyPayment,""), "")</f>
        <v>10084.437504983425</v>
      </c>
      <c r="F169" s="24">
        <f ca="1">IFERROR(IF(LoanIsNotPaid*LoanIsGood,Principal,""), "")</f>
        <v>8871.5082262240448</v>
      </c>
      <c r="G169" s="24">
        <f ca="1">IFERROR(IF(LoanIsNotPaid*LoanIsGood,InterestAmt,""), "")</f>
        <v>1212.929278759379</v>
      </c>
      <c r="H169" s="24">
        <f ca="1">IFERROR(IF(LoanIsNotPaid*LoanIsGood,EndingBalance,""), "")</f>
        <v>757189.08888498694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757189.08888498694</v>
      </c>
      <c r="E170" s="24">
        <f ca="1">IFERROR(IF(LoanIsNotPaid*LoanIsGood,MonthlyPayment,""), "")</f>
        <v>10084.437504983425</v>
      </c>
      <c r="F170" s="24">
        <f ca="1">IFERROR(IF(LoanIsNotPaid*LoanIsGood,Principal,""), "")</f>
        <v>8885.5547809155669</v>
      </c>
      <c r="G170" s="24">
        <f ca="1">IFERROR(IF(LoanIsNotPaid*LoanIsGood,InterestAmt,""), "")</f>
        <v>1198.8827240678575</v>
      </c>
      <c r="H170" s="24">
        <f ca="1">IFERROR(IF(LoanIsNotPaid*LoanIsGood,EndingBalance,""), "")</f>
        <v>748303.53410407156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748303.53410407156</v>
      </c>
      <c r="E171" s="24">
        <f ca="1">IFERROR(IF(LoanIsNotPaid*LoanIsGood,MonthlyPayment,""), "")</f>
        <v>10084.437504983425</v>
      </c>
      <c r="F171" s="24">
        <f ca="1">IFERROR(IF(LoanIsNotPaid*LoanIsGood,Principal,""), "")</f>
        <v>8899.6235759853498</v>
      </c>
      <c r="G171" s="24">
        <f ca="1">IFERROR(IF(LoanIsNotPaid*LoanIsGood,InterestAmt,""), "")</f>
        <v>1184.8139289980745</v>
      </c>
      <c r="H171" s="24">
        <f ca="1">IFERROR(IF(LoanIsNotPaid*LoanIsGood,EndingBalance,""), "")</f>
        <v>739403.91052808613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739403.91052808613</v>
      </c>
      <c r="E172" s="24">
        <f ca="1">IFERROR(IF(LoanIsNotPaid*LoanIsGood,MonthlyPayment,""), "")</f>
        <v>10084.437504983425</v>
      </c>
      <c r="F172" s="24">
        <f ca="1">IFERROR(IF(LoanIsNotPaid*LoanIsGood,Principal,""), "")</f>
        <v>8913.7146466473278</v>
      </c>
      <c r="G172" s="24">
        <f ca="1">IFERROR(IF(LoanIsNotPaid*LoanIsGood,InterestAmt,""), "")</f>
        <v>1170.7228583360977</v>
      </c>
      <c r="H172" s="24">
        <f ca="1">IFERROR(IF(LoanIsNotPaid*LoanIsGood,EndingBalance,""), "")</f>
        <v>730490.19588143937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730490.19588143937</v>
      </c>
      <c r="E173" s="24">
        <f ca="1">IFERROR(IF(LoanIsNotPaid*LoanIsGood,MonthlyPayment,""), "")</f>
        <v>10084.437504983425</v>
      </c>
      <c r="F173" s="24">
        <f ca="1">IFERROR(IF(LoanIsNotPaid*LoanIsGood,Principal,""), "")</f>
        <v>8927.828028171185</v>
      </c>
      <c r="G173" s="24">
        <f ca="1">IFERROR(IF(LoanIsNotPaid*LoanIsGood,InterestAmt,""), "")</f>
        <v>1156.6094768122398</v>
      </c>
      <c r="H173" s="24">
        <f ca="1">IFERROR(IF(LoanIsNotPaid*LoanIsGood,EndingBalance,""), "")</f>
        <v>721562.36785326712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721562.36785326712</v>
      </c>
      <c r="E174" s="24">
        <f ca="1">IFERROR(IF(LoanIsNotPaid*LoanIsGood,MonthlyPayment,""), "")</f>
        <v>10084.437504983425</v>
      </c>
      <c r="F174" s="24">
        <f ca="1">IFERROR(IF(LoanIsNotPaid*LoanIsGood,Principal,""), "")</f>
        <v>8941.9637558824561</v>
      </c>
      <c r="G174" s="24">
        <f ca="1">IFERROR(IF(LoanIsNotPaid*LoanIsGood,InterestAmt,""), "")</f>
        <v>1142.4737491009687</v>
      </c>
      <c r="H174" s="24">
        <f ca="1">IFERROR(IF(LoanIsNotPaid*LoanIsGood,EndingBalance,""), "")</f>
        <v>712620.4040973871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712620.4040973871</v>
      </c>
      <c r="E175" s="24">
        <f ca="1">IFERROR(IF(LoanIsNotPaid*LoanIsGood,MonthlyPayment,""), "")</f>
        <v>10084.437504983425</v>
      </c>
      <c r="F175" s="24">
        <f ca="1">IFERROR(IF(LoanIsNotPaid*LoanIsGood,Principal,""), "")</f>
        <v>8956.1218651626041</v>
      </c>
      <c r="G175" s="24">
        <f ca="1">IFERROR(IF(LoanIsNotPaid*LoanIsGood,InterestAmt,""), "")</f>
        <v>1128.3156398208212</v>
      </c>
      <c r="H175" s="24">
        <f ca="1">IFERROR(IF(LoanIsNotPaid*LoanIsGood,EndingBalance,""), "")</f>
        <v>703664.28223222354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703664.28223222354</v>
      </c>
      <c r="E176" s="24">
        <f ca="1">IFERROR(IF(LoanIsNotPaid*LoanIsGood,MonthlyPayment,""), "")</f>
        <v>10084.437504983425</v>
      </c>
      <c r="F176" s="24">
        <f ca="1">IFERROR(IF(LoanIsNotPaid*LoanIsGood,Principal,""), "")</f>
        <v>8970.3023914491114</v>
      </c>
      <c r="G176" s="24">
        <f ca="1">IFERROR(IF(LoanIsNotPaid*LoanIsGood,InterestAmt,""), "")</f>
        <v>1114.1351135343136</v>
      </c>
      <c r="H176" s="24">
        <f ca="1">IFERROR(IF(LoanIsNotPaid*LoanIsGood,EndingBalance,""), "")</f>
        <v>694693.97984077549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694693.97984077549</v>
      </c>
      <c r="E177" s="24">
        <f ca="1">IFERROR(IF(LoanIsNotPaid*LoanIsGood,MonthlyPayment,""), "")</f>
        <v>10084.437504983425</v>
      </c>
      <c r="F177" s="24">
        <f ca="1">IFERROR(IF(LoanIsNotPaid*LoanIsGood,Principal,""), "")</f>
        <v>8984.5053702355726</v>
      </c>
      <c r="G177" s="24">
        <f ca="1">IFERROR(IF(LoanIsNotPaid*LoanIsGood,InterestAmt,""), "")</f>
        <v>1099.9321347478526</v>
      </c>
      <c r="H177" s="24">
        <f ca="1">IFERROR(IF(LoanIsNotPaid*LoanIsGood,EndingBalance,""), "")</f>
        <v>685709.47447053995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685709.47447053995</v>
      </c>
      <c r="E178" s="24">
        <f ca="1">IFERROR(IF(LoanIsNotPaid*LoanIsGood,MonthlyPayment,""), "")</f>
        <v>10084.437504983425</v>
      </c>
      <c r="F178" s="24">
        <f ca="1">IFERROR(IF(LoanIsNotPaid*LoanIsGood,Principal,""), "")</f>
        <v>8998.7308370717783</v>
      </c>
      <c r="G178" s="24">
        <f ca="1">IFERROR(IF(LoanIsNotPaid*LoanIsGood,InterestAmt,""), "")</f>
        <v>1085.7066679116463</v>
      </c>
      <c r="H178" s="24">
        <f ca="1">IFERROR(IF(LoanIsNotPaid*LoanIsGood,EndingBalance,""), "")</f>
        <v>676710.74363346817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676710.74363346817</v>
      </c>
      <c r="E179" s="24">
        <f ca="1">IFERROR(IF(LoanIsNotPaid*LoanIsGood,MonthlyPayment,""), "")</f>
        <v>10084.437504983425</v>
      </c>
      <c r="F179" s="24">
        <f ca="1">IFERROR(IF(LoanIsNotPaid*LoanIsGood,Principal,""), "")</f>
        <v>9012.9788275638093</v>
      </c>
      <c r="G179" s="24">
        <f ca="1">IFERROR(IF(LoanIsNotPaid*LoanIsGood,InterestAmt,""), "")</f>
        <v>1071.4586774196162</v>
      </c>
      <c r="H179" s="24">
        <f ca="1">IFERROR(IF(LoanIsNotPaid*LoanIsGood,EndingBalance,""), "")</f>
        <v>667697.76480590436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667697.76480590436</v>
      </c>
      <c r="E180" s="24">
        <f ca="1">IFERROR(IF(LoanIsNotPaid*LoanIsGood,MonthlyPayment,""), "")</f>
        <v>10084.437504983425</v>
      </c>
      <c r="F180" s="24">
        <f ca="1">IFERROR(IF(LoanIsNotPaid*LoanIsGood,Principal,""), "")</f>
        <v>9027.2493773741189</v>
      </c>
      <c r="G180" s="24">
        <f ca="1">IFERROR(IF(LoanIsNotPaid*LoanIsGood,InterestAmt,""), "")</f>
        <v>1057.1881276093068</v>
      </c>
      <c r="H180" s="24">
        <f ca="1">IFERROR(IF(LoanIsNotPaid*LoanIsGood,EndingBalance,""), "")</f>
        <v>658670.51542853052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658670.51542853052</v>
      </c>
      <c r="E181" s="24">
        <f ca="1">IFERROR(IF(LoanIsNotPaid*LoanIsGood,MonthlyPayment,""), "")</f>
        <v>10084.437504983425</v>
      </c>
      <c r="F181" s="24">
        <f ca="1">IFERROR(IF(LoanIsNotPaid*LoanIsGood,Principal,""), "")</f>
        <v>9041.5425222216272</v>
      </c>
      <c r="G181" s="24">
        <f ca="1">IFERROR(IF(LoanIsNotPaid*LoanIsGood,InterestAmt,""), "")</f>
        <v>1042.8949827617976</v>
      </c>
      <c r="H181" s="24">
        <f ca="1">IFERROR(IF(LoanIsNotPaid*LoanIsGood,EndingBalance,""), "")</f>
        <v>649628.97290630778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649628.97290630778</v>
      </c>
      <c r="E182" s="24">
        <f ca="1">IFERROR(IF(LoanIsNotPaid*LoanIsGood,MonthlyPayment,""), "")</f>
        <v>10084.437504983425</v>
      </c>
      <c r="F182" s="24">
        <f ca="1">IFERROR(IF(LoanIsNotPaid*LoanIsGood,Principal,""), "")</f>
        <v>9055.8582978818122</v>
      </c>
      <c r="G182" s="24">
        <f ca="1">IFERROR(IF(LoanIsNotPaid*LoanIsGood,InterestAmt,""), "")</f>
        <v>1028.5792071016135</v>
      </c>
      <c r="H182" s="24">
        <f ca="1">IFERROR(IF(LoanIsNotPaid*LoanIsGood,EndingBalance,""), "")</f>
        <v>640573.11460842798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640573.11460842798</v>
      </c>
      <c r="E183" s="24">
        <f ca="1">IFERROR(IF(LoanIsNotPaid*LoanIsGood,MonthlyPayment,""), "")</f>
        <v>10084.437504983425</v>
      </c>
      <c r="F183" s="24">
        <f ca="1">IFERROR(IF(LoanIsNotPaid*LoanIsGood,Principal,""), "")</f>
        <v>9070.1967401867914</v>
      </c>
      <c r="G183" s="24">
        <f ca="1">IFERROR(IF(LoanIsNotPaid*LoanIsGood,InterestAmt,""), "")</f>
        <v>1014.2407647966339</v>
      </c>
      <c r="H183" s="24">
        <f ca="1">IFERROR(IF(LoanIsNotPaid*LoanIsGood,EndingBalance,""), "")</f>
        <v>631502.91786824074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631502.91786824074</v>
      </c>
      <c r="E184" s="24">
        <f ca="1">IFERROR(IF(LoanIsNotPaid*LoanIsGood,MonthlyPayment,""), "")</f>
        <v>10084.437504983425</v>
      </c>
      <c r="F184" s="24">
        <f ca="1">IFERROR(IF(LoanIsNotPaid*LoanIsGood,Principal,""), "")</f>
        <v>9084.5578850254205</v>
      </c>
      <c r="G184" s="24">
        <f ca="1">IFERROR(IF(LoanIsNotPaid*LoanIsGood,InterestAmt,""), "")</f>
        <v>999.87961995800481</v>
      </c>
      <c r="H184" s="24">
        <f ca="1">IFERROR(IF(LoanIsNotPaid*LoanIsGood,EndingBalance,""), "")</f>
        <v>622418.35998321488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622418.35998321488</v>
      </c>
      <c r="E185" s="24">
        <f ca="1">IFERROR(IF(LoanIsNotPaid*LoanIsGood,MonthlyPayment,""), "")</f>
        <v>10084.437504983425</v>
      </c>
      <c r="F185" s="24">
        <f ca="1">IFERROR(IF(LoanIsNotPaid*LoanIsGood,Principal,""), "")</f>
        <v>9098.9417683433767</v>
      </c>
      <c r="G185" s="24">
        <f ca="1">IFERROR(IF(LoanIsNotPaid*LoanIsGood,InterestAmt,""), "")</f>
        <v>985.49573664004777</v>
      </c>
      <c r="H185" s="24">
        <f ca="1">IFERROR(IF(LoanIsNotPaid*LoanIsGood,EndingBalance,""), "")</f>
        <v>613319.41821487271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613319.41821487271</v>
      </c>
      <c r="E186" s="24">
        <f ca="1">IFERROR(IF(LoanIsNotPaid*LoanIsGood,MonthlyPayment,""), "")</f>
        <v>10084.437504983425</v>
      </c>
      <c r="F186" s="24">
        <f ca="1">IFERROR(IF(LoanIsNotPaid*LoanIsGood,Principal,""), "")</f>
        <v>9113.348426143255</v>
      </c>
      <c r="G186" s="24">
        <f ca="1">IFERROR(IF(LoanIsNotPaid*LoanIsGood,InterestAmt,""), "")</f>
        <v>971.08907884017083</v>
      </c>
      <c r="H186" s="24">
        <f ca="1">IFERROR(IF(LoanIsNotPaid*LoanIsGood,EndingBalance,""), "")</f>
        <v>604206.06978872907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604206.06978872907</v>
      </c>
      <c r="E187" s="24">
        <f ca="1">IFERROR(IF(LoanIsNotPaid*LoanIsGood,MonthlyPayment,""), "")</f>
        <v>10084.437504983425</v>
      </c>
      <c r="F187" s="24">
        <f ca="1">IFERROR(IF(LoanIsNotPaid*LoanIsGood,Principal,""), "")</f>
        <v>9127.7778944846468</v>
      </c>
      <c r="G187" s="24">
        <f ca="1">IFERROR(IF(LoanIsNotPaid*LoanIsGood,InterestAmt,""), "")</f>
        <v>956.65961049877751</v>
      </c>
      <c r="H187" s="24">
        <f ca="1">IFERROR(IF(LoanIsNotPaid*LoanIsGood,EndingBalance,""), "")</f>
        <v>595078.29189424519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595078.29189424519</v>
      </c>
      <c r="E188" s="24">
        <f ca="1">IFERROR(IF(LoanIsNotPaid*LoanIsGood,MonthlyPayment,""), "")</f>
        <v>10084.437504983425</v>
      </c>
      <c r="F188" s="24">
        <f ca="1">IFERROR(IF(LoanIsNotPaid*LoanIsGood,Principal,""), "")</f>
        <v>9142.2302094842471</v>
      </c>
      <c r="G188" s="24">
        <f ca="1">IFERROR(IF(LoanIsNotPaid*LoanIsGood,InterestAmt,""), "")</f>
        <v>942.20729549917678</v>
      </c>
      <c r="H188" s="24">
        <f ca="1">IFERROR(IF(LoanIsNotPaid*LoanIsGood,EndingBalance,""), "")</f>
        <v>585936.06168476166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585936.06168476166</v>
      </c>
      <c r="E189" s="24">
        <f ca="1">IFERROR(IF(LoanIsNotPaid*LoanIsGood,MonthlyPayment,""), "")</f>
        <v>10084.437504983425</v>
      </c>
      <c r="F189" s="24">
        <f ca="1">IFERROR(IF(LoanIsNotPaid*LoanIsGood,Principal,""), "")</f>
        <v>9156.7054073159325</v>
      </c>
      <c r="G189" s="24">
        <f ca="1">IFERROR(IF(LoanIsNotPaid*LoanIsGood,InterestAmt,""), "")</f>
        <v>927.73209766749358</v>
      </c>
      <c r="H189" s="24">
        <f ca="1">IFERROR(IF(LoanIsNotPaid*LoanIsGood,EndingBalance,""), "")</f>
        <v>576779.3562774444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576779.3562774444</v>
      </c>
      <c r="E190" s="24">
        <f ca="1">IFERROR(IF(LoanIsNotPaid*LoanIsGood,MonthlyPayment,""), "")</f>
        <v>10084.437504983425</v>
      </c>
      <c r="F190" s="24">
        <f ca="1">IFERROR(IF(LoanIsNotPaid*LoanIsGood,Principal,""), "")</f>
        <v>9171.2035242108486</v>
      </c>
      <c r="G190" s="24">
        <f ca="1">IFERROR(IF(LoanIsNotPaid*LoanIsGood,InterestAmt,""), "")</f>
        <v>913.23398077257661</v>
      </c>
      <c r="H190" s="24">
        <f ca="1">IFERROR(IF(LoanIsNotPaid*LoanIsGood,EndingBalance,""), "")</f>
        <v>567608.15275323438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567608.15275323438</v>
      </c>
      <c r="E191" s="24">
        <f ca="1">IFERROR(IF(LoanIsNotPaid*LoanIsGood,MonthlyPayment,""), "")</f>
        <v>10084.437504983425</v>
      </c>
      <c r="F191" s="24">
        <f ca="1">IFERROR(IF(LoanIsNotPaid*LoanIsGood,Principal,""), "")</f>
        <v>9185.7245964575159</v>
      </c>
      <c r="G191" s="24">
        <f ca="1">IFERROR(IF(LoanIsNotPaid*LoanIsGood,InterestAmt,""), "")</f>
        <v>898.71290852590948</v>
      </c>
      <c r="H191" s="24">
        <f ca="1">IFERROR(IF(LoanIsNotPaid*LoanIsGood,EndingBalance,""), "")</f>
        <v>558422.42815677682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558422.42815677682</v>
      </c>
      <c r="E192" s="24">
        <f ca="1">IFERROR(IF(LoanIsNotPaid*LoanIsGood,MonthlyPayment,""), "")</f>
        <v>10084.437504983425</v>
      </c>
      <c r="F192" s="24">
        <f ca="1">IFERROR(IF(LoanIsNotPaid*LoanIsGood,Principal,""), "")</f>
        <v>9200.2686604019073</v>
      </c>
      <c r="G192" s="24">
        <f ca="1">IFERROR(IF(LoanIsNotPaid*LoanIsGood,InterestAmt,""), "")</f>
        <v>884.1688445815181</v>
      </c>
      <c r="H192" s="24">
        <f ca="1">IFERROR(IF(LoanIsNotPaid*LoanIsGood,EndingBalance,""), "")</f>
        <v>549222.15949637489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549222.15949637489</v>
      </c>
      <c r="E193" s="24">
        <f ca="1">IFERROR(IF(LoanIsNotPaid*LoanIsGood,MonthlyPayment,""), "")</f>
        <v>10084.437504983425</v>
      </c>
      <c r="F193" s="24">
        <f ca="1">IFERROR(IF(LoanIsNotPaid*LoanIsGood,Principal,""), "")</f>
        <v>9214.8357524475432</v>
      </c>
      <c r="G193" s="24">
        <f ca="1">IFERROR(IF(LoanIsNotPaid*LoanIsGood,InterestAmt,""), "")</f>
        <v>869.6017525358817</v>
      </c>
      <c r="H193" s="24">
        <f ca="1">IFERROR(IF(LoanIsNotPaid*LoanIsGood,EndingBalance,""), "")</f>
        <v>540007.32374392636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540007.32374392636</v>
      </c>
      <c r="E194" s="24">
        <f ca="1">IFERROR(IF(LoanIsNotPaid*LoanIsGood,MonthlyPayment,""), "")</f>
        <v>10084.437504983425</v>
      </c>
      <c r="F194" s="24">
        <f ca="1">IFERROR(IF(LoanIsNotPaid*LoanIsGood,Principal,""), "")</f>
        <v>9229.4259090555843</v>
      </c>
      <c r="G194" s="24">
        <f ca="1">IFERROR(IF(LoanIsNotPaid*LoanIsGood,InterestAmt,""), "")</f>
        <v>855.01159592784006</v>
      </c>
      <c r="H194" s="24">
        <f ca="1">IFERROR(IF(LoanIsNotPaid*LoanIsGood,EndingBalance,""), "")</f>
        <v>530777.89783487329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530777.89783487329</v>
      </c>
      <c r="E195" s="24">
        <f ca="1">IFERROR(IF(LoanIsNotPaid*LoanIsGood,MonthlyPayment,""), "")</f>
        <v>10084.437504983425</v>
      </c>
      <c r="F195" s="24">
        <f ca="1">IFERROR(IF(LoanIsNotPaid*LoanIsGood,Principal,""), "")</f>
        <v>9244.0391667449239</v>
      </c>
      <c r="G195" s="24">
        <f ca="1">IFERROR(IF(LoanIsNotPaid*LoanIsGood,InterestAmt,""), "")</f>
        <v>840.39833823850199</v>
      </c>
      <c r="H195" s="24">
        <f ca="1">IFERROR(IF(LoanIsNotPaid*LoanIsGood,EndingBalance,""), "")</f>
        <v>521533.85866812849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521533.85866812849</v>
      </c>
      <c r="E196" s="24">
        <f ca="1">IFERROR(IF(LoanIsNotPaid*LoanIsGood,MonthlyPayment,""), "")</f>
        <v>10084.437504983425</v>
      </c>
      <c r="F196" s="24">
        <f ca="1">IFERROR(IF(LoanIsNotPaid*LoanIsGood,Principal,""), "")</f>
        <v>9258.6755620922686</v>
      </c>
      <c r="G196" s="24">
        <f ca="1">IFERROR(IF(LoanIsNotPaid*LoanIsGood,InterestAmt,""), "")</f>
        <v>825.76194289115585</v>
      </c>
      <c r="H196" s="24">
        <f ca="1">IFERROR(IF(LoanIsNotPaid*LoanIsGood,EndingBalance,""), "")</f>
        <v>512275.18310603639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512275.18310603639</v>
      </c>
      <c r="E197" s="24">
        <f ca="1">IFERROR(IF(LoanIsNotPaid*LoanIsGood,MonthlyPayment,""), "")</f>
        <v>10084.437504983425</v>
      </c>
      <c r="F197" s="24">
        <f ca="1">IFERROR(IF(LoanIsNotPaid*LoanIsGood,Principal,""), "")</f>
        <v>9273.3351317322486</v>
      </c>
      <c r="G197" s="24">
        <f ca="1">IFERROR(IF(LoanIsNotPaid*LoanIsGood,InterestAmt,""), "")</f>
        <v>811.10237325117646</v>
      </c>
      <c r="H197" s="24">
        <f ca="1">IFERROR(IF(LoanIsNotPaid*LoanIsGood,EndingBalance,""), "")</f>
        <v>503001.84797430318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503001.84797430318</v>
      </c>
      <c r="E198" s="24">
        <f ca="1">IFERROR(IF(LoanIsNotPaid*LoanIsGood,MonthlyPayment,""), "")</f>
        <v>10084.437504983425</v>
      </c>
      <c r="F198" s="24">
        <f ca="1">IFERROR(IF(LoanIsNotPaid*LoanIsGood,Principal,""), "")</f>
        <v>9288.0179123574926</v>
      </c>
      <c r="G198" s="24">
        <f ca="1">IFERROR(IF(LoanIsNotPaid*LoanIsGood,InterestAmt,""), "")</f>
        <v>796.41959262593377</v>
      </c>
      <c r="H198" s="24">
        <f ca="1">IFERROR(IF(LoanIsNotPaid*LoanIsGood,EndingBalance,""), "")</f>
        <v>493713.83006194606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493713.83006194606</v>
      </c>
      <c r="E199" s="24">
        <f ca="1">IFERROR(IF(LoanIsNotPaid*LoanIsGood,MonthlyPayment,""), "")</f>
        <v>10084.437504983425</v>
      </c>
      <c r="F199" s="24">
        <f ca="1">IFERROR(IF(LoanIsNotPaid*LoanIsGood,Principal,""), "")</f>
        <v>9302.7239407187244</v>
      </c>
      <c r="G199" s="24">
        <f ca="1">IFERROR(IF(LoanIsNotPaid*LoanIsGood,InterestAmt,""), "")</f>
        <v>781.71356426470095</v>
      </c>
      <c r="H199" s="24">
        <f ca="1">IFERROR(IF(LoanIsNotPaid*LoanIsGood,EndingBalance,""), "")</f>
        <v>484411.10612122715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484411.10612122715</v>
      </c>
      <c r="E200" s="24">
        <f ca="1">IFERROR(IF(LoanIsNotPaid*LoanIsGood,MonthlyPayment,""), "")</f>
        <v>10084.437504983425</v>
      </c>
      <c r="F200" s="24">
        <f ca="1">IFERROR(IF(LoanIsNotPaid*LoanIsGood,Principal,""), "")</f>
        <v>9317.4532536248626</v>
      </c>
      <c r="G200" s="24">
        <f ca="1">IFERROR(IF(LoanIsNotPaid*LoanIsGood,InterestAmt,""), "")</f>
        <v>766.98425135856314</v>
      </c>
      <c r="H200" s="24">
        <f ca="1">IFERROR(IF(LoanIsNotPaid*LoanIsGood,EndingBalance,""), "")</f>
        <v>475093.65286760405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475093.65286760405</v>
      </c>
      <c r="E201" s="24">
        <f ca="1">IFERROR(IF(LoanIsNotPaid*LoanIsGood,MonthlyPayment,""), "")</f>
        <v>10084.437504983425</v>
      </c>
      <c r="F201" s="24">
        <f ca="1">IFERROR(IF(LoanIsNotPaid*LoanIsGood,Principal,""), "")</f>
        <v>9332.2058879431006</v>
      </c>
      <c r="G201" s="24">
        <f ca="1">IFERROR(IF(LoanIsNotPaid*LoanIsGood,InterestAmt,""), "")</f>
        <v>752.23161704032361</v>
      </c>
      <c r="H201" s="24">
        <f ca="1">IFERROR(IF(LoanIsNotPaid*LoanIsGood,EndingBalance,""), "")</f>
        <v>465761.44697966054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465761.44697966054</v>
      </c>
      <c r="E202" s="24">
        <f ca="1">IFERROR(IF(LoanIsNotPaid*LoanIsGood,MonthlyPayment,""), "")</f>
        <v>10084.437504983425</v>
      </c>
      <c r="F202" s="24">
        <f ca="1">IFERROR(IF(LoanIsNotPaid*LoanIsGood,Principal,""), "")</f>
        <v>9346.9818805990108</v>
      </c>
      <c r="G202" s="24">
        <f ca="1">IFERROR(IF(LoanIsNotPaid*LoanIsGood,InterestAmt,""), "")</f>
        <v>737.4556243844138</v>
      </c>
      <c r="H202" s="24">
        <f ca="1">IFERROR(IF(LoanIsNotPaid*LoanIsGood,EndingBalance,""), "")</f>
        <v>456414.46509906137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456414.46509906137</v>
      </c>
      <c r="E203" s="24">
        <f ca="1">IFERROR(IF(LoanIsNotPaid*LoanIsGood,MonthlyPayment,""), "")</f>
        <v>10084.437504983425</v>
      </c>
      <c r="F203" s="24">
        <f ca="1">IFERROR(IF(LoanIsNotPaid*LoanIsGood,Principal,""), "")</f>
        <v>9361.7812685766276</v>
      </c>
      <c r="G203" s="24">
        <f ca="1">IFERROR(IF(LoanIsNotPaid*LoanIsGood,InterestAmt,""), "")</f>
        <v>722.65623640679871</v>
      </c>
      <c r="H203" s="24">
        <f ca="1">IFERROR(IF(LoanIsNotPaid*LoanIsGood,EndingBalance,""), "")</f>
        <v>447052.68383048568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447052.68383048568</v>
      </c>
      <c r="E204" s="24">
        <f ca="1">IFERROR(IF(LoanIsNotPaid*LoanIsGood,MonthlyPayment,""), "")</f>
        <v>10084.437504983425</v>
      </c>
      <c r="F204" s="24">
        <f ca="1">IFERROR(IF(LoanIsNotPaid*LoanIsGood,Principal,""), "")</f>
        <v>9376.6040889185388</v>
      </c>
      <c r="G204" s="24">
        <f ca="1">IFERROR(IF(LoanIsNotPaid*LoanIsGood,InterestAmt,""), "")</f>
        <v>707.83341606488557</v>
      </c>
      <c r="H204" s="24">
        <f ca="1">IFERROR(IF(LoanIsNotPaid*LoanIsGood,EndingBalance,""), "")</f>
        <v>437676.07974156737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437676.07974156737</v>
      </c>
      <c r="E205" s="24">
        <f ca="1">IFERROR(IF(LoanIsNotPaid*LoanIsGood,MonthlyPayment,""), "")</f>
        <v>10084.437504983425</v>
      </c>
      <c r="F205" s="24">
        <f ca="1">IFERROR(IF(LoanIsNotPaid*LoanIsGood,Principal,""), "")</f>
        <v>9391.4503787259928</v>
      </c>
      <c r="G205" s="24">
        <f ca="1">IFERROR(IF(LoanIsNotPaid*LoanIsGood,InterestAmt,""), "")</f>
        <v>692.98712625743121</v>
      </c>
      <c r="H205" s="24">
        <f ca="1">IFERROR(IF(LoanIsNotPaid*LoanIsGood,EndingBalance,""), "")</f>
        <v>428284.62936284021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428284.62936284021</v>
      </c>
      <c r="E206" s="24">
        <f ca="1">IFERROR(IF(LoanIsNotPaid*LoanIsGood,MonthlyPayment,""), "")</f>
        <v>10084.437504983425</v>
      </c>
      <c r="F206" s="24">
        <f ca="1">IFERROR(IF(LoanIsNotPaid*LoanIsGood,Principal,""), "")</f>
        <v>9406.3201751589768</v>
      </c>
      <c r="G206" s="24">
        <f ca="1">IFERROR(IF(LoanIsNotPaid*LoanIsGood,InterestAmt,""), "")</f>
        <v>678.11732982444857</v>
      </c>
      <c r="H206" s="24">
        <f ca="1">IFERROR(IF(LoanIsNotPaid*LoanIsGood,EndingBalance,""), "")</f>
        <v>418878.30918768235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418878.30918768235</v>
      </c>
      <c r="E207" s="24">
        <f ca="1">IFERROR(IF(LoanIsNotPaid*LoanIsGood,MonthlyPayment,""), "")</f>
        <v>10084.437504983425</v>
      </c>
      <c r="F207" s="24">
        <f ca="1">IFERROR(IF(LoanIsNotPaid*LoanIsGood,Principal,""), "")</f>
        <v>9421.2135154363114</v>
      </c>
      <c r="G207" s="24">
        <f ca="1">IFERROR(IF(LoanIsNotPaid*LoanIsGood,InterestAmt,""), "")</f>
        <v>663.22398954711343</v>
      </c>
      <c r="H207" s="24">
        <f ca="1">IFERROR(IF(LoanIsNotPaid*LoanIsGood,EndingBalance,""), "")</f>
        <v>409457.09567224653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409457.09567224653</v>
      </c>
      <c r="E208" s="24">
        <f ca="1">IFERROR(IF(LoanIsNotPaid*LoanIsGood,MonthlyPayment,""), "")</f>
        <v>10084.437504983425</v>
      </c>
      <c r="F208" s="24">
        <f ca="1">IFERROR(IF(LoanIsNotPaid*LoanIsGood,Principal,""), "")</f>
        <v>9436.1304368357523</v>
      </c>
      <c r="G208" s="24">
        <f ca="1">IFERROR(IF(LoanIsNotPaid*LoanIsGood,InterestAmt,""), "")</f>
        <v>648.30706814767257</v>
      </c>
      <c r="H208" s="24">
        <f ca="1">IFERROR(IF(LoanIsNotPaid*LoanIsGood,EndingBalance,""), "")</f>
        <v>400020.96523541026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400020.96523541026</v>
      </c>
      <c r="E209" s="24">
        <f ca="1">IFERROR(IF(LoanIsNotPaid*LoanIsGood,MonthlyPayment,""), "")</f>
        <v>10084.437504983425</v>
      </c>
      <c r="F209" s="24">
        <f ca="1">IFERROR(IF(LoanIsNotPaid*LoanIsGood,Principal,""), "")</f>
        <v>9451.0709766940763</v>
      </c>
      <c r="G209" s="24">
        <f ca="1">IFERROR(IF(LoanIsNotPaid*LoanIsGood,InterestAmt,""), "")</f>
        <v>633.36652828934928</v>
      </c>
      <c r="H209" s="24">
        <f ca="1">IFERROR(IF(LoanIsNotPaid*LoanIsGood,EndingBalance,""), "")</f>
        <v>390569.89425871614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390569.89425871614</v>
      </c>
      <c r="E210" s="24">
        <f ca="1">IFERROR(IF(LoanIsNotPaid*LoanIsGood,MonthlyPayment,""), "")</f>
        <v>10084.437504983425</v>
      </c>
      <c r="F210" s="24">
        <f ca="1">IFERROR(IF(LoanIsNotPaid*LoanIsGood,Principal,""), "")</f>
        <v>9466.0351724071752</v>
      </c>
      <c r="G210" s="24">
        <f ca="1">IFERROR(IF(LoanIsNotPaid*LoanIsGood,InterestAmt,""), "")</f>
        <v>618.40233257625027</v>
      </c>
      <c r="H210" s="24">
        <f ca="1">IFERROR(IF(LoanIsNotPaid*LoanIsGood,EndingBalance,""), "")</f>
        <v>381103.85908631003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381103.85908631003</v>
      </c>
      <c r="E211" s="24">
        <f ca="1">IFERROR(IF(LoanIsNotPaid*LoanIsGood,MonthlyPayment,""), "")</f>
        <v>10084.437504983425</v>
      </c>
      <c r="F211" s="24">
        <f ca="1">IFERROR(IF(LoanIsNotPaid*LoanIsGood,Principal,""), "")</f>
        <v>9481.0230614301527</v>
      </c>
      <c r="G211" s="24">
        <f ca="1">IFERROR(IF(LoanIsNotPaid*LoanIsGood,InterestAmt,""), "")</f>
        <v>603.41444355327235</v>
      </c>
      <c r="H211" s="24">
        <f ca="1">IFERROR(IF(LoanIsNotPaid*LoanIsGood,EndingBalance,""), "")</f>
        <v>371622.83602487948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371622.83602487948</v>
      </c>
      <c r="E212" s="24">
        <f ca="1">IFERROR(IF(LoanIsNotPaid*LoanIsGood,MonthlyPayment,""), "")</f>
        <v>10084.437504983425</v>
      </c>
      <c r="F212" s="24">
        <f ca="1">IFERROR(IF(LoanIsNotPaid*LoanIsGood,Principal,""), "")</f>
        <v>9496.0346812774169</v>
      </c>
      <c r="G212" s="24">
        <f ca="1">IFERROR(IF(LoanIsNotPaid*LoanIsGood,InterestAmt,""), "")</f>
        <v>588.40282370600801</v>
      </c>
      <c r="H212" s="24">
        <f ca="1">IFERROR(IF(LoanIsNotPaid*LoanIsGood,EndingBalance,""), "")</f>
        <v>362126.80134360306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362126.80134360306</v>
      </c>
      <c r="E213" s="24">
        <f ca="1">IFERROR(IF(LoanIsNotPaid*LoanIsGood,MonthlyPayment,""), "")</f>
        <v>10084.437504983425</v>
      </c>
      <c r="F213" s="24">
        <f ca="1">IFERROR(IF(LoanIsNotPaid*LoanIsGood,Principal,""), "")</f>
        <v>9511.0700695227733</v>
      </c>
      <c r="G213" s="24">
        <f ca="1">IFERROR(IF(LoanIsNotPaid*LoanIsGood,InterestAmt,""), "")</f>
        <v>573.36743546065202</v>
      </c>
      <c r="H213" s="24">
        <f ca="1">IFERROR(IF(LoanIsNotPaid*LoanIsGood,EndingBalance,""), "")</f>
        <v>352615.73127407953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352615.73127407953</v>
      </c>
      <c r="E214" s="24">
        <f ca="1">IFERROR(IF(LoanIsNotPaid*LoanIsGood,MonthlyPayment,""), "")</f>
        <v>10084.437504983425</v>
      </c>
      <c r="F214" s="24">
        <f ca="1">IFERROR(IF(LoanIsNotPaid*LoanIsGood,Principal,""), "")</f>
        <v>9526.1292637995175</v>
      </c>
      <c r="G214" s="24">
        <f ca="1">IFERROR(IF(LoanIsNotPaid*LoanIsGood,InterestAmt,""), "")</f>
        <v>558.30824118390763</v>
      </c>
      <c r="H214" s="24">
        <f ca="1">IFERROR(IF(LoanIsNotPaid*LoanIsGood,EndingBalance,""), "")</f>
        <v>343089.60201028129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343089.60201028129</v>
      </c>
      <c r="E215" s="24">
        <f ca="1">IFERROR(IF(LoanIsNotPaid*LoanIsGood,MonthlyPayment,""), "")</f>
        <v>10084.437504983425</v>
      </c>
      <c r="F215" s="24">
        <f ca="1">IFERROR(IF(LoanIsNotPaid*LoanIsGood,Principal,""), "")</f>
        <v>9541.2123018005332</v>
      </c>
      <c r="G215" s="24">
        <f ca="1">IFERROR(IF(LoanIsNotPaid*LoanIsGood,InterestAmt,""), "")</f>
        <v>543.22520318289185</v>
      </c>
      <c r="H215" s="24">
        <f ca="1">IFERROR(IF(LoanIsNotPaid*LoanIsGood,EndingBalance,""), "")</f>
        <v>333548.38970848126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333548.38970848126</v>
      </c>
      <c r="E216" s="24">
        <f ca="1">IFERROR(IF(LoanIsNotPaid*LoanIsGood,MonthlyPayment,""), "")</f>
        <v>10084.437504983425</v>
      </c>
      <c r="F216" s="24">
        <f ca="1">IFERROR(IF(LoanIsNotPaid*LoanIsGood,Principal,""), "")</f>
        <v>9556.3192212783833</v>
      </c>
      <c r="G216" s="24">
        <f ca="1">IFERROR(IF(LoanIsNotPaid*LoanIsGood,InterestAmt,""), "")</f>
        <v>528.11828370504088</v>
      </c>
      <c r="H216" s="24">
        <f ca="1">IFERROR(IF(LoanIsNotPaid*LoanIsGood,EndingBalance,""), "")</f>
        <v>323992.07048720308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323992.07048720308</v>
      </c>
      <c r="E217" s="24">
        <f ca="1">IFERROR(IF(LoanIsNotPaid*LoanIsGood,MonthlyPayment,""), "")</f>
        <v>10084.437504983425</v>
      </c>
      <c r="F217" s="24">
        <f ca="1">IFERROR(IF(LoanIsNotPaid*LoanIsGood,Principal,""), "")</f>
        <v>9571.4500600454085</v>
      </c>
      <c r="G217" s="24">
        <f ca="1">IFERROR(IF(LoanIsNotPaid*LoanIsGood,InterestAmt,""), "")</f>
        <v>512.98744493801689</v>
      </c>
      <c r="H217" s="24">
        <f ca="1">IFERROR(IF(LoanIsNotPaid*LoanIsGood,EndingBalance,""), "")</f>
        <v>314420.62042715726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314420.62042715726</v>
      </c>
      <c r="E218" s="24">
        <f ca="1">IFERROR(IF(LoanIsNotPaid*LoanIsGood,MonthlyPayment,""), "")</f>
        <v>10084.437504983425</v>
      </c>
      <c r="F218" s="24">
        <f ca="1">IFERROR(IF(LoanIsNotPaid*LoanIsGood,Principal,""), "")</f>
        <v>9586.6048559738138</v>
      </c>
      <c r="G218" s="24">
        <f ca="1">IFERROR(IF(LoanIsNotPaid*LoanIsGood,InterestAmt,""), "")</f>
        <v>497.83264900961154</v>
      </c>
      <c r="H218" s="24">
        <f ca="1">IFERROR(IF(LoanIsNotPaid*LoanIsGood,EndingBalance,""), "")</f>
        <v>304834.01557118492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304834.01557118492</v>
      </c>
      <c r="E219" s="24">
        <f ca="1">IFERROR(IF(LoanIsNotPaid*LoanIsGood,MonthlyPayment,""), "")</f>
        <v>10084.437504983425</v>
      </c>
      <c r="F219" s="24">
        <f ca="1">IFERROR(IF(LoanIsNotPaid*LoanIsGood,Principal,""), "")</f>
        <v>9601.7836469957729</v>
      </c>
      <c r="G219" s="24">
        <f ca="1">IFERROR(IF(LoanIsNotPaid*LoanIsGood,InterestAmt,""), "")</f>
        <v>482.65385798765305</v>
      </c>
      <c r="H219" s="24">
        <f ca="1">IFERROR(IF(LoanIsNotPaid*LoanIsGood,EndingBalance,""), "")</f>
        <v>295232.23192418832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295232.23192418832</v>
      </c>
      <c r="E220" s="24">
        <f ca="1">IFERROR(IF(LoanIsNotPaid*LoanIsGood,MonthlyPayment,""), "")</f>
        <v>10084.437504983425</v>
      </c>
      <c r="F220" s="24">
        <f ca="1">IFERROR(IF(LoanIsNotPaid*LoanIsGood,Principal,""), "")</f>
        <v>9616.9864711035152</v>
      </c>
      <c r="G220" s="24">
        <f ca="1">IFERROR(IF(LoanIsNotPaid*LoanIsGood,InterestAmt,""), "")</f>
        <v>467.4510338799098</v>
      </c>
      <c r="H220" s="24">
        <f ca="1">IFERROR(IF(LoanIsNotPaid*LoanIsGood,EndingBalance,""), "")</f>
        <v>285615.24545308528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285615.24545308528</v>
      </c>
      <c r="E221" s="24">
        <f ca="1">IFERROR(IF(LoanIsNotPaid*LoanIsGood,MonthlyPayment,""), "")</f>
        <v>10084.437504983425</v>
      </c>
      <c r="F221" s="24">
        <f ca="1">IFERROR(IF(LoanIsNotPaid*LoanIsGood,Principal,""), "")</f>
        <v>9632.2133663494278</v>
      </c>
      <c r="G221" s="24">
        <f ca="1">IFERROR(IF(LoanIsNotPaid*LoanIsGood,InterestAmt,""), "")</f>
        <v>452.22413863399584</v>
      </c>
      <c r="H221" s="24">
        <f ca="1">IFERROR(IF(LoanIsNotPaid*LoanIsGood,EndingBalance,""), "")</f>
        <v>275983.03208673466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275983.03208673466</v>
      </c>
      <c r="E222" s="24">
        <f ca="1">IFERROR(IF(LoanIsNotPaid*LoanIsGood,MonthlyPayment,""), "")</f>
        <v>10084.437504983425</v>
      </c>
      <c r="F222" s="24">
        <f ca="1">IFERROR(IF(LoanIsNotPaid*LoanIsGood,Principal,""), "")</f>
        <v>9647.4643708461499</v>
      </c>
      <c r="G222" s="24">
        <f ca="1">IFERROR(IF(LoanIsNotPaid*LoanIsGood,InterestAmt,""), "")</f>
        <v>436.97313413727596</v>
      </c>
      <c r="H222" s="24">
        <f ca="1">IFERROR(IF(LoanIsNotPaid*LoanIsGood,EndingBalance,""), "")</f>
        <v>266335.56771589071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266335.56771589071</v>
      </c>
      <c r="E223" s="24">
        <f ca="1">IFERROR(IF(LoanIsNotPaid*LoanIsGood,MonthlyPayment,""), "")</f>
        <v>10084.437504983425</v>
      </c>
      <c r="F223" s="24">
        <f ca="1">IFERROR(IF(LoanIsNotPaid*LoanIsGood,Principal,""), "")</f>
        <v>9662.7395227666548</v>
      </c>
      <c r="G223" s="24">
        <f ca="1">IFERROR(IF(LoanIsNotPaid*LoanIsGood,InterestAmt,""), "")</f>
        <v>421.6979822167695</v>
      </c>
      <c r="H223" s="24">
        <f ca="1">IFERROR(IF(LoanIsNotPaid*LoanIsGood,EndingBalance,""), "")</f>
        <v>256672.82819312299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256672.82819312299</v>
      </c>
      <c r="E224" s="24">
        <f ca="1">IFERROR(IF(LoanIsNotPaid*LoanIsGood,MonthlyPayment,""), "")</f>
        <v>10084.437504983425</v>
      </c>
      <c r="F224" s="24">
        <f ca="1">IFERROR(IF(LoanIsNotPaid*LoanIsGood,Principal,""), "")</f>
        <v>9678.038860344368</v>
      </c>
      <c r="G224" s="24">
        <f ca="1">IFERROR(IF(LoanIsNotPaid*LoanIsGood,InterestAmt,""), "")</f>
        <v>406.39864463905565</v>
      </c>
      <c r="H224" s="24">
        <f ca="1">IFERROR(IF(LoanIsNotPaid*LoanIsGood,EndingBalance,""), "")</f>
        <v>246994.78933277959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246994.78933277959</v>
      </c>
      <c r="E225" s="24">
        <f ca="1">IFERROR(IF(LoanIsNotPaid*LoanIsGood,MonthlyPayment,""), "")</f>
        <v>10084.437504983425</v>
      </c>
      <c r="F225" s="24">
        <f ca="1">IFERROR(IF(LoanIsNotPaid*LoanIsGood,Principal,""), "")</f>
        <v>9693.3624218732475</v>
      </c>
      <c r="G225" s="24">
        <f ca="1">IFERROR(IF(LoanIsNotPaid*LoanIsGood,InterestAmt,""), "")</f>
        <v>391.07508311017705</v>
      </c>
      <c r="H225" s="24">
        <f ca="1">IFERROR(IF(LoanIsNotPaid*LoanIsGood,EndingBalance,""), "")</f>
        <v>237301.4269109047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237301.4269109047</v>
      </c>
      <c r="E226" s="24">
        <f ca="1">IFERROR(IF(LoanIsNotPaid*LoanIsGood,MonthlyPayment,""), "")</f>
        <v>10084.437504983425</v>
      </c>
      <c r="F226" s="24">
        <f ca="1">IFERROR(IF(LoanIsNotPaid*LoanIsGood,Principal,""), "")</f>
        <v>9708.7102457078818</v>
      </c>
      <c r="G226" s="24">
        <f ca="1">IFERROR(IF(LoanIsNotPaid*LoanIsGood,InterestAmt,""), "")</f>
        <v>375.72725927554444</v>
      </c>
      <c r="H226" s="24">
        <f ca="1">IFERROR(IF(LoanIsNotPaid*LoanIsGood,EndingBalance,""), "")</f>
        <v>227592.71666519996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227592.71666519996</v>
      </c>
      <c r="E227" s="24">
        <f ca="1">IFERROR(IF(LoanIsNotPaid*LoanIsGood,MonthlyPayment,""), "")</f>
        <v>10084.437504983425</v>
      </c>
      <c r="F227" s="24">
        <f ca="1">IFERROR(IF(LoanIsNotPaid*LoanIsGood,Principal,""), "")</f>
        <v>9724.0823702635862</v>
      </c>
      <c r="G227" s="24">
        <f ca="1">IFERROR(IF(LoanIsNotPaid*LoanIsGood,InterestAmt,""), "")</f>
        <v>360.35513471984029</v>
      </c>
      <c r="H227" s="24">
        <f ca="1">IFERROR(IF(LoanIsNotPaid*LoanIsGood,EndingBalance,""), "")</f>
        <v>217868.63429493504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217868.63429493504</v>
      </c>
      <c r="E228" s="24">
        <f ca="1">IFERROR(IF(LoanIsNotPaid*LoanIsGood,MonthlyPayment,""), "")</f>
        <v>10084.437504983425</v>
      </c>
      <c r="F228" s="24">
        <f ca="1">IFERROR(IF(LoanIsNotPaid*LoanIsGood,Principal,""), "")</f>
        <v>9739.4788340165014</v>
      </c>
      <c r="G228" s="24">
        <f ca="1">IFERROR(IF(LoanIsNotPaid*LoanIsGood,InterestAmt,""), "")</f>
        <v>344.95867096692297</v>
      </c>
      <c r="H228" s="24">
        <f ca="1">IFERROR(IF(LoanIsNotPaid*LoanIsGood,EndingBalance,""), "")</f>
        <v>208129.15546091832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208129.15546091832</v>
      </c>
      <c r="E229" s="24">
        <f ca="1">IFERROR(IF(LoanIsNotPaid*LoanIsGood,MonthlyPayment,""), "")</f>
        <v>10084.437504983425</v>
      </c>
      <c r="F229" s="24">
        <f ca="1">IFERROR(IF(LoanIsNotPaid*LoanIsGood,Principal,""), "")</f>
        <v>9754.8996755036951</v>
      </c>
      <c r="G229" s="24">
        <f ca="1">IFERROR(IF(LoanIsNotPaid*LoanIsGood,InterestAmt,""), "")</f>
        <v>329.53782947973014</v>
      </c>
      <c r="H229" s="24">
        <f ca="1">IFERROR(IF(LoanIsNotPaid*LoanIsGood,EndingBalance,""), "")</f>
        <v>198374.25578541541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198374.25578541541</v>
      </c>
      <c r="E230" s="24">
        <f ca="1">IFERROR(IF(LoanIsNotPaid*LoanIsGood,MonthlyPayment,""), "")</f>
        <v>10084.437504983425</v>
      </c>
      <c r="F230" s="24">
        <f ca="1">IFERROR(IF(LoanIsNotPaid*LoanIsGood,Principal,""), "")</f>
        <v>9770.344933323242</v>
      </c>
      <c r="G230" s="24">
        <f ca="1">IFERROR(IF(LoanIsNotPaid*LoanIsGood,InterestAmt,""), "")</f>
        <v>314.09257166018261</v>
      </c>
      <c r="H230" s="24">
        <f ca="1">IFERROR(IF(LoanIsNotPaid*LoanIsGood,EndingBalance,""), "")</f>
        <v>188603.91085209139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188603.91085209139</v>
      </c>
      <c r="E231" s="24">
        <f ca="1">IFERROR(IF(LoanIsNotPaid*LoanIsGood,MonthlyPayment,""), "")</f>
        <v>10084.437504983425</v>
      </c>
      <c r="F231" s="24">
        <f ca="1">IFERROR(IF(LoanIsNotPaid*LoanIsGood,Principal,""), "")</f>
        <v>9785.8146461343385</v>
      </c>
      <c r="G231" s="24">
        <f ca="1">IFERROR(IF(LoanIsNotPaid*LoanIsGood,InterestAmt,""), "")</f>
        <v>298.62285884908749</v>
      </c>
      <c r="H231" s="24">
        <f ca="1">IFERROR(IF(LoanIsNotPaid*LoanIsGood,EndingBalance,""), "")</f>
        <v>178818.0962059577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178818.0962059577</v>
      </c>
      <c r="E232" s="24">
        <f ca="1">IFERROR(IF(LoanIsNotPaid*LoanIsGood,MonthlyPayment,""), "")</f>
        <v>10084.437504983425</v>
      </c>
      <c r="F232" s="24">
        <f ca="1">IFERROR(IF(LoanIsNotPaid*LoanIsGood,Principal,""), "")</f>
        <v>9801.3088526573829</v>
      </c>
      <c r="G232" s="24">
        <f ca="1">IFERROR(IF(LoanIsNotPaid*LoanIsGood,InterestAmt,""), "")</f>
        <v>283.12865232604145</v>
      </c>
      <c r="H232" s="24">
        <f ca="1">IFERROR(IF(LoanIsNotPaid*LoanIsGood,EndingBalance,""), "")</f>
        <v>169016.78735330189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169016.78735330189</v>
      </c>
      <c r="E233" s="24">
        <f ca="1">IFERROR(IF(LoanIsNotPaid*LoanIsGood,MonthlyPayment,""), "")</f>
        <v>10084.437504983425</v>
      </c>
      <c r="F233" s="24">
        <f ca="1">IFERROR(IF(LoanIsNotPaid*LoanIsGood,Principal,""), "")</f>
        <v>9816.8275916740913</v>
      </c>
      <c r="G233" s="24">
        <f ca="1">IFERROR(IF(LoanIsNotPaid*LoanIsGood,InterestAmt,""), "")</f>
        <v>267.60991330933393</v>
      </c>
      <c r="H233" s="24">
        <f ca="1">IFERROR(IF(LoanIsNotPaid*LoanIsGood,EndingBalance,""), "")</f>
        <v>159199.95976162655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159199.95976162655</v>
      </c>
      <c r="E234" s="24">
        <f ca="1">IFERROR(IF(LoanIsNotPaid*LoanIsGood,MonthlyPayment,""), "")</f>
        <v>10084.437504983425</v>
      </c>
      <c r="F234" s="24">
        <f ca="1">IFERROR(IF(LoanIsNotPaid*LoanIsGood,Principal,""), "")</f>
        <v>9832.3709020275746</v>
      </c>
      <c r="G234" s="24">
        <f ca="1">IFERROR(IF(LoanIsNotPaid*LoanIsGood,InterestAmt,""), "")</f>
        <v>252.06660295584999</v>
      </c>
      <c r="H234" s="24">
        <f ca="1">IFERROR(IF(LoanIsNotPaid*LoanIsGood,EndingBalance,""), "")</f>
        <v>149367.58885959955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149367.58885959955</v>
      </c>
      <c r="E235" s="24">
        <f ca="1">IFERROR(IF(LoanIsNotPaid*LoanIsGood,MonthlyPayment,""), "")</f>
        <v>10084.437504983425</v>
      </c>
      <c r="F235" s="24">
        <f ca="1">IFERROR(IF(LoanIsNotPaid*LoanIsGood,Principal,""), "")</f>
        <v>9847.9388226224528</v>
      </c>
      <c r="G235" s="24">
        <f ca="1">IFERROR(IF(LoanIsNotPaid*LoanIsGood,InterestAmt,""), "")</f>
        <v>236.49868236097299</v>
      </c>
      <c r="H235" s="24">
        <f ca="1">IFERROR(IF(LoanIsNotPaid*LoanIsGood,EndingBalance,""), "")</f>
        <v>139519.65003697714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139519.65003697714</v>
      </c>
      <c r="E236" s="24">
        <f ca="1">IFERROR(IF(LoanIsNotPaid*LoanIsGood,MonthlyPayment,""), "")</f>
        <v>10084.437504983425</v>
      </c>
      <c r="F236" s="24">
        <f ca="1">IFERROR(IF(LoanIsNotPaid*LoanIsGood,Principal,""), "")</f>
        <v>9863.5313924249367</v>
      </c>
      <c r="G236" s="24">
        <f ca="1">IFERROR(IF(LoanIsNotPaid*LoanIsGood,InterestAmt,""), "")</f>
        <v>220.90611255848745</v>
      </c>
      <c r="H236" s="24">
        <f ca="1">IFERROR(IF(LoanIsNotPaid*LoanIsGood,EndingBalance,""), "")</f>
        <v>129656.11864455184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129656.11864455184</v>
      </c>
      <c r="E237" s="24">
        <f ca="1">IFERROR(IF(LoanIsNotPaid*LoanIsGood,MonthlyPayment,""), "")</f>
        <v>10084.437504983425</v>
      </c>
      <c r="F237" s="24">
        <f ca="1">IFERROR(IF(LoanIsNotPaid*LoanIsGood,Principal,""), "")</f>
        <v>9879.1486504629447</v>
      </c>
      <c r="G237" s="24">
        <f ca="1">IFERROR(IF(LoanIsNotPaid*LoanIsGood,InterestAmt,""), "")</f>
        <v>205.28885452048127</v>
      </c>
      <c r="H237" s="24">
        <f ca="1">IFERROR(IF(LoanIsNotPaid*LoanIsGood,EndingBalance,""), "")</f>
        <v>119776.96999408957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119776.96999408957</v>
      </c>
      <c r="E238" s="24">
        <f ca="1">IFERROR(IF(LoanIsNotPaid*LoanIsGood,MonthlyPayment,""), "")</f>
        <v>10084.437504983425</v>
      </c>
      <c r="F238" s="24">
        <f ca="1">IFERROR(IF(LoanIsNotPaid*LoanIsGood,Principal,""), "")</f>
        <v>9894.7906358261771</v>
      </c>
      <c r="G238" s="24">
        <f ca="1">IFERROR(IF(LoanIsNotPaid*LoanIsGood,InterestAmt,""), "")</f>
        <v>189.64686915724829</v>
      </c>
      <c r="H238" s="24">
        <f ca="1">IFERROR(IF(LoanIsNotPaid*LoanIsGood,EndingBalance,""), "")</f>
        <v>109882.17935826536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109882.17935826536</v>
      </c>
      <c r="E239" s="24">
        <f ca="1">IFERROR(IF(LoanIsNotPaid*LoanIsGood,MonthlyPayment,""), "")</f>
        <v>10084.437504983425</v>
      </c>
      <c r="F239" s="24">
        <f ca="1">IFERROR(IF(LoanIsNotPaid*LoanIsGood,Principal,""), "")</f>
        <v>9910.4573876662344</v>
      </c>
      <c r="G239" s="24">
        <f ca="1">IFERROR(IF(LoanIsNotPaid*LoanIsGood,InterestAmt,""), "")</f>
        <v>173.98011731719018</v>
      </c>
      <c r="H239" s="24">
        <f ca="1">IFERROR(IF(LoanIsNotPaid*LoanIsGood,EndingBalance,""), "")</f>
        <v>99971.721970598679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99971.721970598679</v>
      </c>
      <c r="E240" s="24">
        <f ca="1">IFERROR(IF(LoanIsNotPaid*LoanIsGood,MonthlyPayment,""), "")</f>
        <v>10084.437504983425</v>
      </c>
      <c r="F240" s="24">
        <f ca="1">IFERROR(IF(LoanIsNotPaid*LoanIsGood,Principal,""), "")</f>
        <v>9926.1489451967063</v>
      </c>
      <c r="G240" s="24">
        <f ca="1">IFERROR(IF(LoanIsNotPaid*LoanIsGood,InterestAmt,""), "")</f>
        <v>158.28855978671865</v>
      </c>
      <c r="H240" s="24">
        <f ca="1">IFERROR(IF(LoanIsNotPaid*LoanIsGood,EndingBalance,""), "")</f>
        <v>90045.573025402613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90045.573025402613</v>
      </c>
      <c r="E241" s="24">
        <f ca="1">IFERROR(IF(LoanIsNotPaid*LoanIsGood,MonthlyPayment,""), "")</f>
        <v>10084.437504983425</v>
      </c>
      <c r="F241" s="24">
        <f ca="1">IFERROR(IF(LoanIsNotPaid*LoanIsGood,Principal,""), "")</f>
        <v>9941.8653476932668</v>
      </c>
      <c r="G241" s="24">
        <f ca="1">IFERROR(IF(LoanIsNotPaid*LoanIsGood,InterestAmt,""), "")</f>
        <v>142.57215729015718</v>
      </c>
      <c r="H241" s="24">
        <f ca="1">IFERROR(IF(LoanIsNotPaid*LoanIsGood,EndingBalance,""), "")</f>
        <v>80103.707677708007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80103.707677708007</v>
      </c>
      <c r="E242" s="24">
        <f ca="1">IFERROR(IF(LoanIsNotPaid*LoanIsGood,MonthlyPayment,""), "")</f>
        <v>10084.437504983425</v>
      </c>
      <c r="F242" s="24">
        <f ca="1">IFERROR(IF(LoanIsNotPaid*LoanIsGood,Principal,""), "")</f>
        <v>9957.6066344937826</v>
      </c>
      <c r="G242" s="24">
        <f ca="1">IFERROR(IF(LoanIsNotPaid*LoanIsGood,InterestAmt,""), "")</f>
        <v>126.83087048964285</v>
      </c>
      <c r="H242" s="24">
        <f ca="1">IFERROR(IF(LoanIsNotPaid*LoanIsGood,EndingBalance,""), "")</f>
        <v>70146.101043215487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70146.101043215487</v>
      </c>
      <c r="E243" s="24">
        <f ca="1">IFERROR(IF(LoanIsNotPaid*LoanIsGood,MonthlyPayment,""), "")</f>
        <v>10084.437504983425</v>
      </c>
      <c r="F243" s="24">
        <f ca="1">IFERROR(IF(LoanIsNotPaid*LoanIsGood,Principal,""), "")</f>
        <v>9973.3728449983973</v>
      </c>
      <c r="G243" s="24">
        <f ca="1">IFERROR(IF(LoanIsNotPaid*LoanIsGood,InterestAmt,""), "")</f>
        <v>111.0646599850277</v>
      </c>
      <c r="H243" s="24">
        <f ca="1">IFERROR(IF(LoanIsNotPaid*LoanIsGood,EndingBalance,""), "")</f>
        <v>60172.728198216762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60172.728198216762</v>
      </c>
      <c r="E244" s="24">
        <f ca="1">IFERROR(IF(LoanIsNotPaid*LoanIsGood,MonthlyPayment,""), "")</f>
        <v>10084.437504983425</v>
      </c>
      <c r="F244" s="24">
        <f ca="1">IFERROR(IF(LoanIsNotPaid*LoanIsGood,Principal,""), "")</f>
        <v>9989.1640186696441</v>
      </c>
      <c r="G244" s="24">
        <f ca="1">IFERROR(IF(LoanIsNotPaid*LoanIsGood,InterestAmt,""), "")</f>
        <v>95.273486313780253</v>
      </c>
      <c r="H244" s="24">
        <f ca="1">IFERROR(IF(LoanIsNotPaid*LoanIsGood,EndingBalance,""), "")</f>
        <v>50183.564179547597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50183.564179547597</v>
      </c>
      <c r="E245" s="24">
        <f ca="1">IFERROR(IF(LoanIsNotPaid*LoanIsGood,MonthlyPayment,""), "")</f>
        <v>10084.437504983425</v>
      </c>
      <c r="F245" s="24">
        <f ca="1">IFERROR(IF(LoanIsNotPaid*LoanIsGood,Principal,""), "")</f>
        <v>10004.980195032536</v>
      </c>
      <c r="G245" s="24">
        <f ca="1">IFERROR(IF(LoanIsNotPaid*LoanIsGood,InterestAmt,""), "")</f>
        <v>79.457309950886639</v>
      </c>
      <c r="H245" s="24">
        <f ca="1">IFERROR(IF(LoanIsNotPaid*LoanIsGood,EndingBalance,""), "")</f>
        <v>40178.583984514233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40178.583984514233</v>
      </c>
      <c r="E246" s="24">
        <f ca="1">IFERROR(IF(LoanIsNotPaid*LoanIsGood,MonthlyPayment,""), "")</f>
        <v>10084.437504983425</v>
      </c>
      <c r="F246" s="24">
        <f ca="1">IFERROR(IF(LoanIsNotPaid*LoanIsGood,Principal,""), "")</f>
        <v>10020.821413674674</v>
      </c>
      <c r="G246" s="24">
        <f ca="1">IFERROR(IF(LoanIsNotPaid*LoanIsGood,InterestAmt,""), "")</f>
        <v>63.616091308751798</v>
      </c>
      <c r="H246" s="24">
        <f ca="1">IFERROR(IF(LoanIsNotPaid*LoanIsGood,EndingBalance,""), "")</f>
        <v>30157.762570841238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30157.762570841238</v>
      </c>
      <c r="E247" s="24">
        <f ca="1">IFERROR(IF(LoanIsNotPaid*LoanIsGood,MonthlyPayment,""), "")</f>
        <v>10084.437504983425</v>
      </c>
      <c r="F247" s="24">
        <f ca="1">IFERROR(IF(LoanIsNotPaid*LoanIsGood,Principal,""), "")</f>
        <v>10036.687714246324</v>
      </c>
      <c r="G247" s="24">
        <f ca="1">IFERROR(IF(LoanIsNotPaid*LoanIsGood,InterestAmt,""), "")</f>
        <v>47.749790737100234</v>
      </c>
      <c r="H247" s="24">
        <f ca="1">IFERROR(IF(LoanIsNotPaid*LoanIsGood,EndingBalance,""), "")</f>
        <v>20121.074856595136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20121.074856595136</v>
      </c>
      <c r="E248" s="24">
        <f ca="1">IFERROR(IF(LoanIsNotPaid*LoanIsGood,MonthlyPayment,""), "")</f>
        <v>10084.437504983425</v>
      </c>
      <c r="F248" s="24">
        <f ca="1">IFERROR(IF(LoanIsNotPaid*LoanIsGood,Principal,""), "")</f>
        <v>10052.579136460547</v>
      </c>
      <c r="G248" s="24">
        <f ca="1">IFERROR(IF(LoanIsNotPaid*LoanIsGood,InterestAmt,""), "")</f>
        <v>31.858368522876887</v>
      </c>
      <c r="H248" s="24">
        <f ca="1">IFERROR(IF(LoanIsNotPaid*LoanIsGood,EndingBalance,""), "")</f>
        <v>10068.495720133185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10068.495720133185</v>
      </c>
      <c r="E249" s="24">
        <f ca="1">IFERROR(IF(LoanIsNotPaid*LoanIsGood,MonthlyPayment,""), "")</f>
        <v>10084.437504983425</v>
      </c>
      <c r="F249" s="24">
        <f ca="1">IFERROR(IF(LoanIsNotPaid*LoanIsGood,Principal,""), "")</f>
        <v>10068.495720093277</v>
      </c>
      <c r="G249" s="24">
        <f ca="1">IFERROR(IF(LoanIsNotPaid*LoanIsGood,InterestAmt,""), "")</f>
        <v>15.941784890147687</v>
      </c>
      <c r="H249" s="24">
        <f ca="1">IFERROR(IF(LoanIsNotPaid*LoanIsGood,EndingBalance,""), "")</f>
        <v>4.1443854570388794E-8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95" priority="4" stopIfTrue="1">
      <formula>NOT(LoanIsNotPaid)</formula>
    </cfRule>
    <cfRule type="expression" dxfId="94" priority="5" stopIfTrue="1">
      <formula>IF(ROW(B10)=LastRow,TRUE,FALSE)</formula>
    </cfRule>
  </conditionalFormatting>
  <conditionalFormatting sqref="B10:H369">
    <cfRule type="expression" dxfId="93" priority="1">
      <formula>$B10=""</formula>
    </cfRule>
  </conditionalFormatting>
  <conditionalFormatting sqref="C10:G369">
    <cfRule type="expression" dxfId="92" priority="2" stopIfTrue="1">
      <formula>NOT(LoanIsNotPaid)</formula>
    </cfRule>
    <cfRule type="expression" dxfId="91" priority="3" stopIfTrue="1">
      <formula>IF(ROW(C10)=LastRow,TRUE,FALSE)</formula>
    </cfRule>
  </conditionalFormatting>
  <conditionalFormatting sqref="H10:H369">
    <cfRule type="expression" dxfId="90" priority="6" stopIfTrue="1">
      <formula>NOT(LoanIsNotPaid)</formula>
    </cfRule>
    <cfRule type="expression" dxfId="89" priority="7" stopIfTrue="1">
      <formula>IF(ROW(H10)=LastRow,TRUE,FALSE)</formula>
    </cfRule>
  </conditionalFormatting>
  <dataValidations count="29">
    <dataValidation allowBlank="1" showErrorMessage="1" prompt="このローン計算シートのワークシートを使用してローン返済のスケジュールを立てます。総利息と返済額の合計は自動的に計算されます" sqref="A2" xr:uid="{093B5113-4D1D-8048-8886-70F5C02CF4AB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D5740F57-9F2C-7946-B370-016E52D35827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C9FE1C82-9F76-3B46-8785-CCBE84707A17}"/>
    <dataValidation allowBlank="1" showInputMessage="1" showErrorMessage="1" prompt="この見出しの下にあるこの列では、返済後残高が自動的に更新されます" sqref="H9" xr:uid="{DCD268A7-F281-3645-92CC-75D0155CAD33}"/>
    <dataValidation allowBlank="1" showInputMessage="1" showErrorMessage="1" prompt="この見出しの下にあるこの列では、利息の金額が自動的に更新されます" sqref="G9" xr:uid="{676C6773-10A6-D444-90F4-335B0CB2D552}"/>
    <dataValidation allowBlank="1" showInputMessage="1" showErrorMessage="1" prompt="この見出しの下にあるこの列では、元金の金額が自動的に更新されます" sqref="F9" xr:uid="{3AFE1E80-7961-8341-AE00-73E617F6E0DA}"/>
    <dataValidation allowBlank="1" showInputMessage="1" showErrorMessage="1" prompt="この見出しの下にあるこの列では、支払金額が自動的に計算されます" sqref="E9" xr:uid="{B7833AFE-ED6D-4A41-B5C4-6834B9940714}"/>
    <dataValidation allowBlank="1" showInputMessage="1" showErrorMessage="1" prompt="この見出しの下にあるこの列では、期首残高が自動的に計算されます" sqref="D9" xr:uid="{F695BC15-94F1-8E4D-8E25-B20644D6955F}"/>
    <dataValidation allowBlank="1" showInputMessage="1" showErrorMessage="1" prompt="この見出しの下にあるこの列では、返済日が自動的に更新されます" sqref="C9" xr:uid="{CBDEE21C-4490-9743-ADB9-3AAB2B50C2F2}"/>
    <dataValidation allowBlank="1" showInputMessage="1" showErrorMessage="1" prompt="この見出しの下にあるこの列では、支払番号が自動的に更新されます" sqref="B9" xr:uid="{8FCEE770-D6DF-EB40-B934-1B69027CD285}"/>
    <dataValidation allowBlank="1" showInputMessage="1" showErrorMessage="1" prompt="支払回数はこのセルで自動的に計算されます" sqref="H5" xr:uid="{F14AA0E3-DBC8-CD4E-B9B6-9E6C67042752}"/>
    <dataValidation allowBlank="1" showInputMessage="1" showErrorMessage="1" prompt="総利息はこのセルで自動的に計算されます" sqref="H6" xr:uid="{F18B1A8C-ADD3-1446-9504-8492B842CEA6}"/>
    <dataValidation allowBlank="1" showInputMessage="1" showErrorMessage="1" prompt="ローンの総コストはこのセルで自動的に計算されます" sqref="H7" xr:uid="{A644A02A-6A9A-9E4E-831C-65443470CA97}"/>
    <dataValidation allowBlank="1" showInputMessage="1" showErrorMessage="1" prompt="ローンの総コストは右のセルで自動的に計算されます" sqref="F7:G7" xr:uid="{0B696C02-B844-AD4F-80AF-4F186E49B687}"/>
    <dataValidation allowBlank="1" showInputMessage="1" showErrorMessage="1" prompt="総利息は右のセルで自動的に計算されます" sqref="F6:G6" xr:uid="{E6D3B9A0-B641-9048-8B9A-913EA8246F21}"/>
    <dataValidation allowBlank="1" showInputMessage="1" showErrorMessage="1" prompt="支払回数は右のセルで自動的に計算されます" sqref="F5:G5" xr:uid="{30B5BB50-943D-9847-A224-7A74B2D590F4}"/>
    <dataValidation allowBlank="1" showInputMessage="1" showErrorMessage="1" prompt="毎月の返済額は右のセルで自動的に計算されます" sqref="F4:G4" xr:uid="{BC4D4ED1-CDE5-F24D-A53B-75AB501A604C}"/>
    <dataValidation allowBlank="1" showInputMessage="1" showErrorMessage="1" prompt="毎月の返済額はこのセルで自動的に計算されます" sqref="H4" xr:uid="{083D51FC-9265-3B4E-AF8C-F5046142E9C3}"/>
    <dataValidation allowBlank="1" showInputMessage="1" showErrorMessage="1" prompt="右のセルに借入日を入力します" sqref="B7:C7" xr:uid="{D8446799-98FD-BA45-A611-2ABF671BB762}"/>
    <dataValidation allowBlank="1" showInputMessage="1" showErrorMessage="1" prompt="このセルに借入日を入力します" sqref="D7" xr:uid="{14AE9737-A0C3-A840-8913-7A7F1E0DCCF7}"/>
    <dataValidation allowBlank="1" showInputMessage="1" showErrorMessage="1" prompt="右のセルに貸付期間を年数で入力します" sqref="B6:C6" xr:uid="{229E0E81-4CF2-3649-96F6-27D9FAC93FD3}"/>
    <dataValidation allowBlank="1" showInputMessage="1" showErrorMessage="1" prompt="このセルに貸付期間を年数で入力します" sqref="D6" xr:uid="{BB580FA9-4BAC-E749-ACE6-F2AB22655823}"/>
    <dataValidation allowBlank="1" showInputMessage="1" showErrorMessage="1" prompt="右のセルに年間利子率を入力します" sqref="B5:C5" xr:uid="{510751B6-7DCA-0345-B4FF-6D99EAEBEEDF}"/>
    <dataValidation allowBlank="1" showInputMessage="1" showErrorMessage="1" prompt="このセルに年間利子率を入力します" sqref="D5" xr:uid="{B7FF2613-94BE-DA40-A714-99DD49F82DB6}"/>
    <dataValidation allowBlank="1" showInputMessage="1" showErrorMessage="1" prompt="右のセルに借入金額を入力します" sqref="B4:C4" xr:uid="{F381B2C3-B2B1-D642-9162-8943D62A170A}"/>
    <dataValidation allowBlank="1" showInputMessage="1" showErrorMessage="1" prompt="このセルに借入金額を入力します" sqref="D4" xr:uid="{BBD7A2E7-8139-5C43-9B4C-22DE3A4F9EF8}"/>
    <dataValidation allowBlank="1" showInputMessage="1" showErrorMessage="1" prompt="以下のセルでは、[ローンの概要] のそれぞれの値が自動的に更新されます" sqref="F3" xr:uid="{F6AA771C-3CCF-D04F-BACC-75E9D81B5198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0C8D3ED2-0F09-6349-816D-815BCBCC6813}"/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EE815D28-A866-7F4E-8929-4AFD4B835751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3DF5-693A-1847-9BD4-179E1C228847}">
  <sheetPr codeName="Sheet6">
    <tabColor theme="7"/>
    <pageSetUpPr fitToPage="1"/>
  </sheetPr>
  <dimension ref="B1:H369"/>
  <sheetViews>
    <sheetView showGridLines="0" view="pageBreakPreview" zoomScaleNormal="100" workbookViewId="0">
      <pane ySplit="9" topLeftCell="A239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見積書!AX45</f>
        <v>1859766</v>
      </c>
      <c r="E4" s="22"/>
      <c r="F4" s="258" t="s">
        <v>38</v>
      </c>
      <c r="G4" s="258"/>
      <c r="H4" s="31">
        <f ca="1">IFERROR(IF(LoanIsGood,MonthlyPayment,""), "")</f>
        <v>9320.4225199061748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377135.40477748215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2236901.4047774822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1859766</v>
      </c>
      <c r="E10" s="24">
        <f ca="1">IFERROR(IF(LoanIsNotPaid*LoanIsGood,MonthlyPayment,""), "")</f>
        <v>9320.4225199061748</v>
      </c>
      <c r="F10" s="24">
        <f ca="1">IFERROR(IF(LoanIsNotPaid*LoanIsGood,Principal,""), "")</f>
        <v>6375.7930199061739</v>
      </c>
      <c r="G10" s="24">
        <f ca="1">IFERROR(IF(LoanIsNotPaid*LoanIsGood,InterestAmt,""), "")</f>
        <v>2944.6295</v>
      </c>
      <c r="H10" s="24">
        <f ca="1">IFERROR(IF(LoanIsNotPaid*LoanIsGood,EndingBalance,""), "")</f>
        <v>1853390.2069800941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1853390.2069800941</v>
      </c>
      <c r="E11" s="24">
        <f ca="1">IFERROR(IF(LoanIsNotPaid*LoanIsGood,MonthlyPayment,""), "")</f>
        <v>9320.4225199061748</v>
      </c>
      <c r="F11" s="24">
        <f ca="1">IFERROR(IF(LoanIsNotPaid*LoanIsGood,Principal,""), "")</f>
        <v>6385.8880255210261</v>
      </c>
      <c r="G11" s="24">
        <f ca="1">IFERROR(IF(LoanIsNotPaid*LoanIsGood,InterestAmt,""), "")</f>
        <v>2934.5344943851487</v>
      </c>
      <c r="H11" s="24">
        <f ca="1">IFERROR(IF(LoanIsNotPaid*LoanIsGood,EndingBalance,""), "")</f>
        <v>1847004.3189545732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1847004.3189545732</v>
      </c>
      <c r="E12" s="24">
        <f ca="1">IFERROR(IF(LoanIsNotPaid*LoanIsGood,MonthlyPayment,""), "")</f>
        <v>9320.4225199061748</v>
      </c>
      <c r="F12" s="24">
        <f ca="1">IFERROR(IF(LoanIsNotPaid*LoanIsGood,Principal,""), "")</f>
        <v>6395.9990148947682</v>
      </c>
      <c r="G12" s="24">
        <f ca="1">IFERROR(IF(LoanIsNotPaid*LoanIsGood,InterestAmt,""), "")</f>
        <v>2924.4235050114071</v>
      </c>
      <c r="H12" s="24">
        <f ca="1">IFERROR(IF(LoanIsNotPaid*LoanIsGood,EndingBalance,""), "")</f>
        <v>1840608.3199396785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1840608.3199396785</v>
      </c>
      <c r="E13" s="24">
        <f ca="1">IFERROR(IF(LoanIsNotPaid*LoanIsGood,MonthlyPayment,""), "")</f>
        <v>9320.4225199061748</v>
      </c>
      <c r="F13" s="24">
        <f ca="1">IFERROR(IF(LoanIsNotPaid*LoanIsGood,Principal,""), "")</f>
        <v>6406.1260133350188</v>
      </c>
      <c r="G13" s="24">
        <f ca="1">IFERROR(IF(LoanIsNotPaid*LoanIsGood,InterestAmt,""), "")</f>
        <v>2914.2965065711569</v>
      </c>
      <c r="H13" s="24">
        <f ca="1">IFERROR(IF(LoanIsNotPaid*LoanIsGood,EndingBalance,""), "")</f>
        <v>1834202.1939263435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1834202.1939263435</v>
      </c>
      <c r="E14" s="24">
        <f ca="1">IFERROR(IF(LoanIsNotPaid*LoanIsGood,MonthlyPayment,""), "")</f>
        <v>9320.4225199061748</v>
      </c>
      <c r="F14" s="24">
        <f ca="1">IFERROR(IF(LoanIsNotPaid*LoanIsGood,Principal,""), "")</f>
        <v>6416.2690461894654</v>
      </c>
      <c r="G14" s="24">
        <f ca="1">IFERROR(IF(LoanIsNotPaid*LoanIsGood,InterestAmt,""), "")</f>
        <v>2904.1534737167099</v>
      </c>
      <c r="H14" s="24">
        <f ca="1">IFERROR(IF(LoanIsNotPaid*LoanIsGood,EndingBalance,""), "")</f>
        <v>1827785.9248801544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1827785.9248801544</v>
      </c>
      <c r="E15" s="24">
        <f ca="1">IFERROR(IF(LoanIsNotPaid*LoanIsGood,MonthlyPayment,""), "")</f>
        <v>9320.4225199061748</v>
      </c>
      <c r="F15" s="24">
        <f ca="1">IFERROR(IF(LoanIsNotPaid*LoanIsGood,Principal,""), "")</f>
        <v>6426.4281388459322</v>
      </c>
      <c r="G15" s="24">
        <f ca="1">IFERROR(IF(LoanIsNotPaid*LoanIsGood,InterestAmt,""), "")</f>
        <v>2893.9943810602431</v>
      </c>
      <c r="H15" s="24">
        <f ca="1">IFERROR(IF(LoanIsNotPaid*LoanIsGood,EndingBalance,""), "")</f>
        <v>1821359.4967413086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1821359.4967413086</v>
      </c>
      <c r="E16" s="24">
        <f ca="1">IFERROR(IF(LoanIsNotPaid*LoanIsGood,MonthlyPayment,""), "")</f>
        <v>9320.4225199061748</v>
      </c>
      <c r="F16" s="24">
        <f ca="1">IFERROR(IF(LoanIsNotPaid*LoanIsGood,Principal,""), "")</f>
        <v>6436.6033167324376</v>
      </c>
      <c r="G16" s="24">
        <f ca="1">IFERROR(IF(LoanIsNotPaid*LoanIsGood,InterestAmt,""), "")</f>
        <v>2883.8192031737372</v>
      </c>
      <c r="H16" s="24">
        <f ca="1">IFERROR(IF(LoanIsNotPaid*LoanIsGood,EndingBalance,""), "")</f>
        <v>1814922.8934245759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1814922.8934245759</v>
      </c>
      <c r="E17" s="24">
        <f ca="1">IFERROR(IF(LoanIsNotPaid*LoanIsGood,MonthlyPayment,""), "")</f>
        <v>9320.4225199061748</v>
      </c>
      <c r="F17" s="24">
        <f ca="1">IFERROR(IF(LoanIsNotPaid*LoanIsGood,Principal,""), "")</f>
        <v>6446.7946053172645</v>
      </c>
      <c r="G17" s="24">
        <f ca="1">IFERROR(IF(LoanIsNotPaid*LoanIsGood,InterestAmt,""), "")</f>
        <v>2873.6279145889107</v>
      </c>
      <c r="H17" s="24">
        <f ca="1">IFERROR(IF(LoanIsNotPaid*LoanIsGood,EndingBalance,""), "")</f>
        <v>1808476.0988192586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1808476.0988192586</v>
      </c>
      <c r="E18" s="24">
        <f ca="1">IFERROR(IF(LoanIsNotPaid*LoanIsGood,MonthlyPayment,""), "")</f>
        <v>9320.4225199061748</v>
      </c>
      <c r="F18" s="24">
        <f ca="1">IFERROR(IF(LoanIsNotPaid*LoanIsGood,Principal,""), "")</f>
        <v>6457.0020301090171</v>
      </c>
      <c r="G18" s="24">
        <f ca="1">IFERROR(IF(LoanIsNotPaid*LoanIsGood,InterestAmt,""), "")</f>
        <v>2863.4204897971581</v>
      </c>
      <c r="H18" s="24">
        <f ca="1">IFERROR(IF(LoanIsNotPaid*LoanIsGood,EndingBalance,""), "")</f>
        <v>1802019.0967891503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1802019.0967891503</v>
      </c>
      <c r="E19" s="24">
        <f ca="1">IFERROR(IF(LoanIsNotPaid*LoanIsGood,MonthlyPayment,""), "")</f>
        <v>9320.4225199061748</v>
      </c>
      <c r="F19" s="24">
        <f ca="1">IFERROR(IF(LoanIsNotPaid*LoanIsGood,Principal,""), "")</f>
        <v>6467.2256166566885</v>
      </c>
      <c r="G19" s="24">
        <f ca="1">IFERROR(IF(LoanIsNotPaid*LoanIsGood,InterestAmt,""), "")</f>
        <v>2853.1969032494858</v>
      </c>
      <c r="H19" s="24">
        <f ca="1">IFERROR(IF(LoanIsNotPaid*LoanIsGood,EndingBalance,""), "")</f>
        <v>1795551.8711724933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1795551.8711724933</v>
      </c>
      <c r="E20" s="24">
        <f ca="1">IFERROR(IF(LoanIsNotPaid*LoanIsGood,MonthlyPayment,""), "")</f>
        <v>9320.4225199061748</v>
      </c>
      <c r="F20" s="24">
        <f ca="1">IFERROR(IF(LoanIsNotPaid*LoanIsGood,Principal,""), "")</f>
        <v>6477.4653905497298</v>
      </c>
      <c r="G20" s="24">
        <f ca="1">IFERROR(IF(LoanIsNotPaid*LoanIsGood,InterestAmt,""), "")</f>
        <v>2842.9571293564463</v>
      </c>
      <c r="H20" s="24">
        <f ca="1">IFERROR(IF(LoanIsNotPaid*LoanIsGood,EndingBalance,""), "")</f>
        <v>1789074.405781944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1789074.405781944</v>
      </c>
      <c r="E21" s="24">
        <f ca="1">IFERROR(IF(LoanIsNotPaid*LoanIsGood,MonthlyPayment,""), "")</f>
        <v>9320.4225199061748</v>
      </c>
      <c r="F21" s="24">
        <f ca="1">IFERROR(IF(LoanIsNotPaid*LoanIsGood,Principal,""), "")</f>
        <v>6487.7213774180991</v>
      </c>
      <c r="G21" s="24">
        <f ca="1">IFERROR(IF(LoanIsNotPaid*LoanIsGood,InterestAmt,""), "")</f>
        <v>2832.7011424880757</v>
      </c>
      <c r="H21" s="24">
        <f ca="1">IFERROR(IF(LoanIsNotPaid*LoanIsGood,EndingBalance,""), "")</f>
        <v>1782586.684404525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1782586.684404525</v>
      </c>
      <c r="E22" s="24">
        <f ca="1">IFERROR(IF(LoanIsNotPaid*LoanIsGood,MonthlyPayment,""), "")</f>
        <v>9320.4225199061748</v>
      </c>
      <c r="F22" s="24">
        <f ca="1">IFERROR(IF(LoanIsNotPaid*LoanIsGood,Principal,""), "")</f>
        <v>6497.9936029323444</v>
      </c>
      <c r="G22" s="24">
        <f ca="1">IFERROR(IF(LoanIsNotPaid*LoanIsGood,InterestAmt,""), "")</f>
        <v>2822.4289169738299</v>
      </c>
      <c r="H22" s="24">
        <f ca="1">IFERROR(IF(LoanIsNotPaid*LoanIsGood,EndingBalance,""), "")</f>
        <v>1776088.6908015932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1776088.6908015932</v>
      </c>
      <c r="E23" s="24">
        <f ca="1">IFERROR(IF(LoanIsNotPaid*LoanIsGood,MonthlyPayment,""), "")</f>
        <v>9320.4225199061748</v>
      </c>
      <c r="F23" s="24">
        <f ca="1">IFERROR(IF(LoanIsNotPaid*LoanIsGood,Principal,""), "")</f>
        <v>6508.2820928036554</v>
      </c>
      <c r="G23" s="24">
        <f ca="1">IFERROR(IF(LoanIsNotPaid*LoanIsGood,InterestAmt,""), "")</f>
        <v>2812.1404271025208</v>
      </c>
      <c r="H23" s="24">
        <f ca="1">IFERROR(IF(LoanIsNotPaid*LoanIsGood,EndingBalance,""), "")</f>
        <v>1769580.4087087896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1769580.4087087896</v>
      </c>
      <c r="E24" s="24">
        <f ca="1">IFERROR(IF(LoanIsNotPaid*LoanIsGood,MonthlyPayment,""), "")</f>
        <v>9320.4225199061748</v>
      </c>
      <c r="F24" s="24">
        <f ca="1">IFERROR(IF(LoanIsNotPaid*LoanIsGood,Principal,""), "")</f>
        <v>6518.586872783927</v>
      </c>
      <c r="G24" s="24">
        <f ca="1">IFERROR(IF(LoanIsNotPaid*LoanIsGood,InterestAmt,""), "")</f>
        <v>2801.8356471222478</v>
      </c>
      <c r="H24" s="24">
        <f ca="1">IFERROR(IF(LoanIsNotPaid*LoanIsGood,EndingBalance,""), "")</f>
        <v>1763061.8218360061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1763061.8218360061</v>
      </c>
      <c r="E25" s="24">
        <f ca="1">IFERROR(IF(LoanIsNotPaid*LoanIsGood,MonthlyPayment,""), "")</f>
        <v>9320.4225199061748</v>
      </c>
      <c r="F25" s="24">
        <f ca="1">IFERROR(IF(LoanIsNotPaid*LoanIsGood,Principal,""), "")</f>
        <v>6528.9079686658342</v>
      </c>
      <c r="G25" s="24">
        <f ca="1">IFERROR(IF(LoanIsNotPaid*LoanIsGood,InterestAmt,""), "")</f>
        <v>2791.5145512403406</v>
      </c>
      <c r="H25" s="24">
        <f ca="1">IFERROR(IF(LoanIsNotPaid*LoanIsGood,EndingBalance,""), "")</f>
        <v>1756532.9138673404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1756532.9138673404</v>
      </c>
      <c r="E26" s="24">
        <f ca="1">IFERROR(IF(LoanIsNotPaid*LoanIsGood,MonthlyPayment,""), "")</f>
        <v>9320.4225199061748</v>
      </c>
      <c r="F26" s="24">
        <f ca="1">IFERROR(IF(LoanIsNotPaid*LoanIsGood,Principal,""), "")</f>
        <v>6539.2454062828892</v>
      </c>
      <c r="G26" s="24">
        <f ca="1">IFERROR(IF(LoanIsNotPaid*LoanIsGood,InterestAmt,""), "")</f>
        <v>2781.1771136232865</v>
      </c>
      <c r="H26" s="24">
        <f ca="1">IFERROR(IF(LoanIsNotPaid*LoanIsGood,EndingBalance,""), "")</f>
        <v>1749993.6684610578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1749993.6684610578</v>
      </c>
      <c r="E27" s="24">
        <f ca="1">IFERROR(IF(LoanIsNotPaid*LoanIsGood,MonthlyPayment,""), "")</f>
        <v>9320.4225199061748</v>
      </c>
      <c r="F27" s="24">
        <f ca="1">IFERROR(IF(LoanIsNotPaid*LoanIsGood,Principal,""), "")</f>
        <v>6549.5992115095041</v>
      </c>
      <c r="G27" s="24">
        <f ca="1">IFERROR(IF(LoanIsNotPaid*LoanIsGood,InterestAmt,""), "")</f>
        <v>2770.8233083966716</v>
      </c>
      <c r="H27" s="24">
        <f ca="1">IFERROR(IF(LoanIsNotPaid*LoanIsGood,EndingBalance,""), "")</f>
        <v>1743444.0692495485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1743444.0692495485</v>
      </c>
      <c r="E28" s="24">
        <f ca="1">IFERROR(IF(LoanIsNotPaid*LoanIsGood,MonthlyPayment,""), "")</f>
        <v>9320.4225199061748</v>
      </c>
      <c r="F28" s="24">
        <f ca="1">IFERROR(IF(LoanIsNotPaid*LoanIsGood,Principal,""), "")</f>
        <v>6559.9694102610592</v>
      </c>
      <c r="G28" s="24">
        <f ca="1">IFERROR(IF(LoanIsNotPaid*LoanIsGood,InterestAmt,""), "")</f>
        <v>2760.4531096451146</v>
      </c>
      <c r="H28" s="24">
        <f ca="1">IFERROR(IF(LoanIsNotPaid*LoanIsGood,EndingBalance,""), "")</f>
        <v>1736884.0998392878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1736884.0998392878</v>
      </c>
      <c r="E29" s="24">
        <f ca="1">IFERROR(IF(LoanIsNotPaid*LoanIsGood,MonthlyPayment,""), "")</f>
        <v>9320.4225199061748</v>
      </c>
      <c r="F29" s="24">
        <f ca="1">IFERROR(IF(LoanIsNotPaid*LoanIsGood,Principal,""), "")</f>
        <v>6570.356028493974</v>
      </c>
      <c r="G29" s="24">
        <f ca="1">IFERROR(IF(LoanIsNotPaid*LoanIsGood,InterestAmt,""), "")</f>
        <v>2750.0664914122021</v>
      </c>
      <c r="H29" s="24">
        <f ca="1">IFERROR(IF(LoanIsNotPaid*LoanIsGood,EndingBalance,""), "")</f>
        <v>1730313.7438107929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1730313.7438107929</v>
      </c>
      <c r="E30" s="24">
        <f ca="1">IFERROR(IF(LoanIsNotPaid*LoanIsGood,MonthlyPayment,""), "")</f>
        <v>9320.4225199061748</v>
      </c>
      <c r="F30" s="24">
        <f ca="1">IFERROR(IF(LoanIsNotPaid*LoanIsGood,Principal,""), "")</f>
        <v>6580.7590922057561</v>
      </c>
      <c r="G30" s="24">
        <f ca="1">IFERROR(IF(LoanIsNotPaid*LoanIsGood,InterestAmt,""), "")</f>
        <v>2739.6634277004196</v>
      </c>
      <c r="H30" s="24">
        <f ca="1">IFERROR(IF(LoanIsNotPaid*LoanIsGood,EndingBalance,""), "")</f>
        <v>1723732.9847185882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1723732.9847185882</v>
      </c>
      <c r="E31" s="24">
        <f ca="1">IFERROR(IF(LoanIsNotPaid*LoanIsGood,MonthlyPayment,""), "")</f>
        <v>9320.4225199061748</v>
      </c>
      <c r="F31" s="24">
        <f ca="1">IFERROR(IF(LoanIsNotPaid*LoanIsGood,Principal,""), "")</f>
        <v>6591.1786274350816</v>
      </c>
      <c r="G31" s="24">
        <f ca="1">IFERROR(IF(LoanIsNotPaid*LoanIsGood,InterestAmt,""), "")</f>
        <v>2729.2438924710932</v>
      </c>
      <c r="H31" s="24">
        <f ca="1">IFERROR(IF(LoanIsNotPaid*LoanIsGood,EndingBalance,""), "")</f>
        <v>1717141.8060911531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1717141.8060911531</v>
      </c>
      <c r="E32" s="24">
        <f ca="1">IFERROR(IF(LoanIsNotPaid*LoanIsGood,MonthlyPayment,""), "")</f>
        <v>9320.4225199061748</v>
      </c>
      <c r="F32" s="24">
        <f ca="1">IFERROR(IF(LoanIsNotPaid*LoanIsGood,Principal,""), "")</f>
        <v>6601.6146602618537</v>
      </c>
      <c r="G32" s="24">
        <f ca="1">IFERROR(IF(LoanIsNotPaid*LoanIsGood,InterestAmt,""), "")</f>
        <v>2718.8078596443215</v>
      </c>
      <c r="H32" s="24">
        <f ca="1">IFERROR(IF(LoanIsNotPaid*LoanIsGood,EndingBalance,""), "")</f>
        <v>1710540.1914308912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1710540.1914308912</v>
      </c>
      <c r="E33" s="24">
        <f ca="1">IFERROR(IF(LoanIsNotPaid*LoanIsGood,MonthlyPayment,""), "")</f>
        <v>9320.4225199061748</v>
      </c>
      <c r="F33" s="24">
        <f ca="1">IFERROR(IF(LoanIsNotPaid*LoanIsGood,Principal,""), "")</f>
        <v>6612.0672168072679</v>
      </c>
      <c r="G33" s="24">
        <f ca="1">IFERROR(IF(LoanIsNotPaid*LoanIsGood,InterestAmt,""), "")</f>
        <v>2708.3553030989069</v>
      </c>
      <c r="H33" s="24">
        <f ca="1">IFERROR(IF(LoanIsNotPaid*LoanIsGood,EndingBalance,""), "")</f>
        <v>1703928.1242140834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1703928.1242140834</v>
      </c>
      <c r="E34" s="24">
        <f ca="1">IFERROR(IF(LoanIsNotPaid*LoanIsGood,MonthlyPayment,""), "")</f>
        <v>9320.4225199061748</v>
      </c>
      <c r="F34" s="24">
        <f ca="1">IFERROR(IF(LoanIsNotPaid*LoanIsGood,Principal,""), "")</f>
        <v>6622.5363232338796</v>
      </c>
      <c r="G34" s="24">
        <f ca="1">IFERROR(IF(LoanIsNotPaid*LoanIsGood,InterestAmt,""), "")</f>
        <v>2697.8861966722952</v>
      </c>
      <c r="H34" s="24">
        <f ca="1">IFERROR(IF(LoanIsNotPaid*LoanIsGood,EndingBalance,""), "")</f>
        <v>1697305.5878908508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1697305.5878908508</v>
      </c>
      <c r="E35" s="24">
        <f ca="1">IFERROR(IF(LoanIsNotPaid*LoanIsGood,MonthlyPayment,""), "")</f>
        <v>9320.4225199061748</v>
      </c>
      <c r="F35" s="24">
        <f ca="1">IFERROR(IF(LoanIsNotPaid*LoanIsGood,Principal,""), "")</f>
        <v>6633.0220057456663</v>
      </c>
      <c r="G35" s="24">
        <f ca="1">IFERROR(IF(LoanIsNotPaid*LoanIsGood,InterestAmt,""), "")</f>
        <v>2687.4005141605085</v>
      </c>
      <c r="H35" s="24">
        <f ca="1">IFERROR(IF(LoanIsNotPaid*LoanIsGood,EndingBalance,""), "")</f>
        <v>1690672.5658851045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1690672.5658851045</v>
      </c>
      <c r="E36" s="24">
        <f ca="1">IFERROR(IF(LoanIsNotPaid*LoanIsGood,MonthlyPayment,""), "")</f>
        <v>9320.4225199061748</v>
      </c>
      <c r="F36" s="24">
        <f ca="1">IFERROR(IF(LoanIsNotPaid*LoanIsGood,Principal,""), "")</f>
        <v>6643.5242905880978</v>
      </c>
      <c r="G36" s="24">
        <f ca="1">IFERROR(IF(LoanIsNotPaid*LoanIsGood,InterestAmt,""), "")</f>
        <v>2676.8982293180775</v>
      </c>
      <c r="H36" s="24">
        <f ca="1">IFERROR(IF(LoanIsNotPaid*LoanIsGood,EndingBalance,""), "")</f>
        <v>1684029.041594517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1684029.041594517</v>
      </c>
      <c r="E37" s="24">
        <f ca="1">IFERROR(IF(LoanIsNotPaid*LoanIsGood,MonthlyPayment,""), "")</f>
        <v>9320.4225199061748</v>
      </c>
      <c r="F37" s="24">
        <f ca="1">IFERROR(IF(LoanIsNotPaid*LoanIsGood,Principal,""), "")</f>
        <v>6654.0432040481946</v>
      </c>
      <c r="G37" s="24">
        <f ca="1">IFERROR(IF(LoanIsNotPaid*LoanIsGood,InterestAmt,""), "")</f>
        <v>2666.3793158579801</v>
      </c>
      <c r="H37" s="24">
        <f ca="1">IFERROR(IF(LoanIsNotPaid*LoanIsGood,EndingBalance,""), "")</f>
        <v>1677374.9983904683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1677374.9983904683</v>
      </c>
      <c r="E38" s="24">
        <f ca="1">IFERROR(IF(LoanIsNotPaid*LoanIsGood,MonthlyPayment,""), "")</f>
        <v>9320.4225199061748</v>
      </c>
      <c r="F38" s="24">
        <f ca="1">IFERROR(IF(LoanIsNotPaid*LoanIsGood,Principal,""), "")</f>
        <v>6664.5787724546035</v>
      </c>
      <c r="G38" s="24">
        <f ca="1">IFERROR(IF(LoanIsNotPaid*LoanIsGood,InterestAmt,""), "")</f>
        <v>2655.8437474515699</v>
      </c>
      <c r="H38" s="24">
        <f ca="1">IFERROR(IF(LoanIsNotPaid*LoanIsGood,EndingBalance,""), "")</f>
        <v>1670710.4196180135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1670710.4196180135</v>
      </c>
      <c r="E39" s="24">
        <f ca="1">IFERROR(IF(LoanIsNotPaid*LoanIsGood,MonthlyPayment,""), "")</f>
        <v>9320.4225199061748</v>
      </c>
      <c r="F39" s="24">
        <f ca="1">IFERROR(IF(LoanIsNotPaid*LoanIsGood,Principal,""), "")</f>
        <v>6675.1310221776585</v>
      </c>
      <c r="G39" s="24">
        <f ca="1">IFERROR(IF(LoanIsNotPaid*LoanIsGood,InterestAmt,""), "")</f>
        <v>2645.2914977285172</v>
      </c>
      <c r="H39" s="24">
        <f ca="1">IFERROR(IF(LoanIsNotPaid*LoanIsGood,EndingBalance,""), "")</f>
        <v>1664035.2885958366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1664035.2885958366</v>
      </c>
      <c r="E40" s="24">
        <f ca="1">IFERROR(IF(LoanIsNotPaid*LoanIsGood,MonthlyPayment,""), "")</f>
        <v>9320.4225199061748</v>
      </c>
      <c r="F40" s="24">
        <f ca="1">IFERROR(IF(LoanIsNotPaid*LoanIsGood,Principal,""), "")</f>
        <v>6685.6999796294385</v>
      </c>
      <c r="G40" s="24">
        <f ca="1">IFERROR(IF(LoanIsNotPaid*LoanIsGood,InterestAmt,""), "")</f>
        <v>2634.7225402767363</v>
      </c>
      <c r="H40" s="24">
        <f ca="1">IFERROR(IF(LoanIsNotPaid*LoanIsGood,EndingBalance,""), "")</f>
        <v>1657349.5886162077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1657349.5886162077</v>
      </c>
      <c r="E41" s="24">
        <f ca="1">IFERROR(IF(LoanIsNotPaid*LoanIsGood,MonthlyPayment,""), "")</f>
        <v>9320.4225199061748</v>
      </c>
      <c r="F41" s="24">
        <f ca="1">IFERROR(IF(LoanIsNotPaid*LoanIsGood,Principal,""), "")</f>
        <v>6696.2856712638531</v>
      </c>
      <c r="G41" s="24">
        <f ca="1">IFERROR(IF(LoanIsNotPaid*LoanIsGood,InterestAmt,""), "")</f>
        <v>2624.1368486423225</v>
      </c>
      <c r="H41" s="24">
        <f ca="1">IFERROR(IF(LoanIsNotPaid*LoanIsGood,EndingBalance,""), "")</f>
        <v>1650653.3029449433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1650653.3029449433</v>
      </c>
      <c r="E42" s="24">
        <f ca="1">IFERROR(IF(LoanIsNotPaid*LoanIsGood,MonthlyPayment,""), "")</f>
        <v>9320.4225199061748</v>
      </c>
      <c r="F42" s="24">
        <f ca="1">IFERROR(IF(LoanIsNotPaid*LoanIsGood,Principal,""), "")</f>
        <v>6706.8881235766876</v>
      </c>
      <c r="G42" s="24">
        <f ca="1">IFERROR(IF(LoanIsNotPaid*LoanIsGood,InterestAmt,""), "")</f>
        <v>2613.5343963294881</v>
      </c>
      <c r="H42" s="24">
        <f ca="1">IFERROR(IF(LoanIsNotPaid*LoanIsGood,EndingBalance,""), "")</f>
        <v>1643946.4148213668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1643946.4148213668</v>
      </c>
      <c r="E43" s="24">
        <f ca="1">IFERROR(IF(LoanIsNotPaid*LoanIsGood,MonthlyPayment,""), "")</f>
        <v>9320.4225199061748</v>
      </c>
      <c r="F43" s="24">
        <f ca="1">IFERROR(IF(LoanIsNotPaid*LoanIsGood,Principal,""), "")</f>
        <v>6717.5073631056839</v>
      </c>
      <c r="G43" s="24">
        <f ca="1">IFERROR(IF(LoanIsNotPaid*LoanIsGood,InterestAmt,""), "")</f>
        <v>2602.9151568004913</v>
      </c>
      <c r="H43" s="24">
        <f ca="1">IFERROR(IF(LoanIsNotPaid*LoanIsGood,EndingBalance,""), "")</f>
        <v>1637228.9074582611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1637228.9074582611</v>
      </c>
      <c r="E44" s="24">
        <f ca="1">IFERROR(IF(LoanIsNotPaid*LoanIsGood,MonthlyPayment,""), "")</f>
        <v>9320.4225199061748</v>
      </c>
      <c r="F44" s="24">
        <f ca="1">IFERROR(IF(LoanIsNotPaid*LoanIsGood,Principal,""), "")</f>
        <v>6728.1434164306002</v>
      </c>
      <c r="G44" s="24">
        <f ca="1">IFERROR(IF(LoanIsNotPaid*LoanIsGood,InterestAmt,""), "")</f>
        <v>2592.2791034755746</v>
      </c>
      <c r="H44" s="24">
        <f ca="1">IFERROR(IF(LoanIsNotPaid*LoanIsGood,EndingBalance,""), "")</f>
        <v>1630500.7640418308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1630500.7640418308</v>
      </c>
      <c r="E45" s="24">
        <f ca="1">IFERROR(IF(LoanIsNotPaid*LoanIsGood,MonthlyPayment,""), "")</f>
        <v>9320.4225199061748</v>
      </c>
      <c r="F45" s="24">
        <f ca="1">IFERROR(IF(LoanIsNotPaid*LoanIsGood,Principal,""), "")</f>
        <v>6738.7963101732821</v>
      </c>
      <c r="G45" s="24">
        <f ca="1">IFERROR(IF(LoanIsNotPaid*LoanIsGood,InterestAmt,""), "")</f>
        <v>2581.6262097328922</v>
      </c>
      <c r="H45" s="24">
        <f ca="1">IFERROR(IF(LoanIsNotPaid*LoanIsGood,EndingBalance,""), "")</f>
        <v>1623761.967731657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1623761.967731657</v>
      </c>
      <c r="E46" s="24">
        <f ca="1">IFERROR(IF(LoanIsNotPaid*LoanIsGood,MonthlyPayment,""), "")</f>
        <v>9320.4225199061748</v>
      </c>
      <c r="F46" s="24">
        <f ca="1">IFERROR(IF(LoanIsNotPaid*LoanIsGood,Principal,""), "")</f>
        <v>6749.4660709977234</v>
      </c>
      <c r="G46" s="24">
        <f ca="1">IFERROR(IF(LoanIsNotPaid*LoanIsGood,InterestAmt,""), "")</f>
        <v>2570.9564489084514</v>
      </c>
      <c r="H46" s="24">
        <f ca="1">IFERROR(IF(LoanIsNotPaid*LoanIsGood,EndingBalance,""), "")</f>
        <v>1617012.5016606608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1617012.5016606608</v>
      </c>
      <c r="E47" s="24">
        <f ca="1">IFERROR(IF(LoanIsNotPaid*LoanIsGood,MonthlyPayment,""), "")</f>
        <v>9320.4225199061748</v>
      </c>
      <c r="F47" s="24">
        <f ca="1">IFERROR(IF(LoanIsNotPaid*LoanIsGood,Principal,""), "")</f>
        <v>6760.1527256101363</v>
      </c>
      <c r="G47" s="24">
        <f ca="1">IFERROR(IF(LoanIsNotPaid*LoanIsGood,InterestAmt,""), "")</f>
        <v>2560.2697942960381</v>
      </c>
      <c r="H47" s="24">
        <f ca="1">IFERROR(IF(LoanIsNotPaid*LoanIsGood,EndingBalance,""), "")</f>
        <v>1610252.3489350504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1610252.3489350504</v>
      </c>
      <c r="E48" s="24">
        <f ca="1">IFERROR(IF(LoanIsNotPaid*LoanIsGood,MonthlyPayment,""), "")</f>
        <v>9320.4225199061748</v>
      </c>
      <c r="F48" s="24">
        <f ca="1">IFERROR(IF(LoanIsNotPaid*LoanIsGood,Principal,""), "")</f>
        <v>6770.8563007590201</v>
      </c>
      <c r="G48" s="24">
        <f ca="1">IFERROR(IF(LoanIsNotPaid*LoanIsGood,InterestAmt,""), "")</f>
        <v>2549.5662191471556</v>
      </c>
      <c r="H48" s="24">
        <f ca="1">IFERROR(IF(LoanIsNotPaid*LoanIsGood,EndingBalance,""), "")</f>
        <v>1603481.4926342918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1603481.4926342918</v>
      </c>
      <c r="E49" s="24">
        <f ca="1">IFERROR(IF(LoanIsNotPaid*LoanIsGood,MonthlyPayment,""), "")</f>
        <v>9320.4225199061748</v>
      </c>
      <c r="F49" s="24">
        <f ca="1">IFERROR(IF(LoanIsNotPaid*LoanIsGood,Principal,""), "")</f>
        <v>6781.5768232352202</v>
      </c>
      <c r="G49" s="24">
        <f ca="1">IFERROR(IF(LoanIsNotPaid*LoanIsGood,InterestAmt,""), "")</f>
        <v>2538.8456966709541</v>
      </c>
      <c r="H49" s="24">
        <f ca="1">IFERROR(IF(LoanIsNotPaid*LoanIsGood,EndingBalance,""), "")</f>
        <v>1596699.9158110563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1596699.9158110563</v>
      </c>
      <c r="E50" s="24">
        <f ca="1">IFERROR(IF(LoanIsNotPaid*LoanIsGood,MonthlyPayment,""), "")</f>
        <v>9320.4225199061748</v>
      </c>
      <c r="F50" s="24">
        <f ca="1">IFERROR(IF(LoanIsNotPaid*LoanIsGood,Principal,""), "")</f>
        <v>6792.3143198720099</v>
      </c>
      <c r="G50" s="24">
        <f ca="1">IFERROR(IF(LoanIsNotPaid*LoanIsGood,InterestAmt,""), "")</f>
        <v>2528.1082000341648</v>
      </c>
      <c r="H50" s="24">
        <f ca="1">IFERROR(IF(LoanIsNotPaid*LoanIsGood,EndingBalance,""), "")</f>
        <v>1589907.601491184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1589907.601491184</v>
      </c>
      <c r="E51" s="24">
        <f ca="1">IFERROR(IF(LoanIsNotPaid*LoanIsGood,MonthlyPayment,""), "")</f>
        <v>9320.4225199061748</v>
      </c>
      <c r="F51" s="24">
        <f ca="1">IFERROR(IF(LoanIsNotPaid*LoanIsGood,Principal,""), "")</f>
        <v>6803.0688175451414</v>
      </c>
      <c r="G51" s="24">
        <f ca="1">IFERROR(IF(LoanIsNotPaid*LoanIsGood,InterestAmt,""), "")</f>
        <v>2517.3537023610343</v>
      </c>
      <c r="H51" s="24">
        <f ca="1">IFERROR(IF(LoanIsNotPaid*LoanIsGood,EndingBalance,""), "")</f>
        <v>1583104.5326736392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1583104.5326736392</v>
      </c>
      <c r="E52" s="24">
        <f ca="1">IFERROR(IF(LoanIsNotPaid*LoanIsGood,MonthlyPayment,""), "")</f>
        <v>9320.4225199061748</v>
      </c>
      <c r="F52" s="24">
        <f ca="1">IFERROR(IF(LoanIsNotPaid*LoanIsGood,Principal,""), "")</f>
        <v>6813.8403431729203</v>
      </c>
      <c r="G52" s="24">
        <f ca="1">IFERROR(IF(LoanIsNotPaid*LoanIsGood,InterestAmt,""), "")</f>
        <v>2506.5821767332545</v>
      </c>
      <c r="H52" s="24">
        <f ca="1">IFERROR(IF(LoanIsNotPaid*LoanIsGood,EndingBalance,""), "")</f>
        <v>1576290.6923304668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1576290.6923304668</v>
      </c>
      <c r="E53" s="24">
        <f ca="1">IFERROR(IF(LoanIsNotPaid*LoanIsGood,MonthlyPayment,""), "")</f>
        <v>9320.4225199061748</v>
      </c>
      <c r="F53" s="24">
        <f ca="1">IFERROR(IF(LoanIsNotPaid*LoanIsGood,Principal,""), "")</f>
        <v>6824.6289237162773</v>
      </c>
      <c r="G53" s="24">
        <f ca="1">IFERROR(IF(LoanIsNotPaid*LoanIsGood,InterestAmt,""), "")</f>
        <v>2495.793596189897</v>
      </c>
      <c r="H53" s="24">
        <f ca="1">IFERROR(IF(LoanIsNotPaid*LoanIsGood,EndingBalance,""), "")</f>
        <v>1569466.0634067496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1569466.0634067496</v>
      </c>
      <c r="E54" s="24">
        <f ca="1">IFERROR(IF(LoanIsNotPaid*LoanIsGood,MonthlyPayment,""), "")</f>
        <v>9320.4225199061748</v>
      </c>
      <c r="F54" s="24">
        <f ca="1">IFERROR(IF(LoanIsNotPaid*LoanIsGood,Principal,""), "")</f>
        <v>6835.4345861788288</v>
      </c>
      <c r="G54" s="24">
        <f ca="1">IFERROR(IF(LoanIsNotPaid*LoanIsGood,InterestAmt,""), "")</f>
        <v>2484.9879337273464</v>
      </c>
      <c r="H54" s="24">
        <f ca="1">IFERROR(IF(LoanIsNotPaid*LoanIsGood,EndingBalance,""), "")</f>
        <v>1562630.6288205718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1562630.6288205718</v>
      </c>
      <c r="E55" s="24">
        <f ca="1">IFERROR(IF(LoanIsNotPaid*LoanIsGood,MonthlyPayment,""), "")</f>
        <v>9320.4225199061748</v>
      </c>
      <c r="F55" s="24">
        <f ca="1">IFERROR(IF(LoanIsNotPaid*LoanIsGood,Principal,""), "")</f>
        <v>6846.2573576069444</v>
      </c>
      <c r="G55" s="24">
        <f ca="1">IFERROR(IF(LoanIsNotPaid*LoanIsGood,InterestAmt,""), "")</f>
        <v>2474.1651622992299</v>
      </c>
      <c r="H55" s="24">
        <f ca="1">IFERROR(IF(LoanIsNotPaid*LoanIsGood,EndingBalance,""), "")</f>
        <v>1555784.3714629647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1555784.3714629647</v>
      </c>
      <c r="E56" s="24">
        <f ca="1">IFERROR(IF(LoanIsNotPaid*LoanIsGood,MonthlyPayment,""), "")</f>
        <v>9320.4225199061748</v>
      </c>
      <c r="F56" s="24">
        <f ca="1">IFERROR(IF(LoanIsNotPaid*LoanIsGood,Principal,""), "")</f>
        <v>6857.097265089822</v>
      </c>
      <c r="G56" s="24">
        <f ca="1">IFERROR(IF(LoanIsNotPaid*LoanIsGood,InterestAmt,""), "")</f>
        <v>2463.3252548163518</v>
      </c>
      <c r="H56" s="24">
        <f ca="1">IFERROR(IF(LoanIsNotPaid*LoanIsGood,EndingBalance,""), "")</f>
        <v>1548927.2741978746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1548927.2741978746</v>
      </c>
      <c r="E57" s="24">
        <f ca="1">IFERROR(IF(LoanIsNotPaid*LoanIsGood,MonthlyPayment,""), "")</f>
        <v>9320.4225199061748</v>
      </c>
      <c r="F57" s="24">
        <f ca="1">IFERROR(IF(LoanIsNotPaid*LoanIsGood,Principal,""), "")</f>
        <v>6867.9543357595476</v>
      </c>
      <c r="G57" s="24">
        <f ca="1">IFERROR(IF(LoanIsNotPaid*LoanIsGood,InterestAmt,""), "")</f>
        <v>2452.4681841466268</v>
      </c>
      <c r="H57" s="24">
        <f ca="1">IFERROR(IF(LoanIsNotPaid*LoanIsGood,EndingBalance,""), "")</f>
        <v>1542059.3198621159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1542059.3198621159</v>
      </c>
      <c r="E58" s="24">
        <f ca="1">IFERROR(IF(LoanIsNotPaid*LoanIsGood,MonthlyPayment,""), "")</f>
        <v>9320.4225199061748</v>
      </c>
      <c r="F58" s="24">
        <f ca="1">IFERROR(IF(LoanIsNotPaid*LoanIsGood,Principal,""), "")</f>
        <v>6878.8285967911679</v>
      </c>
      <c r="G58" s="24">
        <f ca="1">IFERROR(IF(LoanIsNotPaid*LoanIsGood,InterestAmt,""), "")</f>
        <v>2441.5939231150078</v>
      </c>
      <c r="H58" s="24">
        <f ca="1">IFERROR(IF(LoanIsNotPaid*LoanIsGood,EndingBalance,""), "")</f>
        <v>1535180.4912653249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1535180.4912653249</v>
      </c>
      <c r="E59" s="24">
        <f ca="1">IFERROR(IF(LoanIsNotPaid*LoanIsGood,MonthlyPayment,""), "")</f>
        <v>9320.4225199061748</v>
      </c>
      <c r="F59" s="24">
        <f ca="1">IFERROR(IF(LoanIsNotPaid*LoanIsGood,Principal,""), "")</f>
        <v>6889.7200754027544</v>
      </c>
      <c r="G59" s="24">
        <f ca="1">IFERROR(IF(LoanIsNotPaid*LoanIsGood,InterestAmt,""), "")</f>
        <v>2430.7024445034217</v>
      </c>
      <c r="H59" s="24">
        <f ca="1">IFERROR(IF(LoanIsNotPaid*LoanIsGood,EndingBalance,""), "")</f>
        <v>1528290.7711899225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1528290.7711899225</v>
      </c>
      <c r="E60" s="24">
        <f ca="1">IFERROR(IF(LoanIsNotPaid*LoanIsGood,MonthlyPayment,""), "")</f>
        <v>9320.4225199061748</v>
      </c>
      <c r="F60" s="24">
        <f ca="1">IFERROR(IF(LoanIsNotPaid*LoanIsGood,Principal,""), "")</f>
        <v>6900.628798855475</v>
      </c>
      <c r="G60" s="24">
        <f ca="1">IFERROR(IF(LoanIsNotPaid*LoanIsGood,InterestAmt,""), "")</f>
        <v>2419.7937210507007</v>
      </c>
      <c r="H60" s="24">
        <f ca="1">IFERROR(IF(LoanIsNotPaid*LoanIsGood,EndingBalance,""), "")</f>
        <v>1521390.1423910672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1521390.1423910672</v>
      </c>
      <c r="E61" s="24">
        <f ca="1">IFERROR(IF(LoanIsNotPaid*LoanIsGood,MonthlyPayment,""), "")</f>
        <v>9320.4225199061748</v>
      </c>
      <c r="F61" s="24">
        <f ca="1">IFERROR(IF(LoanIsNotPaid*LoanIsGood,Principal,""), "")</f>
        <v>6911.5547944536629</v>
      </c>
      <c r="G61" s="24">
        <f ca="1">IFERROR(IF(LoanIsNotPaid*LoanIsGood,InterestAmt,""), "")</f>
        <v>2408.8677254525128</v>
      </c>
      <c r="H61" s="24">
        <f ca="1">IFERROR(IF(LoanIsNotPaid*LoanIsGood,EndingBalance,""), "")</f>
        <v>1514478.587596613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1514478.587596613</v>
      </c>
      <c r="E62" s="24">
        <f ca="1">IFERROR(IF(LoanIsNotPaid*LoanIsGood,MonthlyPayment,""), "")</f>
        <v>9320.4225199061748</v>
      </c>
      <c r="F62" s="24">
        <f ca="1">IFERROR(IF(LoanIsNotPaid*LoanIsGood,Principal,""), "")</f>
        <v>6922.4980895448798</v>
      </c>
      <c r="G62" s="24">
        <f ca="1">IFERROR(IF(LoanIsNotPaid*LoanIsGood,InterestAmt,""), "")</f>
        <v>2397.9244303612941</v>
      </c>
      <c r="H62" s="24">
        <f ca="1">IFERROR(IF(LoanIsNotPaid*LoanIsGood,EndingBalance,""), "")</f>
        <v>1507556.0895070687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1507556.0895070687</v>
      </c>
      <c r="E63" s="24">
        <f ca="1">IFERROR(IF(LoanIsNotPaid*LoanIsGood,MonthlyPayment,""), "")</f>
        <v>9320.4225199061748</v>
      </c>
      <c r="F63" s="24">
        <f ca="1">IFERROR(IF(LoanIsNotPaid*LoanIsGood,Principal,""), "")</f>
        <v>6933.4587115199938</v>
      </c>
      <c r="G63" s="24">
        <f ca="1">IFERROR(IF(LoanIsNotPaid*LoanIsGood,InterestAmt,""), "")</f>
        <v>2386.9638083861819</v>
      </c>
      <c r="H63" s="24">
        <f ca="1">IFERROR(IF(LoanIsNotPaid*LoanIsGood,EndingBalance,""), "")</f>
        <v>1500622.6307955484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1500622.6307955484</v>
      </c>
      <c r="E64" s="24">
        <f ca="1">IFERROR(IF(LoanIsNotPaid*LoanIsGood,MonthlyPayment,""), "")</f>
        <v>9320.4225199061748</v>
      </c>
      <c r="F64" s="24">
        <f ca="1">IFERROR(IF(LoanIsNotPaid*LoanIsGood,Principal,""), "")</f>
        <v>6944.4366878132332</v>
      </c>
      <c r="G64" s="24">
        <f ca="1">IFERROR(IF(LoanIsNotPaid*LoanIsGood,InterestAmt,""), "")</f>
        <v>2375.985832092942</v>
      </c>
      <c r="H64" s="24">
        <f ca="1">IFERROR(IF(LoanIsNotPaid*LoanIsGood,EndingBalance,""), "")</f>
        <v>1493678.1941077351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1493678.1941077351</v>
      </c>
      <c r="E65" s="24">
        <f ca="1">IFERROR(IF(LoanIsNotPaid*LoanIsGood,MonthlyPayment,""), "")</f>
        <v>9320.4225199061748</v>
      </c>
      <c r="F65" s="24">
        <f ca="1">IFERROR(IF(LoanIsNotPaid*LoanIsGood,Principal,""), "")</f>
        <v>6955.4320459022711</v>
      </c>
      <c r="G65" s="24">
        <f ca="1">IFERROR(IF(LoanIsNotPaid*LoanIsGood,InterestAmt,""), "")</f>
        <v>2364.9904740039046</v>
      </c>
      <c r="H65" s="24">
        <f ca="1">IFERROR(IF(LoanIsNotPaid*LoanIsGood,EndingBalance,""), "")</f>
        <v>1486722.7620618325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1486722.7620618325</v>
      </c>
      <c r="E66" s="24">
        <f ca="1">IFERROR(IF(LoanIsNotPaid*LoanIsGood,MonthlyPayment,""), "")</f>
        <v>9320.4225199061748</v>
      </c>
      <c r="F66" s="24">
        <f ca="1">IFERROR(IF(LoanIsNotPaid*LoanIsGood,Principal,""), "")</f>
        <v>6966.4448133082842</v>
      </c>
      <c r="G66" s="24">
        <f ca="1">IFERROR(IF(LoanIsNotPaid*LoanIsGood,InterestAmt,""), "")</f>
        <v>2353.9777065978919</v>
      </c>
      <c r="H66" s="24">
        <f ca="1">IFERROR(IF(LoanIsNotPaid*LoanIsGood,EndingBalance,""), "")</f>
        <v>1479756.3172485253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1479756.3172485253</v>
      </c>
      <c r="E67" s="24">
        <f ca="1">IFERROR(IF(LoanIsNotPaid*LoanIsGood,MonthlyPayment,""), "")</f>
        <v>9320.4225199061748</v>
      </c>
      <c r="F67" s="24">
        <f ca="1">IFERROR(IF(LoanIsNotPaid*LoanIsGood,Principal,""), "")</f>
        <v>6977.4750175960207</v>
      </c>
      <c r="G67" s="24">
        <f ca="1">IFERROR(IF(LoanIsNotPaid*LoanIsGood,InterestAmt,""), "")</f>
        <v>2342.9475023101536</v>
      </c>
      <c r="H67" s="24">
        <f ca="1">IFERROR(IF(LoanIsNotPaid*LoanIsGood,EndingBalance,""), "")</f>
        <v>1472778.8422309293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1472778.8422309293</v>
      </c>
      <c r="E68" s="24">
        <f ca="1">IFERROR(IF(LoanIsNotPaid*LoanIsGood,MonthlyPayment,""), "")</f>
        <v>9320.4225199061748</v>
      </c>
      <c r="F68" s="24">
        <f ca="1">IFERROR(IF(LoanIsNotPaid*LoanIsGood,Principal,""), "")</f>
        <v>6988.5226863738808</v>
      </c>
      <c r="G68" s="24">
        <f ca="1">IFERROR(IF(LoanIsNotPaid*LoanIsGood,InterestAmt,""), "")</f>
        <v>2331.8998335322935</v>
      </c>
      <c r="H68" s="24">
        <f ca="1">IFERROR(IF(LoanIsNotPaid*LoanIsGood,EndingBalance,""), "")</f>
        <v>1465790.3195445561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1465790.3195445561</v>
      </c>
      <c r="E69" s="24">
        <f ca="1">IFERROR(IF(LoanIsNotPaid*LoanIsGood,MonthlyPayment,""), "")</f>
        <v>9320.4225199061748</v>
      </c>
      <c r="F69" s="24">
        <f ca="1">IFERROR(IF(LoanIsNotPaid*LoanIsGood,Principal,""), "")</f>
        <v>6999.5878472939739</v>
      </c>
      <c r="G69" s="24">
        <f ca="1">IFERROR(IF(LoanIsNotPaid*LoanIsGood,InterestAmt,""), "")</f>
        <v>2320.8346726122018</v>
      </c>
      <c r="H69" s="24">
        <f ca="1">IFERROR(IF(LoanIsNotPaid*LoanIsGood,EndingBalance,""), "")</f>
        <v>1458790.7316972613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1458790.7316972613</v>
      </c>
      <c r="E70" s="24">
        <f ca="1">IFERROR(IF(LoanIsNotPaid*LoanIsGood,MonthlyPayment,""), "")</f>
        <v>9320.4225199061748</v>
      </c>
      <c r="F70" s="24">
        <f ca="1">IFERROR(IF(LoanIsNotPaid*LoanIsGood,Principal,""), "")</f>
        <v>7010.6705280521901</v>
      </c>
      <c r="G70" s="24">
        <f ca="1">IFERROR(IF(LoanIsNotPaid*LoanIsGood,InterestAmt,""), "")</f>
        <v>2309.7519918539861</v>
      </c>
      <c r="H70" s="24">
        <f ca="1">IFERROR(IF(LoanIsNotPaid*LoanIsGood,EndingBalance,""), "")</f>
        <v>1451780.0611692094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1451780.0611692094</v>
      </c>
      <c r="E71" s="24">
        <f ca="1">IFERROR(IF(LoanIsNotPaid*LoanIsGood,MonthlyPayment,""), "")</f>
        <v>9320.4225199061748</v>
      </c>
      <c r="F71" s="24">
        <f ca="1">IFERROR(IF(LoanIsNotPaid*LoanIsGood,Principal,""), "")</f>
        <v>7021.7707563882714</v>
      </c>
      <c r="G71" s="24">
        <f ca="1">IFERROR(IF(LoanIsNotPaid*LoanIsGood,InterestAmt,""), "")</f>
        <v>2298.6517635179034</v>
      </c>
      <c r="H71" s="24">
        <f ca="1">IFERROR(IF(LoanIsNotPaid*LoanIsGood,EndingBalance,""), "")</f>
        <v>1444758.2904128209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1444758.2904128209</v>
      </c>
      <c r="E72" s="24">
        <f ca="1">IFERROR(IF(LoanIsNotPaid*LoanIsGood,MonthlyPayment,""), "")</f>
        <v>9320.4225199061748</v>
      </c>
      <c r="F72" s="24">
        <f ca="1">IFERROR(IF(LoanIsNotPaid*LoanIsGood,Principal,""), "")</f>
        <v>7032.8885600858857</v>
      </c>
      <c r="G72" s="24">
        <f ca="1">IFERROR(IF(LoanIsNotPaid*LoanIsGood,InterestAmt,""), "")</f>
        <v>2287.5339598202886</v>
      </c>
      <c r="H72" s="24">
        <f ca="1">IFERROR(IF(LoanIsNotPaid*LoanIsGood,EndingBalance,""), "")</f>
        <v>1437725.401852736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1437725.401852736</v>
      </c>
      <c r="E73" s="24">
        <f ca="1">IFERROR(IF(LoanIsNotPaid*LoanIsGood,MonthlyPayment,""), "")</f>
        <v>9320.4225199061748</v>
      </c>
      <c r="F73" s="24">
        <f ca="1">IFERROR(IF(LoanIsNotPaid*LoanIsGood,Principal,""), "")</f>
        <v>7044.023966972688</v>
      </c>
      <c r="G73" s="24">
        <f ca="1">IFERROR(IF(LoanIsNotPaid*LoanIsGood,InterestAmt,""), "")</f>
        <v>2276.3985529334864</v>
      </c>
      <c r="H73" s="24">
        <f ca="1">IFERROR(IF(LoanIsNotPaid*LoanIsGood,EndingBalance,""), "")</f>
        <v>1430681.3778857631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1430681.3778857631</v>
      </c>
      <c r="E74" s="24">
        <f ca="1">IFERROR(IF(LoanIsNotPaid*LoanIsGood,MonthlyPayment,""), "")</f>
        <v>9320.4225199061748</v>
      </c>
      <c r="F74" s="24">
        <f ca="1">IFERROR(IF(LoanIsNotPaid*LoanIsGood,Principal,""), "")</f>
        <v>7055.1770049203942</v>
      </c>
      <c r="G74" s="24">
        <f ca="1">IFERROR(IF(LoanIsNotPaid*LoanIsGood,InterestAmt,""), "")</f>
        <v>2265.2455149857792</v>
      </c>
      <c r="H74" s="24">
        <f ca="1">IFERROR(IF(LoanIsNotPaid*LoanIsGood,EndingBalance,""), "")</f>
        <v>1423626.200880843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1423626.200880843</v>
      </c>
      <c r="E75" s="24">
        <f ca="1">IFERROR(IF(LoanIsNotPaid*LoanIsGood,MonthlyPayment,""), "")</f>
        <v>9320.4225199061748</v>
      </c>
      <c r="F75" s="24">
        <f ca="1">IFERROR(IF(LoanIsNotPaid*LoanIsGood,Principal,""), "")</f>
        <v>7066.347701844853</v>
      </c>
      <c r="G75" s="24">
        <f ca="1">IFERROR(IF(LoanIsNotPaid*LoanIsGood,InterestAmt,""), "")</f>
        <v>2254.0748180613223</v>
      </c>
      <c r="H75" s="24">
        <f ca="1">IFERROR(IF(LoanIsNotPaid*LoanIsGood,EndingBalance,""), "")</f>
        <v>1416559.8531789982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1416559.8531789982</v>
      </c>
      <c r="E76" s="24">
        <f ca="1">IFERROR(IF(LoanIsNotPaid*LoanIsGood,MonthlyPayment,""), "")</f>
        <v>9320.4225199061748</v>
      </c>
      <c r="F76" s="24">
        <f ca="1">IFERROR(IF(LoanIsNotPaid*LoanIsGood,Principal,""), "")</f>
        <v>7077.5360857061078</v>
      </c>
      <c r="G76" s="24">
        <f ca="1">IFERROR(IF(LoanIsNotPaid*LoanIsGood,InterestAmt,""), "")</f>
        <v>2242.8864342000675</v>
      </c>
      <c r="H76" s="24">
        <f ca="1">IFERROR(IF(LoanIsNotPaid*LoanIsGood,EndingBalance,""), "")</f>
        <v>1409482.3170932929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1409482.3170932929</v>
      </c>
      <c r="E77" s="24">
        <f ca="1">IFERROR(IF(LoanIsNotPaid*LoanIsGood,MonthlyPayment,""), "")</f>
        <v>9320.4225199061748</v>
      </c>
      <c r="F77" s="24">
        <f ca="1">IFERROR(IF(LoanIsNotPaid*LoanIsGood,Principal,""), "")</f>
        <v>7088.7421845084755</v>
      </c>
      <c r="G77" s="24">
        <f ca="1">IFERROR(IF(LoanIsNotPaid*LoanIsGood,InterestAmt,""), "")</f>
        <v>2231.6803353976998</v>
      </c>
      <c r="H77" s="24">
        <f ca="1">IFERROR(IF(LoanIsNotPaid*LoanIsGood,EndingBalance,""), "")</f>
        <v>1402393.5749087837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1402393.5749087837</v>
      </c>
      <c r="E78" s="24">
        <f ca="1">IFERROR(IF(LoanIsNotPaid*LoanIsGood,MonthlyPayment,""), "")</f>
        <v>9320.4225199061748</v>
      </c>
      <c r="F78" s="24">
        <f ca="1">IFERROR(IF(LoanIsNotPaid*LoanIsGood,Principal,""), "")</f>
        <v>7099.9660263006126</v>
      </c>
      <c r="G78" s="24">
        <f ca="1">IFERROR(IF(LoanIsNotPaid*LoanIsGood,InterestAmt,""), "")</f>
        <v>2220.4564936055613</v>
      </c>
      <c r="H78" s="24">
        <f ca="1">IFERROR(IF(LoanIsNotPaid*LoanIsGood,EndingBalance,""), "")</f>
        <v>1395293.6088824836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1395293.6088824836</v>
      </c>
      <c r="E79" s="24">
        <f ca="1">IFERROR(IF(LoanIsNotPaid*LoanIsGood,MonthlyPayment,""), "")</f>
        <v>9320.4225199061748</v>
      </c>
      <c r="F79" s="24">
        <f ca="1">IFERROR(IF(LoanIsNotPaid*LoanIsGood,Principal,""), "")</f>
        <v>7111.20763917559</v>
      </c>
      <c r="G79" s="24">
        <f ca="1">IFERROR(IF(LoanIsNotPaid*LoanIsGood,InterestAmt,""), "")</f>
        <v>2209.2148807305853</v>
      </c>
      <c r="H79" s="24">
        <f ca="1">IFERROR(IF(LoanIsNotPaid*LoanIsGood,EndingBalance,""), "")</f>
        <v>1388182.4012433081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1388182.4012433081</v>
      </c>
      <c r="E80" s="24">
        <f ca="1">IFERROR(IF(LoanIsNotPaid*LoanIsGood,MonthlyPayment,""), "")</f>
        <v>9320.4225199061748</v>
      </c>
      <c r="F80" s="24">
        <f ca="1">IFERROR(IF(LoanIsNotPaid*LoanIsGood,Principal,""), "")</f>
        <v>7122.4670512709499</v>
      </c>
      <c r="G80" s="24">
        <f ca="1">IFERROR(IF(LoanIsNotPaid*LoanIsGood,InterestAmt,""), "")</f>
        <v>2197.955468635224</v>
      </c>
      <c r="H80" s="24">
        <f ca="1">IFERROR(IF(LoanIsNotPaid*LoanIsGood,EndingBalance,""), "")</f>
        <v>1381059.9341920372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1381059.9341920372</v>
      </c>
      <c r="E81" s="24">
        <f ca="1">IFERROR(IF(LoanIsNotPaid*LoanIsGood,MonthlyPayment,""), "")</f>
        <v>9320.4225199061748</v>
      </c>
      <c r="F81" s="24">
        <f ca="1">IFERROR(IF(LoanIsNotPaid*LoanIsGood,Principal,""), "")</f>
        <v>7133.7442907687973</v>
      </c>
      <c r="G81" s="24">
        <f ca="1">IFERROR(IF(LoanIsNotPaid*LoanIsGood,InterestAmt,""), "")</f>
        <v>2186.6782291373784</v>
      </c>
      <c r="H81" s="24">
        <f ca="1">IFERROR(IF(LoanIsNotPaid*LoanIsGood,EndingBalance,""), "")</f>
        <v>1373926.1899012683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1373926.1899012683</v>
      </c>
      <c r="E82" s="24">
        <f ca="1">IFERROR(IF(LoanIsNotPaid*LoanIsGood,MonthlyPayment,""), "")</f>
        <v>9320.4225199061748</v>
      </c>
      <c r="F82" s="24">
        <f ca="1">IFERROR(IF(LoanIsNotPaid*LoanIsGood,Principal,""), "")</f>
        <v>7145.0393858958469</v>
      </c>
      <c r="G82" s="24">
        <f ca="1">IFERROR(IF(LoanIsNotPaid*LoanIsGood,InterestAmt,""), "")</f>
        <v>2175.3831340103279</v>
      </c>
      <c r="H82" s="24">
        <f ca="1">IFERROR(IF(LoanIsNotPaid*LoanIsGood,EndingBalance,""), "")</f>
        <v>1366781.1505153726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1366781.1505153726</v>
      </c>
      <c r="E83" s="24">
        <f ca="1">IFERROR(IF(LoanIsNotPaid*LoanIsGood,MonthlyPayment,""), "")</f>
        <v>9320.4225199061748</v>
      </c>
      <c r="F83" s="24">
        <f ca="1">IFERROR(IF(LoanIsNotPaid*LoanIsGood,Principal,""), "")</f>
        <v>7156.3523649235149</v>
      </c>
      <c r="G83" s="24">
        <f ca="1">IFERROR(IF(LoanIsNotPaid*LoanIsGood,InterestAmt,""), "")</f>
        <v>2164.0701549826595</v>
      </c>
      <c r="H83" s="24">
        <f ca="1">IFERROR(IF(LoanIsNotPaid*LoanIsGood,EndingBalance,""), "")</f>
        <v>1359624.7981504495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1359624.7981504495</v>
      </c>
      <c r="E84" s="24">
        <f ca="1">IFERROR(IF(LoanIsNotPaid*LoanIsGood,MonthlyPayment,""), "")</f>
        <v>9320.4225199061748</v>
      </c>
      <c r="F84" s="24">
        <f ca="1">IFERROR(IF(LoanIsNotPaid*LoanIsGood,Principal,""), "")</f>
        <v>7167.6832561679776</v>
      </c>
      <c r="G84" s="24">
        <f ca="1">IFERROR(IF(LoanIsNotPaid*LoanIsGood,InterestAmt,""), "")</f>
        <v>2152.7392637381968</v>
      </c>
      <c r="H84" s="24">
        <f ca="1">IFERROR(IF(LoanIsNotPaid*LoanIsGood,EndingBalance,""), "")</f>
        <v>1352457.1148942818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1352457.1148942818</v>
      </c>
      <c r="E85" s="24">
        <f ca="1">IFERROR(IF(LoanIsNotPaid*LoanIsGood,MonthlyPayment,""), "")</f>
        <v>9320.4225199061748</v>
      </c>
      <c r="F85" s="24">
        <f ca="1">IFERROR(IF(LoanIsNotPaid*LoanIsGood,Principal,""), "")</f>
        <v>7179.0320879902447</v>
      </c>
      <c r="G85" s="24">
        <f ca="1">IFERROR(IF(LoanIsNotPaid*LoanIsGood,InterestAmt,""), "")</f>
        <v>2141.3904319159315</v>
      </c>
      <c r="H85" s="24">
        <f ca="1">IFERROR(IF(LoanIsNotPaid*LoanIsGood,EndingBalance,""), "")</f>
        <v>1345278.0828062911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1345278.0828062911</v>
      </c>
      <c r="E86" s="24">
        <f ca="1">IFERROR(IF(LoanIsNotPaid*LoanIsGood,MonthlyPayment,""), "")</f>
        <v>9320.4225199061748</v>
      </c>
      <c r="F86" s="24">
        <f ca="1">IFERROR(IF(LoanIsNotPaid*LoanIsGood,Principal,""), "")</f>
        <v>7190.3988887962287</v>
      </c>
      <c r="G86" s="24">
        <f ca="1">IFERROR(IF(LoanIsNotPaid*LoanIsGood,InterestAmt,""), "")</f>
        <v>2130.0236311099466</v>
      </c>
      <c r="H86" s="24">
        <f ca="1">IFERROR(IF(LoanIsNotPaid*LoanIsGood,EndingBalance,""), "")</f>
        <v>1338087.6839174952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1338087.6839174952</v>
      </c>
      <c r="E87" s="24">
        <f ca="1">IFERROR(IF(LoanIsNotPaid*LoanIsGood,MonthlyPayment,""), "")</f>
        <v>9320.4225199061748</v>
      </c>
      <c r="F87" s="24">
        <f ca="1">IFERROR(IF(LoanIsNotPaid*LoanIsGood,Principal,""), "")</f>
        <v>7201.7836870368219</v>
      </c>
      <c r="G87" s="24">
        <f ca="1">IFERROR(IF(LoanIsNotPaid*LoanIsGood,InterestAmt,""), "")</f>
        <v>2118.6388328693524</v>
      </c>
      <c r="H87" s="24">
        <f ca="1">IFERROR(IF(LoanIsNotPaid*LoanIsGood,EndingBalance,""), "")</f>
        <v>1330885.9002304585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1330885.9002304585</v>
      </c>
      <c r="E88" s="24">
        <f ca="1">IFERROR(IF(LoanIsNotPaid*LoanIsGood,MonthlyPayment,""), "")</f>
        <v>9320.4225199061748</v>
      </c>
      <c r="F88" s="24">
        <f ca="1">IFERROR(IF(LoanIsNotPaid*LoanIsGood,Principal,""), "")</f>
        <v>7213.1865112079649</v>
      </c>
      <c r="G88" s="24">
        <f ca="1">IFERROR(IF(LoanIsNotPaid*LoanIsGood,InterestAmt,""), "")</f>
        <v>2107.2360086982112</v>
      </c>
      <c r="H88" s="24">
        <f ca="1">IFERROR(IF(LoanIsNotPaid*LoanIsGood,EndingBalance,""), "")</f>
        <v>1323672.7137192516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1323672.7137192516</v>
      </c>
      <c r="E89" s="24">
        <f ca="1">IFERROR(IF(LoanIsNotPaid*LoanIsGood,MonthlyPayment,""), "")</f>
        <v>9320.4225199061748</v>
      </c>
      <c r="F89" s="24">
        <f ca="1">IFERROR(IF(LoanIsNotPaid*LoanIsGood,Principal,""), "")</f>
        <v>7224.6073898507093</v>
      </c>
      <c r="G89" s="24">
        <f ca="1">IFERROR(IF(LoanIsNotPaid*LoanIsGood,InterestAmt,""), "")</f>
        <v>2095.8151300554655</v>
      </c>
      <c r="H89" s="24">
        <f ca="1">IFERROR(IF(LoanIsNotPaid*LoanIsGood,EndingBalance,""), "")</f>
        <v>1316448.1063294003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1316448.1063294003</v>
      </c>
      <c r="E90" s="24">
        <f ca="1">IFERROR(IF(LoanIsNotPaid*LoanIsGood,MonthlyPayment,""), "")</f>
        <v>9320.4225199061748</v>
      </c>
      <c r="F90" s="24">
        <f ca="1">IFERROR(IF(LoanIsNotPaid*LoanIsGood,Principal,""), "")</f>
        <v>7236.0463515513075</v>
      </c>
      <c r="G90" s="24">
        <f ca="1">IFERROR(IF(LoanIsNotPaid*LoanIsGood,InterestAmt,""), "")</f>
        <v>2084.3761683548678</v>
      </c>
      <c r="H90" s="24">
        <f ca="1">IFERROR(IF(LoanIsNotPaid*LoanIsGood,EndingBalance,""), "")</f>
        <v>1309212.0599778495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1309212.0599778495</v>
      </c>
      <c r="E91" s="24">
        <f ca="1">IFERROR(IF(LoanIsNotPaid*LoanIsGood,MonthlyPayment,""), "")</f>
        <v>9320.4225199061748</v>
      </c>
      <c r="F91" s="24">
        <f ca="1">IFERROR(IF(LoanIsNotPaid*LoanIsGood,Principal,""), "")</f>
        <v>7247.503424941262</v>
      </c>
      <c r="G91" s="24">
        <f ca="1">IFERROR(IF(LoanIsNotPaid*LoanIsGood,InterestAmt,""), "")</f>
        <v>2072.9190949649119</v>
      </c>
      <c r="H91" s="24">
        <f ca="1">IFERROR(IF(LoanIsNotPaid*LoanIsGood,EndingBalance,""), "")</f>
        <v>1301964.5565529084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1301964.5565529084</v>
      </c>
      <c r="E92" s="24">
        <f ca="1">IFERROR(IF(LoanIsNotPaid*LoanIsGood,MonthlyPayment,""), "")</f>
        <v>9320.4225199061748</v>
      </c>
      <c r="F92" s="24">
        <f ca="1">IFERROR(IF(LoanIsNotPaid*LoanIsGood,Principal,""), "")</f>
        <v>7258.978638697421</v>
      </c>
      <c r="G92" s="24">
        <f ca="1">IFERROR(IF(LoanIsNotPaid*LoanIsGood,InterestAmt,""), "")</f>
        <v>2061.4438812087546</v>
      </c>
      <c r="H92" s="24">
        <f ca="1">IFERROR(IF(LoanIsNotPaid*LoanIsGood,EndingBalance,""), "")</f>
        <v>1294705.577914211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1294705.577914211</v>
      </c>
      <c r="E93" s="24">
        <f ca="1">IFERROR(IF(LoanIsNotPaid*LoanIsGood,MonthlyPayment,""), "")</f>
        <v>9320.4225199061748</v>
      </c>
      <c r="F93" s="24">
        <f ca="1">IFERROR(IF(LoanIsNotPaid*LoanIsGood,Principal,""), "")</f>
        <v>7270.4720215420257</v>
      </c>
      <c r="G93" s="24">
        <f ca="1">IFERROR(IF(LoanIsNotPaid*LoanIsGood,InterestAmt,""), "")</f>
        <v>2049.9504983641509</v>
      </c>
      <c r="H93" s="24">
        <f ca="1">IFERROR(IF(LoanIsNotPaid*LoanIsGood,EndingBalance,""), "")</f>
        <v>1287435.105892668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1287435.105892668</v>
      </c>
      <c r="E94" s="24">
        <f ca="1">IFERROR(IF(LoanIsNotPaid*LoanIsGood,MonthlyPayment,""), "")</f>
        <v>9320.4225199061748</v>
      </c>
      <c r="F94" s="24">
        <f ca="1">IFERROR(IF(LoanIsNotPaid*LoanIsGood,Principal,""), "")</f>
        <v>7281.9836022427999</v>
      </c>
      <c r="G94" s="24">
        <f ca="1">IFERROR(IF(LoanIsNotPaid*LoanIsGood,InterestAmt,""), "")</f>
        <v>2038.4389176633754</v>
      </c>
      <c r="H94" s="24">
        <f ca="1">IFERROR(IF(LoanIsNotPaid*LoanIsGood,EndingBalance,""), "")</f>
        <v>1280153.1222904271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1280153.1222904271</v>
      </c>
      <c r="E95" s="24">
        <f ca="1">IFERROR(IF(LoanIsNotPaid*LoanIsGood,MonthlyPayment,""), "")</f>
        <v>9320.4225199061748</v>
      </c>
      <c r="F95" s="24">
        <f ca="1">IFERROR(IF(LoanIsNotPaid*LoanIsGood,Principal,""), "")</f>
        <v>7293.5134096130168</v>
      </c>
      <c r="G95" s="24">
        <f ca="1">IFERROR(IF(LoanIsNotPaid*LoanIsGood,InterestAmt,""), "")</f>
        <v>2026.9091102931577</v>
      </c>
      <c r="H95" s="24">
        <f ca="1">IFERROR(IF(LoanIsNotPaid*LoanIsGood,EndingBalance,""), "")</f>
        <v>1272859.6088808135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1272859.6088808135</v>
      </c>
      <c r="E96" s="24">
        <f ca="1">IFERROR(IF(LoanIsNotPaid*LoanIsGood,MonthlyPayment,""), "")</f>
        <v>9320.4225199061748</v>
      </c>
      <c r="F96" s="24">
        <f ca="1">IFERROR(IF(LoanIsNotPaid*LoanIsGood,Principal,""), "")</f>
        <v>7305.0614725115702</v>
      </c>
      <c r="G96" s="24">
        <f ca="1">IFERROR(IF(LoanIsNotPaid*LoanIsGood,InterestAmt,""), "")</f>
        <v>2015.3610473946039</v>
      </c>
      <c r="H96" s="24">
        <f ca="1">IFERROR(IF(LoanIsNotPaid*LoanIsGood,EndingBalance,""), "")</f>
        <v>1265554.5474083023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1265554.5474083023</v>
      </c>
      <c r="E97" s="24">
        <f ca="1">IFERROR(IF(LoanIsNotPaid*LoanIsGood,MonthlyPayment,""), "")</f>
        <v>9320.4225199061748</v>
      </c>
      <c r="F97" s="24">
        <f ca="1">IFERROR(IF(LoanIsNotPaid*LoanIsGood,Principal,""), "")</f>
        <v>7316.6278198430473</v>
      </c>
      <c r="G97" s="24">
        <f ca="1">IFERROR(IF(LoanIsNotPaid*LoanIsGood,InterestAmt,""), "")</f>
        <v>2003.7947000631273</v>
      </c>
      <c r="H97" s="24">
        <f ca="1">IFERROR(IF(LoanIsNotPaid*LoanIsGood,EndingBalance,""), "")</f>
        <v>1258237.9195884583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1258237.9195884583</v>
      </c>
      <c r="E98" s="24">
        <f ca="1">IFERROR(IF(LoanIsNotPaid*LoanIsGood,MonthlyPayment,""), "")</f>
        <v>9320.4225199061748</v>
      </c>
      <c r="F98" s="24">
        <f ca="1">IFERROR(IF(LoanIsNotPaid*LoanIsGood,Principal,""), "")</f>
        <v>7328.2124805577978</v>
      </c>
      <c r="G98" s="24">
        <f ca="1">IFERROR(IF(LoanIsNotPaid*LoanIsGood,InterestAmt,""), "")</f>
        <v>1992.2100393483756</v>
      </c>
      <c r="H98" s="24">
        <f ca="1">IFERROR(IF(LoanIsNotPaid*LoanIsGood,EndingBalance,""), "")</f>
        <v>1250909.707107902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1250909.707107902</v>
      </c>
      <c r="E99" s="24">
        <f ca="1">IFERROR(IF(LoanIsNotPaid*LoanIsGood,MonthlyPayment,""), "")</f>
        <v>9320.4225199061748</v>
      </c>
      <c r="F99" s="24">
        <f ca="1">IFERROR(IF(LoanIsNotPaid*LoanIsGood,Principal,""), "")</f>
        <v>7339.8154836520152</v>
      </c>
      <c r="G99" s="24">
        <f ca="1">IFERROR(IF(LoanIsNotPaid*LoanIsGood,InterestAmt,""), "")</f>
        <v>1980.6070362541591</v>
      </c>
      <c r="H99" s="24">
        <f ca="1">IFERROR(IF(LoanIsNotPaid*LoanIsGood,EndingBalance,""), "")</f>
        <v>1243569.8916242495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1243569.8916242495</v>
      </c>
      <c r="E100" s="24">
        <f ca="1">IFERROR(IF(LoanIsNotPaid*LoanIsGood,MonthlyPayment,""), "")</f>
        <v>9320.4225199061748</v>
      </c>
      <c r="F100" s="24">
        <f ca="1">IFERROR(IF(LoanIsNotPaid*LoanIsGood,Principal,""), "")</f>
        <v>7351.4368581677973</v>
      </c>
      <c r="G100" s="24">
        <f ca="1">IFERROR(IF(LoanIsNotPaid*LoanIsGood,InterestAmt,""), "")</f>
        <v>1968.9856617383766</v>
      </c>
      <c r="H100" s="24">
        <f ca="1">IFERROR(IF(LoanIsNotPaid*LoanIsGood,EndingBalance,""), "")</f>
        <v>1236218.4547660816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1236218.4547660816</v>
      </c>
      <c r="E101" s="24">
        <f ca="1">IFERROR(IF(LoanIsNotPaid*LoanIsGood,MonthlyPayment,""), "")</f>
        <v>9320.4225199061748</v>
      </c>
      <c r="F101" s="24">
        <f ca="1">IFERROR(IF(LoanIsNotPaid*LoanIsGood,Principal,""), "")</f>
        <v>7363.07663319323</v>
      </c>
      <c r="G101" s="24">
        <f ca="1">IFERROR(IF(LoanIsNotPaid*LoanIsGood,InterestAmt,""), "")</f>
        <v>1957.3458867129448</v>
      </c>
      <c r="H101" s="24">
        <f ca="1">IFERROR(IF(LoanIsNotPaid*LoanIsGood,EndingBalance,""), "")</f>
        <v>1228855.3781328888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1228855.3781328888</v>
      </c>
      <c r="E102" s="24">
        <f ca="1">IFERROR(IF(LoanIsNotPaid*LoanIsGood,MonthlyPayment,""), "")</f>
        <v>9320.4225199061748</v>
      </c>
      <c r="F102" s="24">
        <f ca="1">IFERROR(IF(LoanIsNotPaid*LoanIsGood,Principal,""), "")</f>
        <v>7374.7348378624529</v>
      </c>
      <c r="G102" s="24">
        <f ca="1">IFERROR(IF(LoanIsNotPaid*LoanIsGood,InterestAmt,""), "")</f>
        <v>1945.6876820437217</v>
      </c>
      <c r="H102" s="24">
        <f ca="1">IFERROR(IF(LoanIsNotPaid*LoanIsGood,EndingBalance,""), "")</f>
        <v>1221480.6432950255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1221480.6432950255</v>
      </c>
      <c r="E103" s="24">
        <f ca="1">IFERROR(IF(LoanIsNotPaid*LoanIsGood,MonthlyPayment,""), "")</f>
        <v>9320.4225199061748</v>
      </c>
      <c r="F103" s="24">
        <f ca="1">IFERROR(IF(LoanIsNotPaid*LoanIsGood,Principal,""), "")</f>
        <v>7386.4115013557357</v>
      </c>
      <c r="G103" s="24">
        <f ca="1">IFERROR(IF(LoanIsNotPaid*LoanIsGood,InterestAmt,""), "")</f>
        <v>1934.01101855044</v>
      </c>
      <c r="H103" s="24">
        <f ca="1">IFERROR(IF(LoanIsNotPaid*LoanIsGood,EndingBalance,""), "")</f>
        <v>1214094.2317936702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1214094.2317936702</v>
      </c>
      <c r="E104" s="24">
        <f ca="1">IFERROR(IF(LoanIsNotPaid*LoanIsGood,MonthlyPayment,""), "")</f>
        <v>9320.4225199061748</v>
      </c>
      <c r="F104" s="24">
        <f ca="1">IFERROR(IF(LoanIsNotPaid*LoanIsGood,Principal,""), "")</f>
        <v>7398.1066528995489</v>
      </c>
      <c r="G104" s="24">
        <f ca="1">IFERROR(IF(LoanIsNotPaid*LoanIsGood,InterestAmt,""), "")</f>
        <v>1922.3158670066264</v>
      </c>
      <c r="H104" s="24">
        <f ca="1">IFERROR(IF(LoanIsNotPaid*LoanIsGood,EndingBalance,""), "")</f>
        <v>1206696.125140772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1206696.125140772</v>
      </c>
      <c r="E105" s="24">
        <f ca="1">IFERROR(IF(LoanIsNotPaid*LoanIsGood,MonthlyPayment,""), "")</f>
        <v>9320.4225199061748</v>
      </c>
      <c r="F105" s="24">
        <f ca="1">IFERROR(IF(LoanIsNotPaid*LoanIsGood,Principal,""), "")</f>
        <v>7409.8203217666396</v>
      </c>
      <c r="G105" s="24">
        <f ca="1">IFERROR(IF(LoanIsNotPaid*LoanIsGood,InterestAmt,""), "")</f>
        <v>1910.6021981395356</v>
      </c>
      <c r="H105" s="24">
        <f ca="1">IFERROR(IF(LoanIsNotPaid*LoanIsGood,EndingBalance,""), "")</f>
        <v>1199286.3048190051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1199286.3048190051</v>
      </c>
      <c r="E106" s="24">
        <f ca="1">IFERROR(IF(LoanIsNotPaid*LoanIsGood,MonthlyPayment,""), "")</f>
        <v>9320.4225199061748</v>
      </c>
      <c r="F106" s="24">
        <f ca="1">IFERROR(IF(LoanIsNotPaid*LoanIsGood,Principal,""), "")</f>
        <v>7421.5525372761031</v>
      </c>
      <c r="G106" s="24">
        <f ca="1">IFERROR(IF(LoanIsNotPaid*LoanIsGood,InterestAmt,""), "")</f>
        <v>1898.8699826300717</v>
      </c>
      <c r="H106" s="24">
        <f ca="1">IFERROR(IF(LoanIsNotPaid*LoanIsGood,EndingBalance,""), "")</f>
        <v>1191864.7522817287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1191864.7522817287</v>
      </c>
      <c r="E107" s="24">
        <f ca="1">IFERROR(IF(LoanIsNotPaid*LoanIsGood,MonthlyPayment,""), "")</f>
        <v>9320.4225199061748</v>
      </c>
      <c r="F107" s="24">
        <f ca="1">IFERROR(IF(LoanIsNotPaid*LoanIsGood,Principal,""), "")</f>
        <v>7433.3033287934577</v>
      </c>
      <c r="G107" s="24">
        <f ca="1">IFERROR(IF(LoanIsNotPaid*LoanIsGood,InterestAmt,""), "")</f>
        <v>1887.1191911127178</v>
      </c>
      <c r="H107" s="24">
        <f ca="1">IFERROR(IF(LoanIsNotPaid*LoanIsGood,EndingBalance,""), "")</f>
        <v>1184431.4489529352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1184431.4489529352</v>
      </c>
      <c r="E108" s="24">
        <f ca="1">IFERROR(IF(LoanIsNotPaid*LoanIsGood,MonthlyPayment,""), "")</f>
        <v>9320.4225199061748</v>
      </c>
      <c r="F108" s="24">
        <f ca="1">IFERROR(IF(LoanIsNotPaid*LoanIsGood,Principal,""), "")</f>
        <v>7445.0727257307126</v>
      </c>
      <c r="G108" s="24">
        <f ca="1">IFERROR(IF(LoanIsNotPaid*LoanIsGood,InterestAmt,""), "")</f>
        <v>1875.3497941754615</v>
      </c>
      <c r="H108" s="24">
        <f ca="1">IFERROR(IF(LoanIsNotPaid*LoanIsGood,EndingBalance,""), "")</f>
        <v>1176986.3762272047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1176986.3762272047</v>
      </c>
      <c r="E109" s="24">
        <f ca="1">IFERROR(IF(LoanIsNotPaid*LoanIsGood,MonthlyPayment,""), "")</f>
        <v>9320.4225199061748</v>
      </c>
      <c r="F109" s="24">
        <f ca="1">IFERROR(IF(LoanIsNotPaid*LoanIsGood,Principal,""), "")</f>
        <v>7456.860757546453</v>
      </c>
      <c r="G109" s="24">
        <f ca="1">IFERROR(IF(LoanIsNotPaid*LoanIsGood,InterestAmt,""), "")</f>
        <v>1863.5617623597211</v>
      </c>
      <c r="H109" s="24">
        <f ca="1">IFERROR(IF(LoanIsNotPaid*LoanIsGood,EndingBalance,""), "")</f>
        <v>1169529.5154696577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1169529.5154696577</v>
      </c>
      <c r="E110" s="24">
        <f ca="1">IFERROR(IF(LoanIsNotPaid*LoanIsGood,MonthlyPayment,""), "")</f>
        <v>9320.4225199061748</v>
      </c>
      <c r="F110" s="24">
        <f ca="1">IFERROR(IF(LoanIsNotPaid*LoanIsGood,Principal,""), "")</f>
        <v>7468.6674537459021</v>
      </c>
      <c r="G110" s="24">
        <f ca="1">IFERROR(IF(LoanIsNotPaid*LoanIsGood,InterestAmt,""), "")</f>
        <v>1851.7550661602729</v>
      </c>
      <c r="H110" s="24">
        <f ca="1">IFERROR(IF(LoanIsNotPaid*LoanIsGood,EndingBalance,""), "")</f>
        <v>1162060.848015914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1162060.848015914</v>
      </c>
      <c r="E111" s="24">
        <f ca="1">IFERROR(IF(LoanIsNotPaid*LoanIsGood,MonthlyPayment,""), "")</f>
        <v>9320.4225199061748</v>
      </c>
      <c r="F111" s="24">
        <f ca="1">IFERROR(IF(LoanIsNotPaid*LoanIsGood,Principal,""), "")</f>
        <v>7480.4928438810002</v>
      </c>
      <c r="G111" s="24">
        <f ca="1">IFERROR(IF(LoanIsNotPaid*LoanIsGood,InterestAmt,""), "")</f>
        <v>1839.929676025175</v>
      </c>
      <c r="H111" s="24">
        <f ca="1">IFERROR(IF(LoanIsNotPaid*LoanIsGood,EndingBalance,""), "")</f>
        <v>1154580.3551720327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1154580.3551720327</v>
      </c>
      <c r="E112" s="24">
        <f ca="1">IFERROR(IF(LoanIsNotPaid*LoanIsGood,MonthlyPayment,""), "")</f>
        <v>9320.4225199061748</v>
      </c>
      <c r="F112" s="24">
        <f ca="1">IFERROR(IF(LoanIsNotPaid*LoanIsGood,Principal,""), "")</f>
        <v>7492.3369575504776</v>
      </c>
      <c r="G112" s="24">
        <f ca="1">IFERROR(IF(LoanIsNotPaid*LoanIsGood,InterestAmt,""), "")</f>
        <v>1828.0855623556968</v>
      </c>
      <c r="H112" s="24">
        <f ca="1">IFERROR(IF(LoanIsNotPaid*LoanIsGood,EndingBalance,""), "")</f>
        <v>1147088.0182144826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1147088.0182144826</v>
      </c>
      <c r="E113" s="24">
        <f ca="1">IFERROR(IF(LoanIsNotPaid*LoanIsGood,MonthlyPayment,""), "")</f>
        <v>9320.4225199061748</v>
      </c>
      <c r="F113" s="24">
        <f ca="1">IFERROR(IF(LoanIsNotPaid*LoanIsGood,Principal,""), "")</f>
        <v>7504.1998243999324</v>
      </c>
      <c r="G113" s="24">
        <f ca="1">IFERROR(IF(LoanIsNotPaid*LoanIsGood,InterestAmt,""), "")</f>
        <v>1816.222695506242</v>
      </c>
      <c r="H113" s="24">
        <f ca="1">IFERROR(IF(LoanIsNotPaid*LoanIsGood,EndingBalance,""), "")</f>
        <v>1139583.8183900816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1139583.8183900816</v>
      </c>
      <c r="E114" s="24">
        <f ca="1">IFERROR(IF(LoanIsNotPaid*LoanIsGood,MonthlyPayment,""), "")</f>
        <v>9320.4225199061748</v>
      </c>
      <c r="F114" s="24">
        <f ca="1">IFERROR(IF(LoanIsNotPaid*LoanIsGood,Principal,""), "")</f>
        <v>7516.0814741219001</v>
      </c>
      <c r="G114" s="24">
        <f ca="1">IFERROR(IF(LoanIsNotPaid*LoanIsGood,InterestAmt,""), "")</f>
        <v>1804.3410457842751</v>
      </c>
      <c r="H114" s="24">
        <f ca="1">IFERROR(IF(LoanIsNotPaid*LoanIsGood,EndingBalance,""), "")</f>
        <v>1132067.7369159595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1132067.7369159595</v>
      </c>
      <c r="E115" s="24">
        <f ca="1">IFERROR(IF(LoanIsNotPaid*LoanIsGood,MonthlyPayment,""), "")</f>
        <v>9320.4225199061748</v>
      </c>
      <c r="F115" s="24">
        <f ca="1">IFERROR(IF(LoanIsNotPaid*LoanIsGood,Principal,""), "")</f>
        <v>7527.9819364559253</v>
      </c>
      <c r="G115" s="24">
        <f ca="1">IFERROR(IF(LoanIsNotPaid*LoanIsGood,InterestAmt,""), "")</f>
        <v>1792.4405834502493</v>
      </c>
      <c r="H115" s="24">
        <f ca="1">IFERROR(IF(LoanIsNotPaid*LoanIsGood,EndingBalance,""), "")</f>
        <v>1124539.754979504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1124539.754979504</v>
      </c>
      <c r="E116" s="24">
        <f ca="1">IFERROR(IF(LoanIsNotPaid*LoanIsGood,MonthlyPayment,""), "")</f>
        <v>9320.4225199061748</v>
      </c>
      <c r="F116" s="24">
        <f ca="1">IFERROR(IF(LoanIsNotPaid*LoanIsGood,Principal,""), "")</f>
        <v>7539.9012411886488</v>
      </c>
      <c r="G116" s="24">
        <f ca="1">IFERROR(IF(LoanIsNotPaid*LoanIsGood,InterestAmt,""), "")</f>
        <v>1780.5212787175269</v>
      </c>
      <c r="H116" s="24">
        <f ca="1">IFERROR(IF(LoanIsNotPaid*LoanIsGood,EndingBalance,""), "")</f>
        <v>1116999.8537383163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1116999.8537383163</v>
      </c>
      <c r="E117" s="24">
        <f ca="1">IFERROR(IF(LoanIsNotPaid*LoanIsGood,MonthlyPayment,""), "")</f>
        <v>9320.4225199061748</v>
      </c>
      <c r="F117" s="24">
        <f ca="1">IFERROR(IF(LoanIsNotPaid*LoanIsGood,Principal,""), "")</f>
        <v>7551.8394181538633</v>
      </c>
      <c r="G117" s="24">
        <f ca="1">IFERROR(IF(LoanIsNotPaid*LoanIsGood,InterestAmt,""), "")</f>
        <v>1768.5831017523117</v>
      </c>
      <c r="H117" s="24">
        <f ca="1">IFERROR(IF(LoanIsNotPaid*LoanIsGood,EndingBalance,""), "")</f>
        <v>1109448.0143201614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1109448.0143201614</v>
      </c>
      <c r="E118" s="24">
        <f ca="1">IFERROR(IF(LoanIsNotPaid*LoanIsGood,MonthlyPayment,""), "")</f>
        <v>9320.4225199061748</v>
      </c>
      <c r="F118" s="24">
        <f ca="1">IFERROR(IF(LoanIsNotPaid*LoanIsGood,Principal,""), "")</f>
        <v>7563.7964972326072</v>
      </c>
      <c r="G118" s="24">
        <f ca="1">IFERROR(IF(LoanIsNotPaid*LoanIsGood,InterestAmt,""), "")</f>
        <v>1756.6260226735683</v>
      </c>
      <c r="H118" s="24">
        <f ca="1">IFERROR(IF(LoanIsNotPaid*LoanIsGood,EndingBalance,""), "")</f>
        <v>1101884.2178229301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1101884.2178229301</v>
      </c>
      <c r="E119" s="24">
        <f ca="1">IFERROR(IF(LoanIsNotPaid*LoanIsGood,MonthlyPayment,""), "")</f>
        <v>9320.4225199061748</v>
      </c>
      <c r="F119" s="24">
        <f ca="1">IFERROR(IF(LoanIsNotPaid*LoanIsGood,Principal,""), "")</f>
        <v>7575.772508353225</v>
      </c>
      <c r="G119" s="24">
        <f ca="1">IFERROR(IF(LoanIsNotPaid*LoanIsGood,InterestAmt,""), "")</f>
        <v>1744.6500115529498</v>
      </c>
      <c r="H119" s="24">
        <f ca="1">IFERROR(IF(LoanIsNotPaid*LoanIsGood,EndingBalance,""), "")</f>
        <v>1094308.4453145766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1094308.4453145766</v>
      </c>
      <c r="E120" s="24">
        <f ca="1">IFERROR(IF(LoanIsNotPaid*LoanIsGood,MonthlyPayment,""), "")</f>
        <v>9320.4225199061748</v>
      </c>
      <c r="F120" s="24">
        <f ca="1">IFERROR(IF(LoanIsNotPaid*LoanIsGood,Principal,""), "")</f>
        <v>7587.7674814914508</v>
      </c>
      <c r="G120" s="24">
        <f ca="1">IFERROR(IF(LoanIsNotPaid*LoanIsGood,InterestAmt,""), "")</f>
        <v>1732.6550384147238</v>
      </c>
      <c r="H120" s="24">
        <f ca="1">IFERROR(IF(LoanIsNotPaid*LoanIsGood,EndingBalance,""), "")</f>
        <v>1086720.6778330845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1086720.6778330845</v>
      </c>
      <c r="E121" s="24">
        <f ca="1">IFERROR(IF(LoanIsNotPaid*LoanIsGood,MonthlyPayment,""), "")</f>
        <v>9320.4225199061748</v>
      </c>
      <c r="F121" s="24">
        <f ca="1">IFERROR(IF(LoanIsNotPaid*LoanIsGood,Principal,""), "")</f>
        <v>7599.7814466704795</v>
      </c>
      <c r="G121" s="24">
        <f ca="1">IFERROR(IF(LoanIsNotPaid*LoanIsGood,InterestAmt,""), "")</f>
        <v>1720.6410732356958</v>
      </c>
      <c r="H121" s="24">
        <f ca="1">IFERROR(IF(LoanIsNotPaid*LoanIsGood,EndingBalance,""), "")</f>
        <v>1079120.896386415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1079120.896386415</v>
      </c>
      <c r="E122" s="24">
        <f ca="1">IFERROR(IF(LoanIsNotPaid*LoanIsGood,MonthlyPayment,""), "")</f>
        <v>9320.4225199061748</v>
      </c>
      <c r="F122" s="24">
        <f ca="1">IFERROR(IF(LoanIsNotPaid*LoanIsGood,Principal,""), "")</f>
        <v>7611.8144339610408</v>
      </c>
      <c r="G122" s="24">
        <f ca="1">IFERROR(IF(LoanIsNotPaid*LoanIsGood,InterestAmt,""), "")</f>
        <v>1708.6080859451338</v>
      </c>
      <c r="H122" s="24">
        <f ca="1">IFERROR(IF(LoanIsNotPaid*LoanIsGood,EndingBalance,""), "")</f>
        <v>1071509.0819524548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1071509.0819524548</v>
      </c>
      <c r="E123" s="24">
        <f ca="1">IFERROR(IF(LoanIsNotPaid*LoanIsGood,MonthlyPayment,""), "")</f>
        <v>9320.4225199061748</v>
      </c>
      <c r="F123" s="24">
        <f ca="1">IFERROR(IF(LoanIsNotPaid*LoanIsGood,Principal,""), "")</f>
        <v>7623.8664734814793</v>
      </c>
      <c r="G123" s="24">
        <f ca="1">IFERROR(IF(LoanIsNotPaid*LoanIsGood,InterestAmt,""), "")</f>
        <v>1696.556046424696</v>
      </c>
      <c r="H123" s="24">
        <f ca="1">IFERROR(IF(LoanIsNotPaid*LoanIsGood,EndingBalance,""), "")</f>
        <v>1063885.215478973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1063885.215478973</v>
      </c>
      <c r="E124" s="24">
        <f ca="1">IFERROR(IF(LoanIsNotPaid*LoanIsGood,MonthlyPayment,""), "")</f>
        <v>9320.4225199061748</v>
      </c>
      <c r="F124" s="24">
        <f ca="1">IFERROR(IF(LoanIsNotPaid*LoanIsGood,Principal,""), "")</f>
        <v>7635.9375953978242</v>
      </c>
      <c r="G124" s="24">
        <f ca="1">IFERROR(IF(LoanIsNotPaid*LoanIsGood,InterestAmt,""), "")</f>
        <v>1684.4849245083499</v>
      </c>
      <c r="H124" s="24">
        <f ca="1">IFERROR(IF(LoanIsNotPaid*LoanIsGood,EndingBalance,""), "")</f>
        <v>1056249.2778835762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1056249.2778835762</v>
      </c>
      <c r="E125" s="24">
        <f ca="1">IFERROR(IF(LoanIsNotPaid*LoanIsGood,MonthlyPayment,""), "")</f>
        <v>9320.4225199061748</v>
      </c>
      <c r="F125" s="24">
        <f ca="1">IFERROR(IF(LoanIsNotPaid*LoanIsGood,Principal,""), "")</f>
        <v>7648.0278299238707</v>
      </c>
      <c r="G125" s="24">
        <f ca="1">IFERROR(IF(LoanIsNotPaid*LoanIsGood,InterestAmt,""), "")</f>
        <v>1672.3946899823036</v>
      </c>
      <c r="H125" s="24">
        <f ca="1">IFERROR(IF(LoanIsNotPaid*LoanIsGood,EndingBalance,""), "")</f>
        <v>1048601.2500536507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1048601.2500536507</v>
      </c>
      <c r="E126" s="24">
        <f ca="1">IFERROR(IF(LoanIsNotPaid*LoanIsGood,MonthlyPayment,""), "")</f>
        <v>9320.4225199061748</v>
      </c>
      <c r="F126" s="24">
        <f ca="1">IFERROR(IF(LoanIsNotPaid*LoanIsGood,Principal,""), "")</f>
        <v>7660.1372073212515</v>
      </c>
      <c r="G126" s="24">
        <f ca="1">IFERROR(IF(LoanIsNotPaid*LoanIsGood,InterestAmt,""), "")</f>
        <v>1660.2853125849244</v>
      </c>
      <c r="H126" s="24">
        <f ca="1">IFERROR(IF(LoanIsNotPaid*LoanIsGood,EndingBalance,""), "")</f>
        <v>1040941.1128463305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1040941.1128463305</v>
      </c>
      <c r="E127" s="24">
        <f ca="1">IFERROR(IF(LoanIsNotPaid*LoanIsGood,MonthlyPayment,""), "")</f>
        <v>9320.4225199061748</v>
      </c>
      <c r="F127" s="24">
        <f ca="1">IFERROR(IF(LoanIsNotPaid*LoanIsGood,Principal,""), "")</f>
        <v>7672.2657578995095</v>
      </c>
      <c r="G127" s="24">
        <f ca="1">IFERROR(IF(LoanIsNotPaid*LoanIsGood,InterestAmt,""), "")</f>
        <v>1648.156762006666</v>
      </c>
      <c r="H127" s="24">
        <f ca="1">IFERROR(IF(LoanIsNotPaid*LoanIsGood,EndingBalance,""), "")</f>
        <v>1033268.8470884308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1033268.8470884308</v>
      </c>
      <c r="E128" s="24">
        <f ca="1">IFERROR(IF(LoanIsNotPaid*LoanIsGood,MonthlyPayment,""), "")</f>
        <v>9320.4225199061748</v>
      </c>
      <c r="F128" s="24">
        <f ca="1">IFERROR(IF(LoanIsNotPaid*LoanIsGood,Principal,""), "")</f>
        <v>7684.4135120161827</v>
      </c>
      <c r="G128" s="24">
        <f ca="1">IFERROR(IF(LoanIsNotPaid*LoanIsGood,InterestAmt,""), "")</f>
        <v>1636.0090078899914</v>
      </c>
      <c r="H128" s="24">
        <f ca="1">IFERROR(IF(LoanIsNotPaid*LoanIsGood,EndingBalance,""), "")</f>
        <v>1025584.4335764148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1025584.4335764148</v>
      </c>
      <c r="E129" s="24">
        <f ca="1">IFERROR(IF(LoanIsNotPaid*LoanIsGood,MonthlyPayment,""), "")</f>
        <v>9320.4225199061748</v>
      </c>
      <c r="F129" s="24">
        <f ca="1">IFERROR(IF(LoanIsNotPaid*LoanIsGood,Principal,""), "")</f>
        <v>7696.580500076876</v>
      </c>
      <c r="G129" s="24">
        <f ca="1">IFERROR(IF(LoanIsNotPaid*LoanIsGood,InterestAmt,""), "")</f>
        <v>1623.842019829299</v>
      </c>
      <c r="H129" s="24">
        <f ca="1">IFERROR(IF(LoanIsNotPaid*LoanIsGood,EndingBalance,""), "")</f>
        <v>1017887.8530763378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1017887.8530763378</v>
      </c>
      <c r="E130" s="24">
        <f ca="1">IFERROR(IF(LoanIsNotPaid*LoanIsGood,MonthlyPayment,""), "")</f>
        <v>9320.4225199061748</v>
      </c>
      <c r="F130" s="24">
        <f ca="1">IFERROR(IF(LoanIsNotPaid*LoanIsGood,Principal,""), "")</f>
        <v>7708.7667525353299</v>
      </c>
      <c r="G130" s="24">
        <f ca="1">IFERROR(IF(LoanIsNotPaid*LoanIsGood,InterestAmt,""), "")</f>
        <v>1611.6557673708442</v>
      </c>
      <c r="H130" s="24">
        <f ca="1">IFERROR(IF(LoanIsNotPaid*LoanIsGood,EndingBalance,""), "")</f>
        <v>1010179.0863238035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1010179.0863238035</v>
      </c>
      <c r="E131" s="24">
        <f ca="1">IFERROR(IF(LoanIsNotPaid*LoanIsGood,MonthlyPayment,""), "")</f>
        <v>9320.4225199061748</v>
      </c>
      <c r="F131" s="24">
        <f ca="1">IFERROR(IF(LoanIsNotPaid*LoanIsGood,Principal,""), "")</f>
        <v>7720.9722998935113</v>
      </c>
      <c r="G131" s="24">
        <f ca="1">IFERROR(IF(LoanIsNotPaid*LoanIsGood,InterestAmt,""), "")</f>
        <v>1599.4502200126631</v>
      </c>
      <c r="H131" s="24">
        <f ca="1">IFERROR(IF(LoanIsNotPaid*LoanIsGood,EndingBalance,""), "")</f>
        <v>1002458.1140239097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1002458.1140239097</v>
      </c>
      <c r="E132" s="24">
        <f ca="1">IFERROR(IF(LoanIsNotPaid*LoanIsGood,MonthlyPayment,""), "")</f>
        <v>9320.4225199061748</v>
      </c>
      <c r="F132" s="24">
        <f ca="1">IFERROR(IF(LoanIsNotPaid*LoanIsGood,Principal,""), "")</f>
        <v>7733.1971727016762</v>
      </c>
      <c r="G132" s="24">
        <f ca="1">IFERROR(IF(LoanIsNotPaid*LoanIsGood,InterestAmt,""), "")</f>
        <v>1587.2253472044986</v>
      </c>
      <c r="H132" s="24">
        <f ca="1">IFERROR(IF(LoanIsNotPaid*LoanIsGood,EndingBalance,""), "")</f>
        <v>994724.91685120901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994724.91685120901</v>
      </c>
      <c r="E133" s="24">
        <f ca="1">IFERROR(IF(LoanIsNotPaid*LoanIsGood,MonthlyPayment,""), "")</f>
        <v>9320.4225199061748</v>
      </c>
      <c r="F133" s="24">
        <f ca="1">IFERROR(IF(LoanIsNotPaid*LoanIsGood,Principal,""), "")</f>
        <v>7745.4414015584543</v>
      </c>
      <c r="G133" s="24">
        <f ca="1">IFERROR(IF(LoanIsNotPaid*LoanIsGood,InterestAmt,""), "")</f>
        <v>1574.9811183477202</v>
      </c>
      <c r="H133" s="24">
        <f ca="1">IFERROR(IF(LoanIsNotPaid*LoanIsGood,EndingBalance,""), "")</f>
        <v>986979.47544964938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986979.47544964938</v>
      </c>
      <c r="E134" s="24">
        <f ca="1">IFERROR(IF(LoanIsNotPaid*LoanIsGood,MonthlyPayment,""), "")</f>
        <v>9320.4225199061748</v>
      </c>
      <c r="F134" s="24">
        <f ca="1">IFERROR(IF(LoanIsNotPaid*LoanIsGood,Principal,""), "")</f>
        <v>7757.7050171109213</v>
      </c>
      <c r="G134" s="24">
        <f ca="1">IFERROR(IF(LoanIsNotPaid*LoanIsGood,InterestAmt,""), "")</f>
        <v>1562.717502795253</v>
      </c>
      <c r="H134" s="24">
        <f ca="1">IFERROR(IF(LoanIsNotPaid*LoanIsGood,EndingBalance,""), "")</f>
        <v>979221.77043253882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979221.77043253882</v>
      </c>
      <c r="E135" s="24">
        <f ca="1">IFERROR(IF(LoanIsNotPaid*LoanIsGood,MonthlyPayment,""), "")</f>
        <v>9320.4225199061748</v>
      </c>
      <c r="F135" s="24">
        <f ca="1">IFERROR(IF(LoanIsNotPaid*LoanIsGood,Principal,""), "")</f>
        <v>7769.9880500546806</v>
      </c>
      <c r="G135" s="24">
        <f ca="1">IFERROR(IF(LoanIsNotPaid*LoanIsGood,InterestAmt,""), "")</f>
        <v>1550.4344698514942</v>
      </c>
      <c r="H135" s="24">
        <f ca="1">IFERROR(IF(LoanIsNotPaid*LoanIsGood,EndingBalance,""), "")</f>
        <v>971451.78238248406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971451.78238248406</v>
      </c>
      <c r="E136" s="24">
        <f ca="1">IFERROR(IF(LoanIsNotPaid*LoanIsGood,MonthlyPayment,""), "")</f>
        <v>9320.4225199061748</v>
      </c>
      <c r="F136" s="24">
        <f ca="1">IFERROR(IF(LoanIsNotPaid*LoanIsGood,Principal,""), "")</f>
        <v>7782.2905311339346</v>
      </c>
      <c r="G136" s="24">
        <f ca="1">IFERROR(IF(LoanIsNotPaid*LoanIsGood,InterestAmt,""), "")</f>
        <v>1538.1319887722409</v>
      </c>
      <c r="H136" s="24">
        <f ca="1">IFERROR(IF(LoanIsNotPaid*LoanIsGood,EndingBalance,""), "")</f>
        <v>963669.49185135122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963669.49185135122</v>
      </c>
      <c r="E137" s="24">
        <f ca="1">IFERROR(IF(LoanIsNotPaid*LoanIsGood,MonthlyPayment,""), "")</f>
        <v>9320.4225199061748</v>
      </c>
      <c r="F137" s="24">
        <f ca="1">IFERROR(IF(LoanIsNotPaid*LoanIsGood,Principal,""), "")</f>
        <v>7794.6124911415636</v>
      </c>
      <c r="G137" s="24">
        <f ca="1">IFERROR(IF(LoanIsNotPaid*LoanIsGood,InterestAmt,""), "")</f>
        <v>1525.8100287646121</v>
      </c>
      <c r="H137" s="24">
        <f ca="1">IFERROR(IF(LoanIsNotPaid*LoanIsGood,EndingBalance,""), "")</f>
        <v>955874.87936020992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955874.87936020992</v>
      </c>
      <c r="E138" s="24">
        <f ca="1">IFERROR(IF(LoanIsNotPaid*LoanIsGood,MonthlyPayment,""), "")</f>
        <v>9320.4225199061748</v>
      </c>
      <c r="F138" s="24">
        <f ca="1">IFERROR(IF(LoanIsNotPaid*LoanIsGood,Principal,""), "")</f>
        <v>7806.9539609192034</v>
      </c>
      <c r="G138" s="24">
        <f ca="1">IFERROR(IF(LoanIsNotPaid*LoanIsGood,InterestAmt,""), "")</f>
        <v>1513.4685589869714</v>
      </c>
      <c r="H138" s="24">
        <f ca="1">IFERROR(IF(LoanIsNotPaid*LoanIsGood,EndingBalance,""), "")</f>
        <v>948067.92539929086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948067.92539929086</v>
      </c>
      <c r="E139" s="24">
        <f ca="1">IFERROR(IF(LoanIsNotPaid*LoanIsGood,MonthlyPayment,""), "")</f>
        <v>9320.4225199061748</v>
      </c>
      <c r="F139" s="24">
        <f ca="1">IFERROR(IF(LoanIsNotPaid*LoanIsGood,Principal,""), "")</f>
        <v>7819.3149713573248</v>
      </c>
      <c r="G139" s="24">
        <f ca="1">IFERROR(IF(LoanIsNotPaid*LoanIsGood,InterestAmt,""), "")</f>
        <v>1501.1075485488493</v>
      </c>
      <c r="H139" s="24">
        <f ca="1">IFERROR(IF(LoanIsNotPaid*LoanIsGood,EndingBalance,""), "")</f>
        <v>940248.61042793398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940248.61042793398</v>
      </c>
      <c r="E140" s="24">
        <f ca="1">IFERROR(IF(LoanIsNotPaid*LoanIsGood,MonthlyPayment,""), "")</f>
        <v>9320.4225199061748</v>
      </c>
      <c r="F140" s="24">
        <f ca="1">IFERROR(IF(LoanIsNotPaid*LoanIsGood,Principal,""), "")</f>
        <v>7831.6955533953078</v>
      </c>
      <c r="G140" s="24">
        <f ca="1">IFERROR(IF(LoanIsNotPaid*LoanIsGood,InterestAmt,""), "")</f>
        <v>1488.7269665108668</v>
      </c>
      <c r="H140" s="24">
        <f ca="1">IFERROR(IF(LoanIsNotPaid*LoanIsGood,EndingBalance,""), "")</f>
        <v>932416.91487453855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932416.91487453855</v>
      </c>
      <c r="E141" s="24">
        <f ca="1">IFERROR(IF(LoanIsNotPaid*LoanIsGood,MonthlyPayment,""), "")</f>
        <v>9320.4225199061748</v>
      </c>
      <c r="F141" s="24">
        <f ca="1">IFERROR(IF(LoanIsNotPaid*LoanIsGood,Principal,""), "")</f>
        <v>7844.0957380215168</v>
      </c>
      <c r="G141" s="24">
        <f ca="1">IFERROR(IF(LoanIsNotPaid*LoanIsGood,InterestAmt,""), "")</f>
        <v>1476.3267818846575</v>
      </c>
      <c r="H141" s="24">
        <f ca="1">IFERROR(IF(LoanIsNotPaid*LoanIsGood,EndingBalance,""), "")</f>
        <v>924572.81913651689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924572.81913651689</v>
      </c>
      <c r="E142" s="24">
        <f ca="1">IFERROR(IF(LoanIsNotPaid*LoanIsGood,MonthlyPayment,""), "")</f>
        <v>9320.4225199061748</v>
      </c>
      <c r="F142" s="24">
        <f ca="1">IFERROR(IF(LoanIsNotPaid*LoanIsGood,Principal,""), "")</f>
        <v>7856.5155562733844</v>
      </c>
      <c r="G142" s="24">
        <f ca="1">IFERROR(IF(LoanIsNotPaid*LoanIsGood,InterestAmt,""), "")</f>
        <v>1463.9069636327902</v>
      </c>
      <c r="H142" s="24">
        <f ca="1">IFERROR(IF(LoanIsNotPaid*LoanIsGood,EndingBalance,""), "")</f>
        <v>916716.30358024361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916716.30358024361</v>
      </c>
      <c r="E143" s="24">
        <f ca="1">IFERROR(IF(LoanIsNotPaid*LoanIsGood,MonthlyPayment,""), "")</f>
        <v>9320.4225199061748</v>
      </c>
      <c r="F143" s="24">
        <f ca="1">IFERROR(IF(LoanIsNotPaid*LoanIsGood,Principal,""), "")</f>
        <v>7868.9550392374849</v>
      </c>
      <c r="G143" s="24">
        <f ca="1">IFERROR(IF(LoanIsNotPaid*LoanIsGood,InterestAmt,""), "")</f>
        <v>1451.4674806686905</v>
      </c>
      <c r="H143" s="24">
        <f ca="1">IFERROR(IF(LoanIsNotPaid*LoanIsGood,EndingBalance,""), "")</f>
        <v>908847.34854100645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908847.34854100645</v>
      </c>
      <c r="E144" s="24">
        <f ca="1">IFERROR(IF(LoanIsNotPaid*LoanIsGood,MonthlyPayment,""), "")</f>
        <v>9320.4225199061748</v>
      </c>
      <c r="F144" s="24">
        <f ca="1">IFERROR(IF(LoanIsNotPaid*LoanIsGood,Principal,""), "")</f>
        <v>7881.414218049611</v>
      </c>
      <c r="G144" s="24">
        <f ca="1">IFERROR(IF(LoanIsNotPaid*LoanIsGood,InterestAmt,""), "")</f>
        <v>1439.0083018565647</v>
      </c>
      <c r="H144" s="24">
        <f ca="1">IFERROR(IF(LoanIsNotPaid*LoanIsGood,EndingBalance,""), "")</f>
        <v>900965.93432295695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900965.93432295695</v>
      </c>
      <c r="E145" s="24">
        <f ca="1">IFERROR(IF(LoanIsNotPaid*LoanIsGood,MonthlyPayment,""), "")</f>
        <v>9320.4225199061748</v>
      </c>
      <c r="F145" s="24">
        <f ca="1">IFERROR(IF(LoanIsNotPaid*LoanIsGood,Principal,""), "")</f>
        <v>7893.8931238948562</v>
      </c>
      <c r="G145" s="24">
        <f ca="1">IFERROR(IF(LoanIsNotPaid*LoanIsGood,InterestAmt,""), "")</f>
        <v>1426.5293960113195</v>
      </c>
      <c r="H145" s="24">
        <f ca="1">IFERROR(IF(LoanIsNotPaid*LoanIsGood,EndingBalance,""), "")</f>
        <v>893072.04119906249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893072.04119906249</v>
      </c>
      <c r="E146" s="24">
        <f ca="1">IFERROR(IF(LoanIsNotPaid*LoanIsGood,MonthlyPayment,""), "")</f>
        <v>9320.4225199061748</v>
      </c>
      <c r="F146" s="24">
        <f ca="1">IFERROR(IF(LoanIsNotPaid*LoanIsGood,Principal,""), "")</f>
        <v>7906.3917880076879</v>
      </c>
      <c r="G146" s="24">
        <f ca="1">IFERROR(IF(LoanIsNotPaid*LoanIsGood,InterestAmt,""), "")</f>
        <v>1414.0307318984858</v>
      </c>
      <c r="H146" s="24">
        <f ca="1">IFERROR(IF(LoanIsNotPaid*LoanIsGood,EndingBalance,""), "")</f>
        <v>885165.64941105479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885165.64941105479</v>
      </c>
      <c r="E147" s="24">
        <f ca="1">IFERROR(IF(LoanIsNotPaid*LoanIsGood,MonthlyPayment,""), "")</f>
        <v>9320.4225199061748</v>
      </c>
      <c r="F147" s="24">
        <f ca="1">IFERROR(IF(LoanIsNotPaid*LoanIsGood,Principal,""), "")</f>
        <v>7918.9102416720334</v>
      </c>
      <c r="G147" s="24">
        <f ca="1">IFERROR(IF(LoanIsNotPaid*LoanIsGood,InterestAmt,""), "")</f>
        <v>1401.5122782341405</v>
      </c>
      <c r="H147" s="24">
        <f ca="1">IFERROR(IF(LoanIsNotPaid*LoanIsGood,EndingBalance,""), "")</f>
        <v>877246.73916938226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877246.73916938226</v>
      </c>
      <c r="E148" s="24">
        <f ca="1">IFERROR(IF(LoanIsNotPaid*LoanIsGood,MonthlyPayment,""), "")</f>
        <v>9320.4225199061748</v>
      </c>
      <c r="F148" s="24">
        <f ca="1">IFERROR(IF(LoanIsNotPaid*LoanIsGood,Principal,""), "")</f>
        <v>7931.4485162213487</v>
      </c>
      <c r="G148" s="24">
        <f ca="1">IFERROR(IF(LoanIsNotPaid*LoanIsGood,InterestAmt,""), "")</f>
        <v>1388.9740036848264</v>
      </c>
      <c r="H148" s="24">
        <f ca="1">IFERROR(IF(LoanIsNotPaid*LoanIsGood,EndingBalance,""), "")</f>
        <v>869315.29065316264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869315.29065316264</v>
      </c>
      <c r="E149" s="24">
        <f ca="1">IFERROR(IF(LoanIsNotPaid*LoanIsGood,MonthlyPayment,""), "")</f>
        <v>9320.4225199061748</v>
      </c>
      <c r="F149" s="24">
        <f ca="1">IFERROR(IF(LoanIsNotPaid*LoanIsGood,Principal,""), "")</f>
        <v>7944.0066430386987</v>
      </c>
      <c r="G149" s="24">
        <f ca="1">IFERROR(IF(LoanIsNotPaid*LoanIsGood,InterestAmt,""), "")</f>
        <v>1376.4158768674758</v>
      </c>
      <c r="H149" s="24">
        <f ca="1">IFERROR(IF(LoanIsNotPaid*LoanIsGood,EndingBalance,""), "")</f>
        <v>861371.28401012276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861371.28401012276</v>
      </c>
      <c r="E150" s="24">
        <f ca="1">IFERROR(IF(LoanIsNotPaid*LoanIsGood,MonthlyPayment,""), "")</f>
        <v>9320.4225199061748</v>
      </c>
      <c r="F150" s="24">
        <f ca="1">IFERROR(IF(LoanIsNotPaid*LoanIsGood,Principal,""), "")</f>
        <v>7956.5846535568435</v>
      </c>
      <c r="G150" s="24">
        <f ca="1">IFERROR(IF(LoanIsNotPaid*LoanIsGood,InterestAmt,""), "")</f>
        <v>1363.8378663493315</v>
      </c>
      <c r="H150" s="24">
        <f ca="1">IFERROR(IF(LoanIsNotPaid*LoanIsGood,EndingBalance,""), "")</f>
        <v>853414.69935656642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853414.69935656642</v>
      </c>
      <c r="E151" s="24">
        <f ca="1">IFERROR(IF(LoanIsNotPaid*LoanIsGood,MonthlyPayment,""), "")</f>
        <v>9320.4225199061748</v>
      </c>
      <c r="F151" s="24">
        <f ca="1">IFERROR(IF(LoanIsNotPaid*LoanIsGood,Principal,""), "")</f>
        <v>7969.1825792583077</v>
      </c>
      <c r="G151" s="24">
        <f ca="1">IFERROR(IF(LoanIsNotPaid*LoanIsGood,InterestAmt,""), "")</f>
        <v>1351.2399406478662</v>
      </c>
      <c r="H151" s="24">
        <f ca="1">IFERROR(IF(LoanIsNotPaid*LoanIsGood,EndingBalance,""), "")</f>
        <v>845445.51677730749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845445.51677730749</v>
      </c>
      <c r="E152" s="24">
        <f ca="1">IFERROR(IF(LoanIsNotPaid*LoanIsGood,MonthlyPayment,""), "")</f>
        <v>9320.4225199061748</v>
      </c>
      <c r="F152" s="24">
        <f ca="1">IFERROR(IF(LoanIsNotPaid*LoanIsGood,Principal,""), "")</f>
        <v>7981.8004516754672</v>
      </c>
      <c r="G152" s="24">
        <f ca="1">IFERROR(IF(LoanIsNotPaid*LoanIsGood,InterestAmt,""), "")</f>
        <v>1338.6220682307073</v>
      </c>
      <c r="H152" s="24">
        <f ca="1">IFERROR(IF(LoanIsNotPaid*LoanIsGood,EndingBalance,""), "")</f>
        <v>837463.71632563323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837463.71632563323</v>
      </c>
      <c r="E153" s="24">
        <f ca="1">IFERROR(IF(LoanIsNotPaid*LoanIsGood,MonthlyPayment,""), "")</f>
        <v>9320.4225199061748</v>
      </c>
      <c r="F153" s="24">
        <f ca="1">IFERROR(IF(LoanIsNotPaid*LoanIsGood,Principal,""), "")</f>
        <v>7994.4383023906203</v>
      </c>
      <c r="G153" s="24">
        <f ca="1">IFERROR(IF(LoanIsNotPaid*LoanIsGood,InterestAmt,""), "")</f>
        <v>1325.9842175155545</v>
      </c>
      <c r="H153" s="24">
        <f ca="1">IFERROR(IF(LoanIsNotPaid*LoanIsGood,EndingBalance,""), "")</f>
        <v>829469.27802324295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829469.27802324295</v>
      </c>
      <c r="E154" s="24">
        <f ca="1">IFERROR(IF(LoanIsNotPaid*LoanIsGood,MonthlyPayment,""), "")</f>
        <v>9320.4225199061748</v>
      </c>
      <c r="F154" s="24">
        <f ca="1">IFERROR(IF(LoanIsNotPaid*LoanIsGood,Principal,""), "")</f>
        <v>8007.0961630360725</v>
      </c>
      <c r="G154" s="24">
        <f ca="1">IFERROR(IF(LoanIsNotPaid*LoanIsGood,InterestAmt,""), "")</f>
        <v>1313.3263568701027</v>
      </c>
      <c r="H154" s="24">
        <f ca="1">IFERROR(IF(LoanIsNotPaid*LoanIsGood,EndingBalance,""), "")</f>
        <v>821462.18186020688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821462.18186020688</v>
      </c>
      <c r="E155" s="24">
        <f ca="1">IFERROR(IF(LoanIsNotPaid*LoanIsGood,MonthlyPayment,""), "")</f>
        <v>9320.4225199061748</v>
      </c>
      <c r="F155" s="24">
        <f ca="1">IFERROR(IF(LoanIsNotPaid*LoanIsGood,Principal,""), "")</f>
        <v>8019.7740652942121</v>
      </c>
      <c r="G155" s="24">
        <f ca="1">IFERROR(IF(LoanIsNotPaid*LoanIsGood,InterestAmt,""), "")</f>
        <v>1300.6484546119623</v>
      </c>
      <c r="H155" s="24">
        <f ca="1">IFERROR(IF(LoanIsNotPaid*LoanIsGood,EndingBalance,""), "")</f>
        <v>813442.40779491304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813442.40779491304</v>
      </c>
      <c r="E156" s="24">
        <f ca="1">IFERROR(IF(LoanIsNotPaid*LoanIsGood,MonthlyPayment,""), "")</f>
        <v>9320.4225199061748</v>
      </c>
      <c r="F156" s="24">
        <f ca="1">IFERROR(IF(LoanIsNotPaid*LoanIsGood,Principal,""), "")</f>
        <v>8032.4720408975963</v>
      </c>
      <c r="G156" s="24">
        <f ca="1">IFERROR(IF(LoanIsNotPaid*LoanIsGood,InterestAmt,""), "")</f>
        <v>1287.9504790085796</v>
      </c>
      <c r="H156" s="24">
        <f ca="1">IFERROR(IF(LoanIsNotPaid*LoanIsGood,EndingBalance,""), "")</f>
        <v>805409.93575401558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805409.93575401558</v>
      </c>
      <c r="E157" s="24">
        <f ca="1">IFERROR(IF(LoanIsNotPaid*LoanIsGood,MonthlyPayment,""), "")</f>
        <v>9320.4225199061748</v>
      </c>
      <c r="F157" s="24">
        <f ca="1">IFERROR(IF(LoanIsNotPaid*LoanIsGood,Principal,""), "")</f>
        <v>8045.1901216290171</v>
      </c>
      <c r="G157" s="24">
        <f ca="1">IFERROR(IF(LoanIsNotPaid*LoanIsGood,InterestAmt,""), "")</f>
        <v>1275.2323982771586</v>
      </c>
      <c r="H157" s="24">
        <f ca="1">IFERROR(IF(LoanIsNotPaid*LoanIsGood,EndingBalance,""), "")</f>
        <v>797364.74563238537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797364.74563238537</v>
      </c>
      <c r="E158" s="24">
        <f ca="1">IFERROR(IF(LoanIsNotPaid*LoanIsGood,MonthlyPayment,""), "")</f>
        <v>9320.4225199061748</v>
      </c>
      <c r="F158" s="24">
        <f ca="1">IFERROR(IF(LoanIsNotPaid*LoanIsGood,Principal,""), "")</f>
        <v>8057.9283393215965</v>
      </c>
      <c r="G158" s="24">
        <f ca="1">IFERROR(IF(LoanIsNotPaid*LoanIsGood,InterestAmt,""), "")</f>
        <v>1262.4941805845795</v>
      </c>
      <c r="H158" s="24">
        <f ca="1">IFERROR(IF(LoanIsNotPaid*LoanIsGood,EndingBalance,""), "")</f>
        <v>789306.8172930656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789306.8172930656</v>
      </c>
      <c r="E159" s="24">
        <f ca="1">IFERROR(IF(LoanIsNotPaid*LoanIsGood,MonthlyPayment,""), "")</f>
        <v>9320.4225199061748</v>
      </c>
      <c r="F159" s="24">
        <f ca="1">IFERROR(IF(LoanIsNotPaid*LoanIsGood,Principal,""), "")</f>
        <v>8070.6867258588554</v>
      </c>
      <c r="G159" s="24">
        <f ca="1">IFERROR(IF(LoanIsNotPaid*LoanIsGood,InterestAmt,""), "")</f>
        <v>1249.7357940473198</v>
      </c>
      <c r="H159" s="24">
        <f ca="1">IFERROR(IF(LoanIsNotPaid*LoanIsGood,EndingBalance,""), "")</f>
        <v>781236.130567207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781236.130567207</v>
      </c>
      <c r="E160" s="24">
        <f ca="1">IFERROR(IF(LoanIsNotPaid*LoanIsGood,MonthlyPayment,""), "")</f>
        <v>9320.4225199061748</v>
      </c>
      <c r="F160" s="24">
        <f ca="1">IFERROR(IF(LoanIsNotPaid*LoanIsGood,Principal,""), "")</f>
        <v>8083.4653131747982</v>
      </c>
      <c r="G160" s="24">
        <f ca="1">IFERROR(IF(LoanIsNotPaid*LoanIsGood,InterestAmt,""), "")</f>
        <v>1236.957206731377</v>
      </c>
      <c r="H160" s="24">
        <f ca="1">IFERROR(IF(LoanIsNotPaid*LoanIsGood,EndingBalance,""), "")</f>
        <v>773152.66525403177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773152.66525403177</v>
      </c>
      <c r="E161" s="24">
        <f ca="1">IFERROR(IF(LoanIsNotPaid*LoanIsGood,MonthlyPayment,""), "")</f>
        <v>9320.4225199061748</v>
      </c>
      <c r="F161" s="24">
        <f ca="1">IFERROR(IF(LoanIsNotPaid*LoanIsGood,Principal,""), "")</f>
        <v>8096.2641332539915</v>
      </c>
      <c r="G161" s="24">
        <f ca="1">IFERROR(IF(LoanIsNotPaid*LoanIsGood,InterestAmt,""), "")</f>
        <v>1224.1583866521835</v>
      </c>
      <c r="H161" s="24">
        <f ca="1">IFERROR(IF(LoanIsNotPaid*LoanIsGood,EndingBalance,""), "")</f>
        <v>765056.40112077678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765056.40112077678</v>
      </c>
      <c r="E162" s="24">
        <f ca="1">IFERROR(IF(LoanIsNotPaid*LoanIsGood,MonthlyPayment,""), "")</f>
        <v>9320.4225199061748</v>
      </c>
      <c r="F162" s="24">
        <f ca="1">IFERROR(IF(LoanIsNotPaid*LoanIsGood,Principal,""), "")</f>
        <v>8109.0832181316437</v>
      </c>
      <c r="G162" s="24">
        <f ca="1">IFERROR(IF(LoanIsNotPaid*LoanIsGood,InterestAmt,""), "")</f>
        <v>1211.3393017745316</v>
      </c>
      <c r="H162" s="24">
        <f ca="1">IFERROR(IF(LoanIsNotPaid*LoanIsGood,EndingBalance,""), "")</f>
        <v>756947.31790264673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756947.31790264673</v>
      </c>
      <c r="E163" s="24">
        <f ca="1">IFERROR(IF(LoanIsNotPaid*LoanIsGood,MonthlyPayment,""), "")</f>
        <v>9320.4225199061748</v>
      </c>
      <c r="F163" s="24">
        <f ca="1">IFERROR(IF(LoanIsNotPaid*LoanIsGood,Principal,""), "")</f>
        <v>8121.9225998936863</v>
      </c>
      <c r="G163" s="24">
        <f ca="1">IFERROR(IF(LoanIsNotPaid*LoanIsGood,InterestAmt,""), "")</f>
        <v>1198.4999200124896</v>
      </c>
      <c r="H163" s="24">
        <f ca="1">IFERROR(IF(LoanIsNotPaid*LoanIsGood,EndingBalance,""), "")</f>
        <v>748825.39530275227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748825.39530275227</v>
      </c>
      <c r="E164" s="24">
        <f ca="1">IFERROR(IF(LoanIsNotPaid*LoanIsGood,MonthlyPayment,""), "")</f>
        <v>9320.4225199061748</v>
      </c>
      <c r="F164" s="24">
        <f ca="1">IFERROR(IF(LoanIsNotPaid*LoanIsGood,Principal,""), "")</f>
        <v>8134.7823106768501</v>
      </c>
      <c r="G164" s="24">
        <f ca="1">IFERROR(IF(LoanIsNotPaid*LoanIsGood,InterestAmt,""), "")</f>
        <v>1185.6402092293245</v>
      </c>
      <c r="H164" s="24">
        <f ca="1">IFERROR(IF(LoanIsNotPaid*LoanIsGood,EndingBalance,""), "")</f>
        <v>740690.6129920769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740690.6129920769</v>
      </c>
      <c r="E165" s="24">
        <f ca="1">IFERROR(IF(LoanIsNotPaid*LoanIsGood,MonthlyPayment,""), "")</f>
        <v>9320.4225199061748</v>
      </c>
      <c r="F165" s="24">
        <f ca="1">IFERROR(IF(LoanIsNotPaid*LoanIsGood,Principal,""), "")</f>
        <v>8147.6623826687546</v>
      </c>
      <c r="G165" s="24">
        <f ca="1">IFERROR(IF(LoanIsNotPaid*LoanIsGood,InterestAmt,""), "")</f>
        <v>1172.7601372374197</v>
      </c>
      <c r="H165" s="24">
        <f ca="1">IFERROR(IF(LoanIsNotPaid*LoanIsGood,EndingBalance,""), "")</f>
        <v>732542.95060940715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732542.95060940715</v>
      </c>
      <c r="E166" s="24">
        <f ca="1">IFERROR(IF(LoanIsNotPaid*LoanIsGood,MonthlyPayment,""), "")</f>
        <v>9320.4225199061748</v>
      </c>
      <c r="F166" s="24">
        <f ca="1">IFERROR(IF(LoanIsNotPaid*LoanIsGood,Principal,""), "")</f>
        <v>8160.5628481079821</v>
      </c>
      <c r="G166" s="24">
        <f ca="1">IFERROR(IF(LoanIsNotPaid*LoanIsGood,InterestAmt,""), "")</f>
        <v>1159.8596717981941</v>
      </c>
      <c r="H166" s="24">
        <f ca="1">IFERROR(IF(LoanIsNotPaid*LoanIsGood,EndingBalance,""), "")</f>
        <v>724382.38776129903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724382.38776129903</v>
      </c>
      <c r="E167" s="24">
        <f ca="1">IFERROR(IF(LoanIsNotPaid*LoanIsGood,MonthlyPayment,""), "")</f>
        <v>9320.4225199061748</v>
      </c>
      <c r="F167" s="24">
        <f ca="1">IFERROR(IF(LoanIsNotPaid*LoanIsGood,Principal,""), "")</f>
        <v>8173.4837392841509</v>
      </c>
      <c r="G167" s="24">
        <f ca="1">IFERROR(IF(LoanIsNotPaid*LoanIsGood,InterestAmt,""), "")</f>
        <v>1146.9387806220232</v>
      </c>
      <c r="H167" s="24">
        <f ca="1">IFERROR(IF(LoanIsNotPaid*LoanIsGood,EndingBalance,""), "")</f>
        <v>716208.90402201563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716208.90402201563</v>
      </c>
      <c r="E168" s="24">
        <f ca="1">IFERROR(IF(LoanIsNotPaid*LoanIsGood,MonthlyPayment,""), "")</f>
        <v>9320.4225199061748</v>
      </c>
      <c r="F168" s="24">
        <f ca="1">IFERROR(IF(LoanIsNotPaid*LoanIsGood,Principal,""), "")</f>
        <v>8186.4250885380188</v>
      </c>
      <c r="G168" s="24">
        <f ca="1">IFERROR(IF(LoanIsNotPaid*LoanIsGood,InterestAmt,""), "")</f>
        <v>1133.9974313681566</v>
      </c>
      <c r="H168" s="24">
        <f ca="1">IFERROR(IF(LoanIsNotPaid*LoanIsGood,EndingBalance,""), "")</f>
        <v>708022.47893347824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708022.47893347824</v>
      </c>
      <c r="E169" s="24">
        <f ca="1">IFERROR(IF(LoanIsNotPaid*LoanIsGood,MonthlyPayment,""), "")</f>
        <v>9320.4225199061748</v>
      </c>
      <c r="F169" s="24">
        <f ca="1">IFERROR(IF(LoanIsNotPaid*LoanIsGood,Principal,""), "")</f>
        <v>8199.3869282615378</v>
      </c>
      <c r="G169" s="24">
        <f ca="1">IFERROR(IF(LoanIsNotPaid*LoanIsGood,InterestAmt,""), "")</f>
        <v>1121.0355916446379</v>
      </c>
      <c r="H169" s="24">
        <f ca="1">IFERROR(IF(LoanIsNotPaid*LoanIsGood,EndingBalance,""), "")</f>
        <v>699823.09200521675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699823.09200521675</v>
      </c>
      <c r="E170" s="24">
        <f ca="1">IFERROR(IF(LoanIsNotPaid*LoanIsGood,MonthlyPayment,""), "")</f>
        <v>9320.4225199061748</v>
      </c>
      <c r="F170" s="24">
        <f ca="1">IFERROR(IF(LoanIsNotPaid*LoanIsGood,Principal,""), "")</f>
        <v>8212.3692908979501</v>
      </c>
      <c r="G170" s="24">
        <f ca="1">IFERROR(IF(LoanIsNotPaid*LoanIsGood,InterestAmt,""), "")</f>
        <v>1108.0532290082238</v>
      </c>
      <c r="H170" s="24">
        <f ca="1">IFERROR(IF(LoanIsNotPaid*LoanIsGood,EndingBalance,""), "")</f>
        <v>691610.72271431889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691610.72271431889</v>
      </c>
      <c r="E171" s="24">
        <f ca="1">IFERROR(IF(LoanIsNotPaid*LoanIsGood,MonthlyPayment,""), "")</f>
        <v>9320.4225199061748</v>
      </c>
      <c r="F171" s="24">
        <f ca="1">IFERROR(IF(LoanIsNotPaid*LoanIsGood,Principal,""), "")</f>
        <v>8225.3722089418734</v>
      </c>
      <c r="G171" s="24">
        <f ca="1">IFERROR(IF(LoanIsNotPaid*LoanIsGood,InterestAmt,""), "")</f>
        <v>1095.0503109643021</v>
      </c>
      <c r="H171" s="24">
        <f ca="1">IFERROR(IF(LoanIsNotPaid*LoanIsGood,EndingBalance,""), "")</f>
        <v>683385.35050537717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683385.35050537717</v>
      </c>
      <c r="E172" s="24">
        <f ca="1">IFERROR(IF(LoanIsNotPaid*LoanIsGood,MonthlyPayment,""), "")</f>
        <v>9320.4225199061748</v>
      </c>
      <c r="F172" s="24">
        <f ca="1">IFERROR(IF(LoanIsNotPaid*LoanIsGood,Principal,""), "")</f>
        <v>8238.3957149393646</v>
      </c>
      <c r="G172" s="24">
        <f ca="1">IFERROR(IF(LoanIsNotPaid*LoanIsGood,InterestAmt,""), "")</f>
        <v>1082.0268049668107</v>
      </c>
      <c r="H172" s="24">
        <f ca="1">IFERROR(IF(LoanIsNotPaid*LoanIsGood,EndingBalance,""), "")</f>
        <v>675146.95479043806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675146.95479043806</v>
      </c>
      <c r="E173" s="24">
        <f ca="1">IFERROR(IF(LoanIsNotPaid*LoanIsGood,MonthlyPayment,""), "")</f>
        <v>9320.4225199061748</v>
      </c>
      <c r="F173" s="24">
        <f ca="1">IFERROR(IF(LoanIsNotPaid*LoanIsGood,Principal,""), "")</f>
        <v>8251.4398414880179</v>
      </c>
      <c r="G173" s="24">
        <f ca="1">IFERROR(IF(LoanIsNotPaid*LoanIsGood,InterestAmt,""), "")</f>
        <v>1068.9826784181569</v>
      </c>
      <c r="H173" s="24">
        <f ca="1">IFERROR(IF(LoanIsNotPaid*LoanIsGood,EndingBalance,""), "")</f>
        <v>666895.51494894922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666895.51494894922</v>
      </c>
      <c r="E174" s="24">
        <f ca="1">IFERROR(IF(LoanIsNotPaid*LoanIsGood,MonthlyPayment,""), "")</f>
        <v>9320.4225199061748</v>
      </c>
      <c r="F174" s="24">
        <f ca="1">IFERROR(IF(LoanIsNotPaid*LoanIsGood,Principal,""), "")</f>
        <v>8264.5046212370416</v>
      </c>
      <c r="G174" s="24">
        <f ca="1">IFERROR(IF(LoanIsNotPaid*LoanIsGood,InterestAmt,""), "")</f>
        <v>1055.9178986691343</v>
      </c>
      <c r="H174" s="24">
        <f ca="1">IFERROR(IF(LoanIsNotPaid*LoanIsGood,EndingBalance,""), "")</f>
        <v>658631.01032771426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658631.01032771426</v>
      </c>
      <c r="E175" s="24">
        <f ca="1">IFERROR(IF(LoanIsNotPaid*LoanIsGood,MonthlyPayment,""), "")</f>
        <v>9320.4225199061748</v>
      </c>
      <c r="F175" s="24">
        <f ca="1">IFERROR(IF(LoanIsNotPaid*LoanIsGood,Principal,""), "")</f>
        <v>8277.5900868873341</v>
      </c>
      <c r="G175" s="24">
        <f ca="1">IFERROR(IF(LoanIsNotPaid*LoanIsGood,InterestAmt,""), "")</f>
        <v>1042.832433018842</v>
      </c>
      <c r="H175" s="24">
        <f ca="1">IFERROR(IF(LoanIsNotPaid*LoanIsGood,EndingBalance,""), "")</f>
        <v>650353.42024082621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650353.42024082621</v>
      </c>
      <c r="E176" s="24">
        <f ca="1">IFERROR(IF(LoanIsNotPaid*LoanIsGood,MonthlyPayment,""), "")</f>
        <v>9320.4225199061748</v>
      </c>
      <c r="F176" s="24">
        <f ca="1">IFERROR(IF(LoanIsNotPaid*LoanIsGood,Principal,""), "")</f>
        <v>8290.6962711915712</v>
      </c>
      <c r="G176" s="24">
        <f ca="1">IFERROR(IF(LoanIsNotPaid*LoanIsGood,InterestAmt,""), "")</f>
        <v>1029.7262487146038</v>
      </c>
      <c r="H176" s="24">
        <f ca="1">IFERROR(IF(LoanIsNotPaid*LoanIsGood,EndingBalance,""), "")</f>
        <v>642062.72396963555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642062.72396963555</v>
      </c>
      <c r="E177" s="24">
        <f ca="1">IFERROR(IF(LoanIsNotPaid*LoanIsGood,MonthlyPayment,""), "")</f>
        <v>9320.4225199061748</v>
      </c>
      <c r="F177" s="24">
        <f ca="1">IFERROR(IF(LoanIsNotPaid*LoanIsGood,Principal,""), "")</f>
        <v>8303.8232069542919</v>
      </c>
      <c r="G177" s="24">
        <f ca="1">IFERROR(IF(LoanIsNotPaid*LoanIsGood,InterestAmt,""), "")</f>
        <v>1016.5993129518838</v>
      </c>
      <c r="H177" s="24">
        <f ca="1">IFERROR(IF(LoanIsNotPaid*LoanIsGood,EndingBalance,""), "")</f>
        <v>633758.90076268069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633758.90076268069</v>
      </c>
      <c r="E178" s="24">
        <f ca="1">IFERROR(IF(LoanIsNotPaid*LoanIsGood,MonthlyPayment,""), "")</f>
        <v>9320.4225199061748</v>
      </c>
      <c r="F178" s="24">
        <f ca="1">IFERROR(IF(LoanIsNotPaid*LoanIsGood,Principal,""), "")</f>
        <v>8316.970927031969</v>
      </c>
      <c r="G178" s="24">
        <f ca="1">IFERROR(IF(LoanIsNotPaid*LoanIsGood,InterestAmt,""), "")</f>
        <v>1003.4515928742061</v>
      </c>
      <c r="H178" s="24">
        <f ca="1">IFERROR(IF(LoanIsNotPaid*LoanIsGood,EndingBalance,""), "")</f>
        <v>625441.92983564897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625441.92983564897</v>
      </c>
      <c r="E179" s="24">
        <f ca="1">IFERROR(IF(LoanIsNotPaid*LoanIsGood,MonthlyPayment,""), "")</f>
        <v>9320.4225199061748</v>
      </c>
      <c r="F179" s="24">
        <f ca="1">IFERROR(IF(LoanIsNotPaid*LoanIsGood,Principal,""), "")</f>
        <v>8330.1394643331023</v>
      </c>
      <c r="G179" s="24">
        <f ca="1">IFERROR(IF(LoanIsNotPaid*LoanIsGood,InterestAmt,""), "")</f>
        <v>990.28305557307249</v>
      </c>
      <c r="H179" s="24">
        <f ca="1">IFERROR(IF(LoanIsNotPaid*LoanIsGood,EndingBalance,""), "")</f>
        <v>617111.79037131602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617111.79037131602</v>
      </c>
      <c r="E180" s="24">
        <f ca="1">IFERROR(IF(LoanIsNotPaid*LoanIsGood,MonthlyPayment,""), "")</f>
        <v>9320.4225199061748</v>
      </c>
      <c r="F180" s="24">
        <f ca="1">IFERROR(IF(LoanIsNotPaid*LoanIsGood,Principal,""), "")</f>
        <v>8343.3288518182962</v>
      </c>
      <c r="G180" s="24">
        <f ca="1">IFERROR(IF(LoanIsNotPaid*LoanIsGood,InterestAmt,""), "")</f>
        <v>977.09366808787831</v>
      </c>
      <c r="H180" s="24">
        <f ca="1">IFERROR(IF(LoanIsNotPaid*LoanIsGood,EndingBalance,""), "")</f>
        <v>608768.46151949815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608768.46151949815</v>
      </c>
      <c r="E181" s="24">
        <f ca="1">IFERROR(IF(LoanIsNotPaid*LoanIsGood,MonthlyPayment,""), "")</f>
        <v>9320.4225199061748</v>
      </c>
      <c r="F181" s="24">
        <f ca="1">IFERROR(IF(LoanIsNotPaid*LoanIsGood,Principal,""), "")</f>
        <v>8356.5391225003423</v>
      </c>
      <c r="G181" s="24">
        <f ca="1">IFERROR(IF(LoanIsNotPaid*LoanIsGood,InterestAmt,""), "")</f>
        <v>963.8833974058324</v>
      </c>
      <c r="H181" s="24">
        <f ca="1">IFERROR(IF(LoanIsNotPaid*LoanIsGood,EndingBalance,""), "")</f>
        <v>600411.92239699676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600411.92239699676</v>
      </c>
      <c r="E182" s="24">
        <f ca="1">IFERROR(IF(LoanIsNotPaid*LoanIsGood,MonthlyPayment,""), "")</f>
        <v>9320.4225199061748</v>
      </c>
      <c r="F182" s="24">
        <f ca="1">IFERROR(IF(LoanIsNotPaid*LoanIsGood,Principal,""), "")</f>
        <v>8369.7703094443023</v>
      </c>
      <c r="G182" s="24">
        <f ca="1">IFERROR(IF(LoanIsNotPaid*LoanIsGood,InterestAmt,""), "")</f>
        <v>950.65221046187378</v>
      </c>
      <c r="H182" s="24">
        <f ca="1">IFERROR(IF(LoanIsNotPaid*LoanIsGood,EndingBalance,""), "")</f>
        <v>592042.15208755434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592042.15208755434</v>
      </c>
      <c r="E183" s="24">
        <f ca="1">IFERROR(IF(LoanIsNotPaid*LoanIsGood,MonthlyPayment,""), "")</f>
        <v>9320.4225199061748</v>
      </c>
      <c r="F183" s="24">
        <f ca="1">IFERROR(IF(LoanIsNotPaid*LoanIsGood,Principal,""), "")</f>
        <v>8383.0224457675886</v>
      </c>
      <c r="G183" s="24">
        <f ca="1">IFERROR(IF(LoanIsNotPaid*LoanIsGood,InterestAmt,""), "")</f>
        <v>937.40007413858677</v>
      </c>
      <c r="H183" s="24">
        <f ca="1">IFERROR(IF(LoanIsNotPaid*LoanIsGood,EndingBalance,""), "")</f>
        <v>583659.12964178645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583659.12964178645</v>
      </c>
      <c r="E184" s="24">
        <f ca="1">IFERROR(IF(LoanIsNotPaid*LoanIsGood,MonthlyPayment,""), "")</f>
        <v>9320.4225199061748</v>
      </c>
      <c r="F184" s="24">
        <f ca="1">IFERROR(IF(LoanIsNotPaid*LoanIsGood,Principal,""), "")</f>
        <v>8396.2955646400533</v>
      </c>
      <c r="G184" s="24">
        <f ca="1">IFERROR(IF(LoanIsNotPaid*LoanIsGood,InterestAmt,""), "")</f>
        <v>924.12695526612151</v>
      </c>
      <c r="H184" s="24">
        <f ca="1">IFERROR(IF(LoanIsNotPaid*LoanIsGood,EndingBalance,""), "")</f>
        <v>575262.83407714544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575262.83407714544</v>
      </c>
      <c r="E185" s="24">
        <f ca="1">IFERROR(IF(LoanIsNotPaid*LoanIsGood,MonthlyPayment,""), "")</f>
        <v>9320.4225199061748</v>
      </c>
      <c r="F185" s="24">
        <f ca="1">IFERROR(IF(LoanIsNotPaid*LoanIsGood,Principal,""), "")</f>
        <v>8409.5896992840662</v>
      </c>
      <c r="G185" s="24">
        <f ca="1">IFERROR(IF(LoanIsNotPaid*LoanIsGood,InterestAmt,""), "")</f>
        <v>910.83282062210799</v>
      </c>
      <c r="H185" s="24">
        <f ca="1">IFERROR(IF(LoanIsNotPaid*LoanIsGood,EndingBalance,""), "")</f>
        <v>566853.24437786313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566853.24437786313</v>
      </c>
      <c r="E186" s="24">
        <f ca="1">IFERROR(IF(LoanIsNotPaid*LoanIsGood,MonthlyPayment,""), "")</f>
        <v>9320.4225199061748</v>
      </c>
      <c r="F186" s="24">
        <f ca="1">IFERROR(IF(LoanIsNotPaid*LoanIsGood,Principal,""), "")</f>
        <v>8422.9048829746007</v>
      </c>
      <c r="G186" s="24">
        <f ca="1">IFERROR(IF(LoanIsNotPaid*LoanIsGood,InterestAmt,""), "")</f>
        <v>897.51763693157488</v>
      </c>
      <c r="H186" s="24">
        <f ca="1">IFERROR(IF(LoanIsNotPaid*LoanIsGood,EndingBalance,""), "")</f>
        <v>558430.33949488797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558430.33949488797</v>
      </c>
      <c r="E187" s="24">
        <f ca="1">IFERROR(IF(LoanIsNotPaid*LoanIsGood,MonthlyPayment,""), "")</f>
        <v>9320.4225199061748</v>
      </c>
      <c r="F187" s="24">
        <f ca="1">IFERROR(IF(LoanIsNotPaid*LoanIsGood,Principal,""), "")</f>
        <v>8436.2411490393097</v>
      </c>
      <c r="G187" s="24">
        <f ca="1">IFERROR(IF(LoanIsNotPaid*LoanIsGood,InterestAmt,""), "")</f>
        <v>884.18137086686522</v>
      </c>
      <c r="H187" s="24">
        <f ca="1">IFERROR(IF(LoanIsNotPaid*LoanIsGood,EndingBalance,""), "")</f>
        <v>549994.09834584943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549994.09834584943</v>
      </c>
      <c r="E188" s="24">
        <f ca="1">IFERROR(IF(LoanIsNotPaid*LoanIsGood,MonthlyPayment,""), "")</f>
        <v>9320.4225199061748</v>
      </c>
      <c r="F188" s="24">
        <f ca="1">IFERROR(IF(LoanIsNotPaid*LoanIsGood,Principal,""), "")</f>
        <v>8449.5985308586223</v>
      </c>
      <c r="G188" s="24">
        <f ca="1">IFERROR(IF(LoanIsNotPaid*LoanIsGood,InterestAmt,""), "")</f>
        <v>870.82398904755291</v>
      </c>
      <c r="H188" s="24">
        <f ca="1">IFERROR(IF(LoanIsNotPaid*LoanIsGood,EndingBalance,""), "")</f>
        <v>541544.49981499137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541544.49981499137</v>
      </c>
      <c r="E189" s="24">
        <f ca="1">IFERROR(IF(LoanIsNotPaid*LoanIsGood,MonthlyPayment,""), "")</f>
        <v>9320.4225199061748</v>
      </c>
      <c r="F189" s="24">
        <f ca="1">IFERROR(IF(LoanIsNotPaid*LoanIsGood,Principal,""), "")</f>
        <v>8462.9770618658149</v>
      </c>
      <c r="G189" s="24">
        <f ca="1">IFERROR(IF(LoanIsNotPaid*LoanIsGood,InterestAmt,""), "")</f>
        <v>857.44545804036045</v>
      </c>
      <c r="H189" s="24">
        <f ca="1">IFERROR(IF(LoanIsNotPaid*LoanIsGood,EndingBalance,""), "")</f>
        <v>533081.52275312482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533081.52275312482</v>
      </c>
      <c r="E190" s="24">
        <f ca="1">IFERROR(IF(LoanIsNotPaid*LoanIsGood,MonthlyPayment,""), "")</f>
        <v>9320.4225199061748</v>
      </c>
      <c r="F190" s="24">
        <f ca="1">IFERROR(IF(LoanIsNotPaid*LoanIsGood,Principal,""), "")</f>
        <v>8476.3767755471017</v>
      </c>
      <c r="G190" s="24">
        <f ca="1">IFERROR(IF(LoanIsNotPaid*LoanIsGood,InterestAmt,""), "")</f>
        <v>844.04574435907284</v>
      </c>
      <c r="H190" s="24">
        <f ca="1">IFERROR(IF(LoanIsNotPaid*LoanIsGood,EndingBalance,""), "")</f>
        <v>524605.14597757789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524605.14597757789</v>
      </c>
      <c r="E191" s="24">
        <f ca="1">IFERROR(IF(LoanIsNotPaid*LoanIsGood,MonthlyPayment,""), "")</f>
        <v>9320.4225199061748</v>
      </c>
      <c r="F191" s="24">
        <f ca="1">IFERROR(IF(LoanIsNotPaid*LoanIsGood,Principal,""), "")</f>
        <v>8489.7977054417188</v>
      </c>
      <c r="G191" s="24">
        <f ca="1">IFERROR(IF(LoanIsNotPaid*LoanIsGood,InterestAmt,""), "")</f>
        <v>830.62481446445645</v>
      </c>
      <c r="H191" s="24">
        <f ca="1">IFERROR(IF(LoanIsNotPaid*LoanIsGood,EndingBalance,""), "")</f>
        <v>516115.34827213618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516115.34827213618</v>
      </c>
      <c r="E192" s="24">
        <f ca="1">IFERROR(IF(LoanIsNotPaid*LoanIsGood,MonthlyPayment,""), "")</f>
        <v>9320.4225199061748</v>
      </c>
      <c r="F192" s="24">
        <f ca="1">IFERROR(IF(LoanIsNotPaid*LoanIsGood,Principal,""), "")</f>
        <v>8503.2398851420021</v>
      </c>
      <c r="G192" s="24">
        <f ca="1">IFERROR(IF(LoanIsNotPaid*LoanIsGood,InterestAmt,""), "")</f>
        <v>817.1826347641736</v>
      </c>
      <c r="H192" s="24">
        <f ca="1">IFERROR(IF(LoanIsNotPaid*LoanIsGood,EndingBalance,""), "")</f>
        <v>507612.10838699434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507612.10838699434</v>
      </c>
      <c r="E193" s="24">
        <f ca="1">IFERROR(IF(LoanIsNotPaid*LoanIsGood,MonthlyPayment,""), "")</f>
        <v>9320.4225199061748</v>
      </c>
      <c r="F193" s="24">
        <f ca="1">IFERROR(IF(LoanIsNotPaid*LoanIsGood,Principal,""), "")</f>
        <v>8516.7033482934748</v>
      </c>
      <c r="G193" s="24">
        <f ca="1">IFERROR(IF(LoanIsNotPaid*LoanIsGood,InterestAmt,""), "")</f>
        <v>803.7191716126988</v>
      </c>
      <c r="H193" s="24">
        <f ca="1">IFERROR(IF(LoanIsNotPaid*LoanIsGood,EndingBalance,""), "")</f>
        <v>499095.40503869974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499095.40503869974</v>
      </c>
      <c r="E194" s="24">
        <f ca="1">IFERROR(IF(LoanIsNotPaid*LoanIsGood,MonthlyPayment,""), "")</f>
        <v>9320.4225199061748</v>
      </c>
      <c r="F194" s="24">
        <f ca="1">IFERROR(IF(LoanIsNotPaid*LoanIsGood,Principal,""), "")</f>
        <v>8530.1881285949403</v>
      </c>
      <c r="G194" s="24">
        <f ca="1">IFERROR(IF(LoanIsNotPaid*LoanIsGood,InterestAmt,""), "")</f>
        <v>790.23439131123428</v>
      </c>
      <c r="H194" s="24">
        <f ca="1">IFERROR(IF(LoanIsNotPaid*LoanIsGood,EndingBalance,""), "")</f>
        <v>490565.21691010729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490565.21691010729</v>
      </c>
      <c r="E195" s="24">
        <f ca="1">IFERROR(IF(LoanIsNotPaid*LoanIsGood,MonthlyPayment,""), "")</f>
        <v>9320.4225199061748</v>
      </c>
      <c r="F195" s="24">
        <f ca="1">IFERROR(IF(LoanIsNotPaid*LoanIsGood,Principal,""), "")</f>
        <v>8543.694259798549</v>
      </c>
      <c r="G195" s="24">
        <f ca="1">IFERROR(IF(LoanIsNotPaid*LoanIsGood,InterestAmt,""), "")</f>
        <v>776.7282601076256</v>
      </c>
      <c r="H195" s="24">
        <f ca="1">IFERROR(IF(LoanIsNotPaid*LoanIsGood,EndingBalance,""), "")</f>
        <v>482021.52265030821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482021.52265030821</v>
      </c>
      <c r="E196" s="24">
        <f ca="1">IFERROR(IF(LoanIsNotPaid*LoanIsGood,MonthlyPayment,""), "")</f>
        <v>9320.4225199061748</v>
      </c>
      <c r="F196" s="24">
        <f ca="1">IFERROR(IF(LoanIsNotPaid*LoanIsGood,Principal,""), "")</f>
        <v>8557.221775709897</v>
      </c>
      <c r="G196" s="24">
        <f ca="1">IFERROR(IF(LoanIsNotPaid*LoanIsGood,InterestAmt,""), "")</f>
        <v>763.20074419627792</v>
      </c>
      <c r="H196" s="24">
        <f ca="1">IFERROR(IF(LoanIsNotPaid*LoanIsGood,EndingBalance,""), "")</f>
        <v>473464.30087459902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473464.30087459902</v>
      </c>
      <c r="E197" s="24">
        <f ca="1">IFERROR(IF(LoanIsNotPaid*LoanIsGood,MonthlyPayment,""), "")</f>
        <v>9320.4225199061748</v>
      </c>
      <c r="F197" s="24">
        <f ca="1">IFERROR(IF(LoanIsNotPaid*LoanIsGood,Principal,""), "")</f>
        <v>8570.770710188106</v>
      </c>
      <c r="G197" s="24">
        <f ca="1">IFERROR(IF(LoanIsNotPaid*LoanIsGood,InterestAmt,""), "")</f>
        <v>749.65180971807058</v>
      </c>
      <c r="H197" s="24">
        <f ca="1">IFERROR(IF(LoanIsNotPaid*LoanIsGood,EndingBalance,""), "")</f>
        <v>464893.53016441013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464893.53016441013</v>
      </c>
      <c r="E198" s="24">
        <f ca="1">IFERROR(IF(LoanIsNotPaid*LoanIsGood,MonthlyPayment,""), "")</f>
        <v>9320.4225199061748</v>
      </c>
      <c r="F198" s="24">
        <f ca="1">IFERROR(IF(LoanIsNotPaid*LoanIsGood,Principal,""), "")</f>
        <v>8584.3410971459034</v>
      </c>
      <c r="G198" s="24">
        <f ca="1">IFERROR(IF(LoanIsNotPaid*LoanIsGood,InterestAmt,""), "")</f>
        <v>736.08142276027274</v>
      </c>
      <c r="H198" s="24">
        <f ca="1">IFERROR(IF(LoanIsNotPaid*LoanIsGood,EndingBalance,""), "")</f>
        <v>456309.18906726479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456309.18906726479</v>
      </c>
      <c r="E199" s="24">
        <f ca="1">IFERROR(IF(LoanIsNotPaid*LoanIsGood,MonthlyPayment,""), "")</f>
        <v>9320.4225199061748</v>
      </c>
      <c r="F199" s="24">
        <f ca="1">IFERROR(IF(LoanIsNotPaid*LoanIsGood,Principal,""), "")</f>
        <v>8597.9329705497166</v>
      </c>
      <c r="G199" s="24">
        <f ca="1">IFERROR(IF(LoanIsNotPaid*LoanIsGood,InterestAmt,""), "")</f>
        <v>722.48954935645827</v>
      </c>
      <c r="H199" s="24">
        <f ca="1">IFERROR(IF(LoanIsNotPaid*LoanIsGood,EndingBalance,""), "")</f>
        <v>447711.25609671418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447711.25609671418</v>
      </c>
      <c r="E200" s="24">
        <f ca="1">IFERROR(IF(LoanIsNotPaid*LoanIsGood,MonthlyPayment,""), "")</f>
        <v>9320.4225199061748</v>
      </c>
      <c r="F200" s="24">
        <f ca="1">IFERROR(IF(LoanIsNotPaid*LoanIsGood,Principal,""), "")</f>
        <v>8611.5463644197534</v>
      </c>
      <c r="G200" s="24">
        <f ca="1">IFERROR(IF(LoanIsNotPaid*LoanIsGood,InterestAmt,""), "")</f>
        <v>708.87615548642145</v>
      </c>
      <c r="H200" s="24">
        <f ca="1">IFERROR(IF(LoanIsNotPaid*LoanIsGood,EndingBalance,""), "")</f>
        <v>439099.70973229618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439099.70973229618</v>
      </c>
      <c r="E201" s="24">
        <f ca="1">IFERROR(IF(LoanIsNotPaid*LoanIsGood,MonthlyPayment,""), "")</f>
        <v>9320.4225199061748</v>
      </c>
      <c r="F201" s="24">
        <f ca="1">IFERROR(IF(LoanIsNotPaid*LoanIsGood,Principal,""), "")</f>
        <v>8625.1813128300837</v>
      </c>
      <c r="G201" s="24">
        <f ca="1">IFERROR(IF(LoanIsNotPaid*LoanIsGood,InterestAmt,""), "")</f>
        <v>695.24120707609006</v>
      </c>
      <c r="H201" s="24">
        <f ca="1">IFERROR(IF(LoanIsNotPaid*LoanIsGood,EndingBalance,""), "")</f>
        <v>430474.52841946576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430474.52841946576</v>
      </c>
      <c r="E202" s="24">
        <f ca="1">IFERROR(IF(LoanIsNotPaid*LoanIsGood,MonthlyPayment,""), "")</f>
        <v>9320.4225199061748</v>
      </c>
      <c r="F202" s="24">
        <f ca="1">IFERROR(IF(LoanIsNotPaid*LoanIsGood,Principal,""), "")</f>
        <v>8638.8378499087321</v>
      </c>
      <c r="G202" s="24">
        <f ca="1">IFERROR(IF(LoanIsNotPaid*LoanIsGood,InterestAmt,""), "")</f>
        <v>681.58466999744246</v>
      </c>
      <c r="H202" s="24">
        <f ca="1">IFERROR(IF(LoanIsNotPaid*LoanIsGood,EndingBalance,""), "")</f>
        <v>421835.69056955725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421835.69056955725</v>
      </c>
      <c r="E203" s="24">
        <f ca="1">IFERROR(IF(LoanIsNotPaid*LoanIsGood,MonthlyPayment,""), "")</f>
        <v>9320.4225199061748</v>
      </c>
      <c r="F203" s="24">
        <f ca="1">IFERROR(IF(LoanIsNotPaid*LoanIsGood,Principal,""), "")</f>
        <v>8652.5160098377546</v>
      </c>
      <c r="G203" s="24">
        <f ca="1">IFERROR(IF(LoanIsNotPaid*LoanIsGood,InterestAmt,""), "")</f>
        <v>667.90651006842029</v>
      </c>
      <c r="H203" s="24">
        <f ca="1">IFERROR(IF(LoanIsNotPaid*LoanIsGood,EndingBalance,""), "")</f>
        <v>413183.17455972033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413183.17455972033</v>
      </c>
      <c r="E204" s="24">
        <f ca="1">IFERROR(IF(LoanIsNotPaid*LoanIsGood,MonthlyPayment,""), "")</f>
        <v>9320.4225199061748</v>
      </c>
      <c r="F204" s="24">
        <f ca="1">IFERROR(IF(LoanIsNotPaid*LoanIsGood,Principal,""), "")</f>
        <v>8666.2158268533312</v>
      </c>
      <c r="G204" s="24">
        <f ca="1">IFERROR(IF(LoanIsNotPaid*LoanIsGood,InterestAmt,""), "")</f>
        <v>654.20669305284378</v>
      </c>
      <c r="H204" s="24">
        <f ca="1">IFERROR(IF(LoanIsNotPaid*LoanIsGood,EndingBalance,""), "")</f>
        <v>404516.95873286715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404516.95873286715</v>
      </c>
      <c r="E205" s="24">
        <f ca="1">IFERROR(IF(LoanIsNotPaid*LoanIsGood,MonthlyPayment,""), "")</f>
        <v>9320.4225199061748</v>
      </c>
      <c r="F205" s="24">
        <f ca="1">IFERROR(IF(LoanIsNotPaid*LoanIsGood,Principal,""), "")</f>
        <v>8679.9373352458479</v>
      </c>
      <c r="G205" s="24">
        <f ca="1">IFERROR(IF(LoanIsNotPaid*LoanIsGood,InterestAmt,""), "")</f>
        <v>640.48518466032601</v>
      </c>
      <c r="H205" s="24">
        <f ca="1">IFERROR(IF(LoanIsNotPaid*LoanIsGood,EndingBalance,""), "")</f>
        <v>395837.02139762044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395837.02139762044</v>
      </c>
      <c r="E206" s="24">
        <f ca="1">IFERROR(IF(LoanIsNotPaid*LoanIsGood,MonthlyPayment,""), "")</f>
        <v>9320.4225199061748</v>
      </c>
      <c r="F206" s="24">
        <f ca="1">IFERROR(IF(LoanIsNotPaid*LoanIsGood,Principal,""), "")</f>
        <v>8693.680569359989</v>
      </c>
      <c r="G206" s="24">
        <f ca="1">IFERROR(IF(LoanIsNotPaid*LoanIsGood,InterestAmt,""), "")</f>
        <v>626.74195054618679</v>
      </c>
      <c r="H206" s="24">
        <f ca="1">IFERROR(IF(LoanIsNotPaid*LoanIsGood,EndingBalance,""), "")</f>
        <v>387143.34082826134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387143.34082826134</v>
      </c>
      <c r="E207" s="24">
        <f ca="1">IFERROR(IF(LoanIsNotPaid*LoanIsGood,MonthlyPayment,""), "")</f>
        <v>9320.4225199061748</v>
      </c>
      <c r="F207" s="24">
        <f ca="1">IFERROR(IF(LoanIsNotPaid*LoanIsGood,Principal,""), "")</f>
        <v>8707.4455635948088</v>
      </c>
      <c r="G207" s="24">
        <f ca="1">IFERROR(IF(LoanIsNotPaid*LoanIsGood,InterestAmt,""), "")</f>
        <v>612.97695631136673</v>
      </c>
      <c r="H207" s="24">
        <f ca="1">IFERROR(IF(LoanIsNotPaid*LoanIsGood,EndingBalance,""), "")</f>
        <v>378435.89526466699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378435.89526466699</v>
      </c>
      <c r="E208" s="24">
        <f ca="1">IFERROR(IF(LoanIsNotPaid*LoanIsGood,MonthlyPayment,""), "")</f>
        <v>9320.4225199061748</v>
      </c>
      <c r="F208" s="24">
        <f ca="1">IFERROR(IF(LoanIsNotPaid*LoanIsGood,Principal,""), "")</f>
        <v>8721.2323524038329</v>
      </c>
      <c r="G208" s="24">
        <f ca="1">IFERROR(IF(LoanIsNotPaid*LoanIsGood,InterestAmt,""), "")</f>
        <v>599.19016750234164</v>
      </c>
      <c r="H208" s="24">
        <f ca="1">IFERROR(IF(LoanIsNotPaid*LoanIsGood,EndingBalance,""), "")</f>
        <v>369714.6629122626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369714.6629122626</v>
      </c>
      <c r="E209" s="24">
        <f ca="1">IFERROR(IF(LoanIsNotPaid*LoanIsGood,MonthlyPayment,""), "")</f>
        <v>9320.4225199061748</v>
      </c>
      <c r="F209" s="24">
        <f ca="1">IFERROR(IF(LoanIsNotPaid*LoanIsGood,Principal,""), "")</f>
        <v>8735.0409702951401</v>
      </c>
      <c r="G209" s="24">
        <f ca="1">IFERROR(IF(LoanIsNotPaid*LoanIsGood,InterestAmt,""), "")</f>
        <v>585.38154961103567</v>
      </c>
      <c r="H209" s="24">
        <f ca="1">IFERROR(IF(LoanIsNotPaid*LoanIsGood,EndingBalance,""), "")</f>
        <v>360979.6219419674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360979.6219419674</v>
      </c>
      <c r="E210" s="24">
        <f ca="1">IFERROR(IF(LoanIsNotPaid*LoanIsGood,MonthlyPayment,""), "")</f>
        <v>9320.4225199061748</v>
      </c>
      <c r="F210" s="24">
        <f ca="1">IFERROR(IF(LoanIsNotPaid*LoanIsGood,Principal,""), "")</f>
        <v>8748.8714518314391</v>
      </c>
      <c r="G210" s="24">
        <f ca="1">IFERROR(IF(LoanIsNotPaid*LoanIsGood,InterestAmt,""), "")</f>
        <v>571.55106807473499</v>
      </c>
      <c r="H210" s="24">
        <f ca="1">IFERROR(IF(LoanIsNotPaid*LoanIsGood,EndingBalance,""), "")</f>
        <v>352230.75049013691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352230.75049013691</v>
      </c>
      <c r="E211" s="24">
        <f ca="1">IFERROR(IF(LoanIsNotPaid*LoanIsGood,MonthlyPayment,""), "")</f>
        <v>9320.4225199061748</v>
      </c>
      <c r="F211" s="24">
        <f ca="1">IFERROR(IF(LoanIsNotPaid*LoanIsGood,Principal,""), "")</f>
        <v>8762.7238316301737</v>
      </c>
      <c r="G211" s="24">
        <f ca="1">IFERROR(IF(LoanIsNotPaid*LoanIsGood,InterestAmt,""), "")</f>
        <v>557.6986882760018</v>
      </c>
      <c r="H211" s="24">
        <f ca="1">IFERROR(IF(LoanIsNotPaid*LoanIsGood,EndingBalance,""), "")</f>
        <v>343468.02665850613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343468.02665850613</v>
      </c>
      <c r="E212" s="24">
        <f ca="1">IFERROR(IF(LoanIsNotPaid*LoanIsGood,MonthlyPayment,""), "")</f>
        <v>9320.4225199061748</v>
      </c>
      <c r="F212" s="24">
        <f ca="1">IFERROR(IF(LoanIsNotPaid*LoanIsGood,Principal,""), "")</f>
        <v>8776.5981443635883</v>
      </c>
      <c r="G212" s="24">
        <f ca="1">IFERROR(IF(LoanIsNotPaid*LoanIsGood,InterestAmt,""), "")</f>
        <v>543.82437554258752</v>
      </c>
      <c r="H212" s="24">
        <f ca="1">IFERROR(IF(LoanIsNotPaid*LoanIsGood,EndingBalance,""), "")</f>
        <v>334691.42851414392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334691.42851414392</v>
      </c>
      <c r="E213" s="24">
        <f ca="1">IFERROR(IF(LoanIsNotPaid*LoanIsGood,MonthlyPayment,""), "")</f>
        <v>9320.4225199061748</v>
      </c>
      <c r="F213" s="24">
        <f ca="1">IFERROR(IF(LoanIsNotPaid*LoanIsGood,Principal,""), "")</f>
        <v>8790.4944247588301</v>
      </c>
      <c r="G213" s="24">
        <f ca="1">IFERROR(IF(LoanIsNotPaid*LoanIsGood,InterestAmt,""), "")</f>
        <v>529.92809514734518</v>
      </c>
      <c r="H213" s="24">
        <f ca="1">IFERROR(IF(LoanIsNotPaid*LoanIsGood,EndingBalance,""), "")</f>
        <v>325900.93408938404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325900.93408938404</v>
      </c>
      <c r="E214" s="24">
        <f ca="1">IFERROR(IF(LoanIsNotPaid*LoanIsGood,MonthlyPayment,""), "")</f>
        <v>9320.4225199061748</v>
      </c>
      <c r="F214" s="24">
        <f ca="1">IFERROR(IF(LoanIsNotPaid*LoanIsGood,Principal,""), "")</f>
        <v>8804.4127075980323</v>
      </c>
      <c r="G214" s="24">
        <f ca="1">IFERROR(IF(LoanIsNotPaid*LoanIsGood,InterestAmt,""), "")</f>
        <v>516.00981230814352</v>
      </c>
      <c r="H214" s="24">
        <f ca="1">IFERROR(IF(LoanIsNotPaid*LoanIsGood,EndingBalance,""), "")</f>
        <v>317096.52138178702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317096.52138178702</v>
      </c>
      <c r="E215" s="24">
        <f ca="1">IFERROR(IF(LoanIsNotPaid*LoanIsGood,MonthlyPayment,""), "")</f>
        <v>9320.4225199061748</v>
      </c>
      <c r="F215" s="24">
        <f ca="1">IFERROR(IF(LoanIsNotPaid*LoanIsGood,Principal,""), "")</f>
        <v>8818.3530277183963</v>
      </c>
      <c r="G215" s="24">
        <f ca="1">IFERROR(IF(LoanIsNotPaid*LoanIsGood,InterestAmt,""), "")</f>
        <v>502.06949218778004</v>
      </c>
      <c r="H215" s="24">
        <f ca="1">IFERROR(IF(LoanIsNotPaid*LoanIsGood,EndingBalance,""), "")</f>
        <v>308278.16835406935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308278.16835406935</v>
      </c>
      <c r="E216" s="24">
        <f ca="1">IFERROR(IF(LoanIsNotPaid*LoanIsGood,MonthlyPayment,""), "")</f>
        <v>9320.4225199061748</v>
      </c>
      <c r="F216" s="24">
        <f ca="1">IFERROR(IF(LoanIsNotPaid*LoanIsGood,Principal,""), "")</f>
        <v>8832.3154200122826</v>
      </c>
      <c r="G216" s="24">
        <f ca="1">IFERROR(IF(LoanIsNotPaid*LoanIsGood,InterestAmt,""), "")</f>
        <v>488.10709989389255</v>
      </c>
      <c r="H216" s="24">
        <f ca="1">IFERROR(IF(LoanIsNotPaid*LoanIsGood,EndingBalance,""), "")</f>
        <v>299445.85293405736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299445.85293405736</v>
      </c>
      <c r="E217" s="24">
        <f ca="1">IFERROR(IF(LoanIsNotPaid*LoanIsGood,MonthlyPayment,""), "")</f>
        <v>9320.4225199061748</v>
      </c>
      <c r="F217" s="24">
        <f ca="1">IFERROR(IF(LoanIsNotPaid*LoanIsGood,Principal,""), "")</f>
        <v>8846.2999194273016</v>
      </c>
      <c r="G217" s="24">
        <f ca="1">IFERROR(IF(LoanIsNotPaid*LoanIsGood,InterestAmt,""), "")</f>
        <v>474.12260047887315</v>
      </c>
      <c r="H217" s="24">
        <f ca="1">IFERROR(IF(LoanIsNotPaid*LoanIsGood,EndingBalance,""), "")</f>
        <v>290599.55301462952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290599.55301462952</v>
      </c>
      <c r="E218" s="24">
        <f ca="1">IFERROR(IF(LoanIsNotPaid*LoanIsGood,MonthlyPayment,""), "")</f>
        <v>9320.4225199061748</v>
      </c>
      <c r="F218" s="24">
        <f ca="1">IFERROR(IF(LoanIsNotPaid*LoanIsGood,Principal,""), "")</f>
        <v>8860.3065609663954</v>
      </c>
      <c r="G218" s="24">
        <f ca="1">IFERROR(IF(LoanIsNotPaid*LoanIsGood,InterestAmt,""), "")</f>
        <v>460.11595893977994</v>
      </c>
      <c r="H218" s="24">
        <f ca="1">IFERROR(IF(LoanIsNotPaid*LoanIsGood,EndingBalance,""), "")</f>
        <v>281739.24645366427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281739.24645366427</v>
      </c>
      <c r="E219" s="24">
        <f ca="1">IFERROR(IF(LoanIsNotPaid*LoanIsGood,MonthlyPayment,""), "")</f>
        <v>9320.4225199061748</v>
      </c>
      <c r="F219" s="24">
        <f ca="1">IFERROR(IF(LoanIsNotPaid*LoanIsGood,Principal,""), "")</f>
        <v>8874.3353796879255</v>
      </c>
      <c r="G219" s="24">
        <f ca="1">IFERROR(IF(LoanIsNotPaid*LoanIsGood,InterestAmt,""), "")</f>
        <v>446.08714021824977</v>
      </c>
      <c r="H219" s="24">
        <f ca="1">IFERROR(IF(LoanIsNotPaid*LoanIsGood,EndingBalance,""), "")</f>
        <v>272864.91107397573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272864.91107397573</v>
      </c>
      <c r="E220" s="24">
        <f ca="1">IFERROR(IF(LoanIsNotPaid*LoanIsGood,MonthlyPayment,""), "")</f>
        <v>9320.4225199061748</v>
      </c>
      <c r="F220" s="24">
        <f ca="1">IFERROR(IF(LoanIsNotPaid*LoanIsGood,Principal,""), "")</f>
        <v>8888.3864107057634</v>
      </c>
      <c r="G220" s="24">
        <f ca="1">IFERROR(IF(LoanIsNotPaid*LoanIsGood,InterestAmt,""), "")</f>
        <v>432.03610920041058</v>
      </c>
      <c r="H220" s="24">
        <f ca="1">IFERROR(IF(LoanIsNotPaid*LoanIsGood,EndingBalance,""), "")</f>
        <v>263976.52466327045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263976.52466327045</v>
      </c>
      <c r="E221" s="24">
        <f ca="1">IFERROR(IF(LoanIsNotPaid*LoanIsGood,MonthlyPayment,""), "")</f>
        <v>9320.4225199061748</v>
      </c>
      <c r="F221" s="24">
        <f ca="1">IFERROR(IF(LoanIsNotPaid*LoanIsGood,Principal,""), "")</f>
        <v>8902.4596891893816</v>
      </c>
      <c r="G221" s="24">
        <f ca="1">IFERROR(IF(LoanIsNotPaid*LoanIsGood,InterestAmt,""), "")</f>
        <v>417.96283071679318</v>
      </c>
      <c r="H221" s="24">
        <f ca="1">IFERROR(IF(LoanIsNotPaid*LoanIsGood,EndingBalance,""), "")</f>
        <v>255074.06497407984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255074.06497407984</v>
      </c>
      <c r="E222" s="24">
        <f ca="1">IFERROR(IF(LoanIsNotPaid*LoanIsGood,MonthlyPayment,""), "")</f>
        <v>9320.4225199061748</v>
      </c>
      <c r="F222" s="24">
        <f ca="1">IFERROR(IF(LoanIsNotPaid*LoanIsGood,Principal,""), "")</f>
        <v>8916.5552503639319</v>
      </c>
      <c r="G222" s="24">
        <f ca="1">IFERROR(IF(LoanIsNotPaid*LoanIsGood,InterestAmt,""), "")</f>
        <v>403.86726954224332</v>
      </c>
      <c r="H222" s="24">
        <f ca="1">IFERROR(IF(LoanIsNotPaid*LoanIsGood,EndingBalance,""), "")</f>
        <v>246157.50972371781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246157.50972371781</v>
      </c>
      <c r="E223" s="24">
        <f ca="1">IFERROR(IF(LoanIsNotPaid*LoanIsGood,MonthlyPayment,""), "")</f>
        <v>9320.4225199061748</v>
      </c>
      <c r="F223" s="24">
        <f ca="1">IFERROR(IF(LoanIsNotPaid*LoanIsGood,Principal,""), "")</f>
        <v>8930.6731295103418</v>
      </c>
      <c r="G223" s="24">
        <f ca="1">IFERROR(IF(LoanIsNotPaid*LoanIsGood,InterestAmt,""), "")</f>
        <v>389.7493903958337</v>
      </c>
      <c r="H223" s="24">
        <f ca="1">IFERROR(IF(LoanIsNotPaid*LoanIsGood,EndingBalance,""), "")</f>
        <v>237226.83659420721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237226.83659420721</v>
      </c>
      <c r="E224" s="24">
        <f ca="1">IFERROR(IF(LoanIsNotPaid*LoanIsGood,MonthlyPayment,""), "")</f>
        <v>9320.4225199061748</v>
      </c>
      <c r="F224" s="24">
        <f ca="1">IFERROR(IF(LoanIsNotPaid*LoanIsGood,Principal,""), "")</f>
        <v>8944.8133619653981</v>
      </c>
      <c r="G224" s="24">
        <f ca="1">IFERROR(IF(LoanIsNotPaid*LoanIsGood,InterestAmt,""), "")</f>
        <v>375.60915794077567</v>
      </c>
      <c r="H224" s="24">
        <f ca="1">IFERROR(IF(LoanIsNotPaid*LoanIsGood,EndingBalance,""), "")</f>
        <v>228282.02323224209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228282.02323224209</v>
      </c>
      <c r="E225" s="24">
        <f ca="1">IFERROR(IF(LoanIsNotPaid*LoanIsGood,MonthlyPayment,""), "")</f>
        <v>9320.4225199061748</v>
      </c>
      <c r="F225" s="24">
        <f ca="1">IFERROR(IF(LoanIsNotPaid*LoanIsGood,Principal,""), "")</f>
        <v>8958.9759831218435</v>
      </c>
      <c r="G225" s="24">
        <f ca="1">IFERROR(IF(LoanIsNotPaid*LoanIsGood,InterestAmt,""), "")</f>
        <v>361.44653678433048</v>
      </c>
      <c r="H225" s="24">
        <f ca="1">IFERROR(IF(LoanIsNotPaid*LoanIsGood,EndingBalance,""), "")</f>
        <v>219323.0472491188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219323.0472491188</v>
      </c>
      <c r="E226" s="24">
        <f ca="1">IFERROR(IF(LoanIsNotPaid*LoanIsGood,MonthlyPayment,""), "")</f>
        <v>9320.4225199061748</v>
      </c>
      <c r="F226" s="24">
        <f ca="1">IFERROR(IF(LoanIsNotPaid*LoanIsGood,Principal,""), "")</f>
        <v>8973.1610284284543</v>
      </c>
      <c r="G226" s="24">
        <f ca="1">IFERROR(IF(LoanIsNotPaid*LoanIsGood,InterestAmt,""), "")</f>
        <v>347.26149147772094</v>
      </c>
      <c r="H226" s="24">
        <f ca="1">IFERROR(IF(LoanIsNotPaid*LoanIsGood,EndingBalance,""), "")</f>
        <v>210349.88622069312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210349.88622069312</v>
      </c>
      <c r="E227" s="24">
        <f ca="1">IFERROR(IF(LoanIsNotPaid*LoanIsGood,MonthlyPayment,""), "")</f>
        <v>9320.4225199061748</v>
      </c>
      <c r="F227" s="24">
        <f ca="1">IFERROR(IF(LoanIsNotPaid*LoanIsGood,Principal,""), "")</f>
        <v>8987.3685333901321</v>
      </c>
      <c r="G227" s="24">
        <f ca="1">IFERROR(IF(LoanIsNotPaid*LoanIsGood,InterestAmt,""), "")</f>
        <v>333.05398651604253</v>
      </c>
      <c r="H227" s="24">
        <f ca="1">IFERROR(IF(LoanIsNotPaid*LoanIsGood,EndingBalance,""), "")</f>
        <v>201362.51768730208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201362.51768730208</v>
      </c>
      <c r="E228" s="24">
        <f ca="1">IFERROR(IF(LoanIsNotPaid*LoanIsGood,MonthlyPayment,""), "")</f>
        <v>9320.4225199061748</v>
      </c>
      <c r="F228" s="24">
        <f ca="1">IFERROR(IF(LoanIsNotPaid*LoanIsGood,Principal,""), "")</f>
        <v>9001.5985335679998</v>
      </c>
      <c r="G228" s="24">
        <f ca="1">IFERROR(IF(LoanIsNotPaid*LoanIsGood,InterestAmt,""), "")</f>
        <v>318.82398633817485</v>
      </c>
      <c r="H228" s="24">
        <f ca="1">IFERROR(IF(LoanIsNotPaid*LoanIsGood,EndingBalance,""), "")</f>
        <v>192360.91915373411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192360.91915373411</v>
      </c>
      <c r="E229" s="24">
        <f ca="1">IFERROR(IF(LoanIsNotPaid*LoanIsGood,MonthlyPayment,""), "")</f>
        <v>9320.4225199061748</v>
      </c>
      <c r="F229" s="24">
        <f ca="1">IFERROR(IF(LoanIsNotPaid*LoanIsGood,Principal,""), "")</f>
        <v>9015.8510645794831</v>
      </c>
      <c r="G229" s="24">
        <f ca="1">IFERROR(IF(LoanIsNotPaid*LoanIsGood,InterestAmt,""), "")</f>
        <v>304.57145532669216</v>
      </c>
      <c r="H229" s="24">
        <f ca="1">IFERROR(IF(LoanIsNotPaid*LoanIsGood,EndingBalance,""), "")</f>
        <v>183345.06808915501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183345.06808915501</v>
      </c>
      <c r="E230" s="24">
        <f ca="1">IFERROR(IF(LoanIsNotPaid*LoanIsGood,MonthlyPayment,""), "")</f>
        <v>9320.4225199061748</v>
      </c>
      <c r="F230" s="24">
        <f ca="1">IFERROR(IF(LoanIsNotPaid*LoanIsGood,Principal,""), "")</f>
        <v>9030.1261620984005</v>
      </c>
      <c r="G230" s="24">
        <f ca="1">IFERROR(IF(LoanIsNotPaid*LoanIsGood,InterestAmt,""), "")</f>
        <v>290.2963578077746</v>
      </c>
      <c r="H230" s="24">
        <f ca="1">IFERROR(IF(LoanIsNotPaid*LoanIsGood,EndingBalance,""), "")</f>
        <v>174314.94192705583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174314.94192705583</v>
      </c>
      <c r="E231" s="24">
        <f ca="1">IFERROR(IF(LoanIsNotPaid*LoanIsGood,MonthlyPayment,""), "")</f>
        <v>9320.4225199061748</v>
      </c>
      <c r="F231" s="24">
        <f ca="1">IFERROR(IF(LoanIsNotPaid*LoanIsGood,Principal,""), "")</f>
        <v>9044.4238618550571</v>
      </c>
      <c r="G231" s="24">
        <f ca="1">IFERROR(IF(LoanIsNotPaid*LoanIsGood,InterestAmt,""), "")</f>
        <v>275.99865805111881</v>
      </c>
      <c r="H231" s="24">
        <f ca="1">IFERROR(IF(LoanIsNotPaid*LoanIsGood,EndingBalance,""), "")</f>
        <v>165270.51806520112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165270.51806520112</v>
      </c>
      <c r="E232" s="24">
        <f ca="1">IFERROR(IF(LoanIsNotPaid*LoanIsGood,MonthlyPayment,""), "")</f>
        <v>9320.4225199061748</v>
      </c>
      <c r="F232" s="24">
        <f ca="1">IFERROR(IF(LoanIsNotPaid*LoanIsGood,Principal,""), "")</f>
        <v>9058.7441996363268</v>
      </c>
      <c r="G232" s="24">
        <f ca="1">IFERROR(IF(LoanIsNotPaid*LoanIsGood,InterestAmt,""), "")</f>
        <v>261.67832026984831</v>
      </c>
      <c r="H232" s="24">
        <f ca="1">IFERROR(IF(LoanIsNotPaid*LoanIsGood,EndingBalance,""), "")</f>
        <v>156211.77386556705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156211.77386556705</v>
      </c>
      <c r="E233" s="24">
        <f ca="1">IFERROR(IF(LoanIsNotPaid*LoanIsGood,MonthlyPayment,""), "")</f>
        <v>9320.4225199061748</v>
      </c>
      <c r="F233" s="24">
        <f ca="1">IFERROR(IF(LoanIsNotPaid*LoanIsGood,Principal,""), "")</f>
        <v>9073.0872112857505</v>
      </c>
      <c r="G233" s="24">
        <f ca="1">IFERROR(IF(LoanIsNotPaid*LoanIsGood,InterestAmt,""), "")</f>
        <v>247.33530862042412</v>
      </c>
      <c r="H233" s="24">
        <f ca="1">IFERROR(IF(LoanIsNotPaid*LoanIsGood,EndingBalance,""), "")</f>
        <v>147138.68665427994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147138.68665427994</v>
      </c>
      <c r="E234" s="24">
        <f ca="1">IFERROR(IF(LoanIsNotPaid*LoanIsGood,MonthlyPayment,""), "")</f>
        <v>9320.4225199061748</v>
      </c>
      <c r="F234" s="24">
        <f ca="1">IFERROR(IF(LoanIsNotPaid*LoanIsGood,Principal,""), "")</f>
        <v>9087.4529327036198</v>
      </c>
      <c r="G234" s="24">
        <f ca="1">IFERROR(IF(LoanIsNotPaid*LoanIsGood,InterestAmt,""), "")</f>
        <v>232.96958720255506</v>
      </c>
      <c r="H234" s="24">
        <f ca="1">IFERROR(IF(LoanIsNotPaid*LoanIsGood,EndingBalance,""), "")</f>
        <v>138051.23372157663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138051.23372157663</v>
      </c>
      <c r="E235" s="24">
        <f ca="1">IFERROR(IF(LoanIsNotPaid*LoanIsGood,MonthlyPayment,""), "")</f>
        <v>9320.4225199061748</v>
      </c>
      <c r="F235" s="24">
        <f ca="1">IFERROR(IF(LoanIsNotPaid*LoanIsGood,Principal,""), "")</f>
        <v>9101.841399847066</v>
      </c>
      <c r="G235" s="24">
        <f ca="1">IFERROR(IF(LoanIsNotPaid*LoanIsGood,InterestAmt,""), "")</f>
        <v>218.5811200591076</v>
      </c>
      <c r="H235" s="24">
        <f ca="1">IFERROR(IF(LoanIsNotPaid*LoanIsGood,EndingBalance,""), "")</f>
        <v>128949.39232172957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128949.39232172957</v>
      </c>
      <c r="E236" s="24">
        <f ca="1">IFERROR(IF(LoanIsNotPaid*LoanIsGood,MonthlyPayment,""), "")</f>
        <v>9320.4225199061748</v>
      </c>
      <c r="F236" s="24">
        <f ca="1">IFERROR(IF(LoanIsNotPaid*LoanIsGood,Principal,""), "")</f>
        <v>9116.2526487301584</v>
      </c>
      <c r="G236" s="24">
        <f ca="1">IFERROR(IF(LoanIsNotPaid*LoanIsGood,InterestAmt,""), "")</f>
        <v>204.16987117601647</v>
      </c>
      <c r="H236" s="24">
        <f ca="1">IFERROR(IF(LoanIsNotPaid*LoanIsGood,EndingBalance,""), "")</f>
        <v>119833.13967299927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119833.13967299927</v>
      </c>
      <c r="E237" s="24">
        <f ca="1">IFERROR(IF(LoanIsNotPaid*LoanIsGood,MonthlyPayment,""), "")</f>
        <v>9320.4225199061748</v>
      </c>
      <c r="F237" s="24">
        <f ca="1">IFERROR(IF(LoanIsNotPaid*LoanIsGood,Principal,""), "")</f>
        <v>9130.6867154239808</v>
      </c>
      <c r="G237" s="24">
        <f ca="1">IFERROR(IF(LoanIsNotPaid*LoanIsGood,InterestAmt,""), "")</f>
        <v>189.73580448219369</v>
      </c>
      <c r="H237" s="24">
        <f ca="1">IFERROR(IF(LoanIsNotPaid*LoanIsGood,EndingBalance,""), "")</f>
        <v>110702.45295757568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110702.45295757568</v>
      </c>
      <c r="E238" s="24">
        <f ca="1">IFERROR(IF(LoanIsNotPaid*LoanIsGood,MonthlyPayment,""), "")</f>
        <v>9320.4225199061748</v>
      </c>
      <c r="F238" s="24">
        <f ca="1">IFERROR(IF(LoanIsNotPaid*LoanIsGood,Principal,""), "")</f>
        <v>9145.143636056735</v>
      </c>
      <c r="G238" s="24">
        <f ca="1">IFERROR(IF(LoanIsNotPaid*LoanIsGood,InterestAmt,""), "")</f>
        <v>175.27888384943907</v>
      </c>
      <c r="H238" s="24">
        <f ca="1">IFERROR(IF(LoanIsNotPaid*LoanIsGood,EndingBalance,""), "")</f>
        <v>101557.30932152038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101557.30932152038</v>
      </c>
      <c r="E239" s="24">
        <f ca="1">IFERROR(IF(LoanIsNotPaid*LoanIsGood,MonthlyPayment,""), "")</f>
        <v>9320.4225199061748</v>
      </c>
      <c r="F239" s="24">
        <f ca="1">IFERROR(IF(LoanIsNotPaid*LoanIsGood,Principal,""), "")</f>
        <v>9159.6234468138264</v>
      </c>
      <c r="G239" s="24">
        <f ca="1">IFERROR(IF(LoanIsNotPaid*LoanIsGood,InterestAmt,""), "")</f>
        <v>160.79907309234923</v>
      </c>
      <c r="H239" s="24">
        <f ca="1">IFERROR(IF(LoanIsNotPaid*LoanIsGood,EndingBalance,""), "")</f>
        <v>92397.6858747066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92397.6858747066</v>
      </c>
      <c r="E240" s="24">
        <f ca="1">IFERROR(IF(LoanIsNotPaid*LoanIsGood,MonthlyPayment,""), "")</f>
        <v>9320.4225199061748</v>
      </c>
      <c r="F240" s="24">
        <f ca="1">IFERROR(IF(LoanIsNotPaid*LoanIsGood,Principal,""), "")</f>
        <v>9174.1261839379476</v>
      </c>
      <c r="G240" s="24">
        <f ca="1">IFERROR(IF(LoanIsNotPaid*LoanIsGood,InterestAmt,""), "")</f>
        <v>146.29633596822734</v>
      </c>
      <c r="H240" s="24">
        <f ca="1">IFERROR(IF(LoanIsNotPaid*LoanIsGood,EndingBalance,""), "")</f>
        <v>83223.559690769296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83223.559690769296</v>
      </c>
      <c r="E241" s="24">
        <f ca="1">IFERROR(IF(LoanIsNotPaid*LoanIsGood,MonthlyPayment,""), "")</f>
        <v>9320.4225199061748</v>
      </c>
      <c r="F241" s="24">
        <f ca="1">IFERROR(IF(LoanIsNotPaid*LoanIsGood,Principal,""), "")</f>
        <v>9188.6518837291824</v>
      </c>
      <c r="G241" s="24">
        <f ca="1">IFERROR(IF(LoanIsNotPaid*LoanIsGood,InterestAmt,""), "")</f>
        <v>131.77063617699227</v>
      </c>
      <c r="H241" s="24">
        <f ca="1">IFERROR(IF(LoanIsNotPaid*LoanIsGood,EndingBalance,""), "")</f>
        <v>74034.907807039097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74034.907807039097</v>
      </c>
      <c r="E242" s="24">
        <f ca="1">IFERROR(IF(LoanIsNotPaid*LoanIsGood,MonthlyPayment,""), "")</f>
        <v>9320.4225199061748</v>
      </c>
      <c r="F242" s="24">
        <f ca="1">IFERROR(IF(LoanIsNotPaid*LoanIsGood,Principal,""), "")</f>
        <v>9203.2005825450869</v>
      </c>
      <c r="G242" s="24">
        <f ca="1">IFERROR(IF(LoanIsNotPaid*LoanIsGood,InterestAmt,""), "")</f>
        <v>117.22193736108773</v>
      </c>
      <c r="H242" s="24">
        <f ca="1">IFERROR(IF(LoanIsNotPaid*LoanIsGood,EndingBalance,""), "")</f>
        <v>64831.707224494778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64831.707224494778</v>
      </c>
      <c r="E243" s="24">
        <f ca="1">IFERROR(IF(LoanIsNotPaid*LoanIsGood,MonthlyPayment,""), "")</f>
        <v>9320.4225199061748</v>
      </c>
      <c r="F243" s="24">
        <f ca="1">IFERROR(IF(LoanIsNotPaid*LoanIsGood,Principal,""), "")</f>
        <v>9217.7723168007833</v>
      </c>
      <c r="G243" s="24">
        <f ca="1">IFERROR(IF(LoanIsNotPaid*LoanIsGood,InterestAmt,""), "")</f>
        <v>102.65020310539136</v>
      </c>
      <c r="H243" s="24">
        <f ca="1">IFERROR(IF(LoanIsNotPaid*LoanIsGood,EndingBalance,""), "")</f>
        <v>55613.934907693882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55613.934907693882</v>
      </c>
      <c r="E244" s="24">
        <f ca="1">IFERROR(IF(LoanIsNotPaid*LoanIsGood,MonthlyPayment,""), "")</f>
        <v>9320.4225199061748</v>
      </c>
      <c r="F244" s="24">
        <f ca="1">IFERROR(IF(LoanIsNotPaid*LoanIsGood,Principal,""), "")</f>
        <v>9232.3671229690517</v>
      </c>
      <c r="G244" s="24">
        <f ca="1">IFERROR(IF(LoanIsNotPaid*LoanIsGood,InterestAmt,""), "")</f>
        <v>88.055396937123433</v>
      </c>
      <c r="H244" s="24">
        <f ca="1">IFERROR(IF(LoanIsNotPaid*LoanIsGood,EndingBalance,""), "")</f>
        <v>46381.567784725223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46381.567784725223</v>
      </c>
      <c r="E245" s="24">
        <f ca="1">IFERROR(IF(LoanIsNotPaid*LoanIsGood,MonthlyPayment,""), "")</f>
        <v>9320.4225199061748</v>
      </c>
      <c r="F245" s="24">
        <f ca="1">IFERROR(IF(LoanIsNotPaid*LoanIsGood,Principal,""), "")</f>
        <v>9246.9850375804181</v>
      </c>
      <c r="G245" s="24">
        <f ca="1">IFERROR(IF(LoanIsNotPaid*LoanIsGood,InterestAmt,""), "")</f>
        <v>73.437482325755767</v>
      </c>
      <c r="H245" s="24">
        <f ca="1">IFERROR(IF(LoanIsNotPaid*LoanIsGood,EndingBalance,""), "")</f>
        <v>37134.582747143693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37134.582747143693</v>
      </c>
      <c r="E246" s="24">
        <f ca="1">IFERROR(IF(LoanIsNotPaid*LoanIsGood,MonthlyPayment,""), "")</f>
        <v>9320.4225199061748</v>
      </c>
      <c r="F246" s="24">
        <f ca="1">IFERROR(IF(LoanIsNotPaid*LoanIsGood,Principal,""), "")</f>
        <v>9261.6260972232558</v>
      </c>
      <c r="G246" s="24">
        <f ca="1">IFERROR(IF(LoanIsNotPaid*LoanIsGood,InterestAmt,""), "")</f>
        <v>58.796422682920117</v>
      </c>
      <c r="H246" s="24">
        <f ca="1">IFERROR(IF(LoanIsNotPaid*LoanIsGood,EndingBalance,""), "")</f>
        <v>27872.956649921834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27872.956649921834</v>
      </c>
      <c r="E247" s="24">
        <f ca="1">IFERROR(IF(LoanIsNotPaid*LoanIsGood,MonthlyPayment,""), "")</f>
        <v>9320.4225199061748</v>
      </c>
      <c r="F247" s="24">
        <f ca="1">IFERROR(IF(LoanIsNotPaid*LoanIsGood,Principal,""), "")</f>
        <v>9276.2903385438585</v>
      </c>
      <c r="G247" s="24">
        <f ca="1">IFERROR(IF(LoanIsNotPaid*LoanIsGood,InterestAmt,""), "")</f>
        <v>44.132181362316622</v>
      </c>
      <c r="H247" s="24">
        <f ca="1">IFERROR(IF(LoanIsNotPaid*LoanIsGood,EndingBalance,""), "")</f>
        <v>18596.666311378591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18596.666311378591</v>
      </c>
      <c r="E248" s="24">
        <f ca="1">IFERROR(IF(LoanIsNotPaid*LoanIsGood,MonthlyPayment,""), "")</f>
        <v>9320.4225199061748</v>
      </c>
      <c r="F248" s="24">
        <f ca="1">IFERROR(IF(LoanIsNotPaid*LoanIsGood,Principal,""), "")</f>
        <v>9290.977798246553</v>
      </c>
      <c r="G248" s="24">
        <f ca="1">IFERROR(IF(LoanIsNotPaid*LoanIsGood,InterestAmt,""), "")</f>
        <v>29.444721659622182</v>
      </c>
      <c r="H248" s="24">
        <f ca="1">IFERROR(IF(LoanIsNotPaid*LoanIsGood,EndingBalance,""), "")</f>
        <v>9305.6885131304152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9305.6885131304152</v>
      </c>
      <c r="E249" s="24">
        <f ca="1">IFERROR(IF(LoanIsNotPaid*LoanIsGood,MonthlyPayment,""), "")</f>
        <v>9320.4225199061748</v>
      </c>
      <c r="F249" s="24">
        <f ca="1">IFERROR(IF(LoanIsNotPaid*LoanIsGood,Principal,""), "")</f>
        <v>9305.6885130937771</v>
      </c>
      <c r="G249" s="24">
        <f ca="1">IFERROR(IF(LoanIsNotPaid*LoanIsGood,InterestAmt,""), "")</f>
        <v>14.734006812398476</v>
      </c>
      <c r="H249" s="24">
        <f ca="1">IFERROR(IF(LoanIsNotPaid*LoanIsGood,EndingBalance,""), "")</f>
        <v>3.8649886846542358E-8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79" priority="4" stopIfTrue="1">
      <formula>NOT(LoanIsNotPaid)</formula>
    </cfRule>
    <cfRule type="expression" dxfId="78" priority="5" stopIfTrue="1">
      <formula>IF(ROW(B10)=LastRow,TRUE,FALSE)</formula>
    </cfRule>
  </conditionalFormatting>
  <conditionalFormatting sqref="B10:H369">
    <cfRule type="expression" dxfId="77" priority="1">
      <formula>$B10=""</formula>
    </cfRule>
  </conditionalFormatting>
  <conditionalFormatting sqref="C10:G369">
    <cfRule type="expression" dxfId="76" priority="2" stopIfTrue="1">
      <formula>NOT(LoanIsNotPaid)</formula>
    </cfRule>
    <cfRule type="expression" dxfId="75" priority="3" stopIfTrue="1">
      <formula>IF(ROW(C10)=LastRow,TRUE,FALSE)</formula>
    </cfRule>
  </conditionalFormatting>
  <conditionalFormatting sqref="H10:H369">
    <cfRule type="expression" dxfId="74" priority="6" stopIfTrue="1">
      <formula>NOT(LoanIsNotPaid)</formula>
    </cfRule>
    <cfRule type="expression" dxfId="73" priority="7" stopIfTrue="1">
      <formula>IF(ROW(H10)=LastRow,TRUE,FALSE)</formula>
    </cfRule>
  </conditionalFormatting>
  <dataValidations count="29"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5F21D47C-B510-9242-A655-249D4E875329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2CBAE35A-E9D6-DC47-9C41-F520138F106B}"/>
    <dataValidation allowBlank="1" showInputMessage="1" showErrorMessage="1" prompt="以下のセルでは、[ローンの概要] のそれぞれの値が自動的に更新されます" sqref="F3" xr:uid="{9763D804-3B29-5C42-BE6C-6454659BA350}"/>
    <dataValidation allowBlank="1" showInputMessage="1" showErrorMessage="1" prompt="このセルに借入金額を入力します" sqref="D4" xr:uid="{AAA7C83F-FA15-E246-B8F4-8D826694F1C2}"/>
    <dataValidation allowBlank="1" showInputMessage="1" showErrorMessage="1" prompt="右のセルに借入金額を入力します" sqref="B4:C4" xr:uid="{EFF50E24-BFCC-BC41-9C15-93939ADB436E}"/>
    <dataValidation allowBlank="1" showInputMessage="1" showErrorMessage="1" prompt="このセルに年間利子率を入力します" sqref="D5" xr:uid="{3B46D2E3-31CB-8E49-AC75-23A573C5436E}"/>
    <dataValidation allowBlank="1" showInputMessage="1" showErrorMessage="1" prompt="右のセルに年間利子率を入力します" sqref="B5:C5" xr:uid="{F5E340B7-6E45-374E-8F03-EEE42D774A09}"/>
    <dataValidation allowBlank="1" showInputMessage="1" showErrorMessage="1" prompt="このセルに貸付期間を年数で入力します" sqref="D6" xr:uid="{0151C1F9-656C-B540-B0EA-2DC5350BD4AE}"/>
    <dataValidation allowBlank="1" showInputMessage="1" showErrorMessage="1" prompt="右のセルに貸付期間を年数で入力します" sqref="B6:C6" xr:uid="{FC9BEBAB-C5F2-614A-8E20-C8B7806D2F8D}"/>
    <dataValidation allowBlank="1" showInputMessage="1" showErrorMessage="1" prompt="このセルに借入日を入力します" sqref="D7" xr:uid="{84BED4FE-4881-2645-950A-29A52293AE41}"/>
    <dataValidation allowBlank="1" showInputMessage="1" showErrorMessage="1" prompt="右のセルに借入日を入力します" sqref="B7:C7" xr:uid="{15BDB8B9-F24C-5B47-88CE-1F35F31E40FD}"/>
    <dataValidation allowBlank="1" showInputMessage="1" showErrorMessage="1" prompt="毎月の返済額はこのセルで自動的に計算されます" sqref="H4" xr:uid="{1EE77E21-AB55-A146-A171-D57FF99EA793}"/>
    <dataValidation allowBlank="1" showInputMessage="1" showErrorMessage="1" prompt="毎月の返済額は右のセルで自動的に計算されます" sqref="F4:G4" xr:uid="{058817AF-D7A4-BE4F-B652-6581CC8DF553}"/>
    <dataValidation allowBlank="1" showInputMessage="1" showErrorMessage="1" prompt="支払回数は右のセルで自動的に計算されます" sqref="F5:G5" xr:uid="{A1483E91-4FD0-1C43-9609-CE90C38CAEC1}"/>
    <dataValidation allowBlank="1" showInputMessage="1" showErrorMessage="1" prompt="総利息は右のセルで自動的に計算されます" sqref="F6:G6" xr:uid="{B619BB2B-57BB-4249-9BBB-1CE69BA83959}"/>
    <dataValidation allowBlank="1" showInputMessage="1" showErrorMessage="1" prompt="ローンの総コストは右のセルで自動的に計算されます" sqref="F7:G7" xr:uid="{8C02B731-E0C7-154F-8A0B-5CF39844BDFB}"/>
    <dataValidation allowBlank="1" showInputMessage="1" showErrorMessage="1" prompt="ローンの総コストはこのセルで自動的に計算されます" sqref="H7" xr:uid="{91F7BF1D-798E-2646-ABE7-0B92E734EC99}"/>
    <dataValidation allowBlank="1" showInputMessage="1" showErrorMessage="1" prompt="総利息はこのセルで自動的に計算されます" sqref="H6" xr:uid="{FD0B23E7-EC22-5747-9013-08E3CD355C33}"/>
    <dataValidation allowBlank="1" showInputMessage="1" showErrorMessage="1" prompt="支払回数はこのセルで自動的に計算されます" sqref="H5" xr:uid="{7477BF44-F155-E041-8A05-25A89A6D81EA}"/>
    <dataValidation allowBlank="1" showInputMessage="1" showErrorMessage="1" prompt="この見出しの下にあるこの列では、支払番号が自動的に更新されます" sqref="B9" xr:uid="{FF876581-43FF-B54F-888D-0735AF6FDE7D}"/>
    <dataValidation allowBlank="1" showInputMessage="1" showErrorMessage="1" prompt="この見出しの下にあるこの列では、返済日が自動的に更新されます" sqref="C9" xr:uid="{72664C77-AE9C-7B40-8636-173898B37E71}"/>
    <dataValidation allowBlank="1" showInputMessage="1" showErrorMessage="1" prompt="この見出しの下にあるこの列では、期首残高が自動的に計算されます" sqref="D9" xr:uid="{B8B1FB2A-1EDA-1045-B5A1-02E6806CEDE1}"/>
    <dataValidation allowBlank="1" showInputMessage="1" showErrorMessage="1" prompt="この見出しの下にあるこの列では、支払金額が自動的に計算されます" sqref="E9" xr:uid="{CF3102B1-3E3D-C145-B87C-FE00DCBDC9B4}"/>
    <dataValidation allowBlank="1" showInputMessage="1" showErrorMessage="1" prompt="この見出しの下にあるこの列では、元金の金額が自動的に更新されます" sqref="F9" xr:uid="{149FCCAE-C896-794C-9E00-9F4BB3D96BE4}"/>
    <dataValidation allowBlank="1" showInputMessage="1" showErrorMessage="1" prompt="この見出しの下にあるこの列では、利息の金額が自動的に更新されます" sqref="G9" xr:uid="{A0B36EAE-839B-D34D-9CBC-3405AAE144BB}"/>
    <dataValidation allowBlank="1" showInputMessage="1" showErrorMessage="1" prompt="この見出しの下にあるこの列では、返済後残高が自動的に更新されます" sqref="H9" xr:uid="{E910F9DB-51C8-C440-988D-C522F9A1B5F2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A4E6F2C8-0B9C-4F4C-AE2A-E9AC777F919F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0E454664-DE1F-0B40-B1EA-0CD4AFC7A490}"/>
    <dataValidation allowBlank="1" showErrorMessage="1" prompt="このローン計算シートのワークシートを使用してローン返済のスケジュールを立てます。総利息と返済額の合計は自動的に計算されます" sqref="A2" xr:uid="{FA4ECBA4-5695-1E4D-9FE7-6E5B79A30DCF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51F5-3D2B-354C-91C7-54DF782DD0F2}">
  <sheetPr codeName="Sheet7">
    <tabColor theme="7"/>
    <pageSetUpPr fitToPage="1"/>
  </sheetPr>
  <dimension ref="B1:H369"/>
  <sheetViews>
    <sheetView showGridLines="0" view="pageBreakPreview" zoomScaleNormal="100" workbookViewId="0">
      <pane ySplit="9" topLeftCell="A242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見積書!BP45</f>
        <v>2147273</v>
      </c>
      <c r="E4" s="22"/>
      <c r="F4" s="258" t="s">
        <v>38</v>
      </c>
      <c r="G4" s="258"/>
      <c r="H4" s="31">
        <f ca="1">IFERROR(IF(LoanIsGood,MonthlyPayment,""), "")</f>
        <v>10761.295574597283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435437.93790334789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2582710.9379033479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2147273</v>
      </c>
      <c r="E10" s="24">
        <f ca="1">IFERROR(IF(LoanIsNotPaid*LoanIsGood,MonthlyPayment,""), "")</f>
        <v>10761.295574597283</v>
      </c>
      <c r="F10" s="24">
        <f ca="1">IFERROR(IF(LoanIsNotPaid*LoanIsGood,Principal,""), "")</f>
        <v>7361.4466579306163</v>
      </c>
      <c r="G10" s="24">
        <f ca="1">IFERROR(IF(LoanIsNotPaid*LoanIsGood,InterestAmt,""), "")</f>
        <v>3399.8489166666664</v>
      </c>
      <c r="H10" s="24">
        <f ca="1">IFERROR(IF(LoanIsNotPaid*LoanIsGood,EndingBalance,""), "")</f>
        <v>2139911.5533420695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2139911.5533420695</v>
      </c>
      <c r="E11" s="24">
        <f ca="1">IFERROR(IF(LoanIsNotPaid*LoanIsGood,MonthlyPayment,""), "")</f>
        <v>10761.295574597283</v>
      </c>
      <c r="F11" s="24">
        <f ca="1">IFERROR(IF(LoanIsNotPaid*LoanIsGood,Principal,""), "")</f>
        <v>7373.1022818056736</v>
      </c>
      <c r="G11" s="24">
        <f ca="1">IFERROR(IF(LoanIsNotPaid*LoanIsGood,InterestAmt,""), "")</f>
        <v>3388.19329279161</v>
      </c>
      <c r="H11" s="24">
        <f ca="1">IFERROR(IF(LoanIsNotPaid*LoanIsGood,EndingBalance,""), "")</f>
        <v>2132538.4510602639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2132538.4510602639</v>
      </c>
      <c r="E12" s="24">
        <f ca="1">IFERROR(IF(LoanIsNotPaid*LoanIsGood,MonthlyPayment,""), "")</f>
        <v>10761.295574597283</v>
      </c>
      <c r="F12" s="24">
        <f ca="1">IFERROR(IF(LoanIsNotPaid*LoanIsGood,Principal,""), "")</f>
        <v>7384.7763604185329</v>
      </c>
      <c r="G12" s="24">
        <f ca="1">IFERROR(IF(LoanIsNotPaid*LoanIsGood,InterestAmt,""), "")</f>
        <v>3376.5192141787511</v>
      </c>
      <c r="H12" s="24">
        <f ca="1">IFERROR(IF(LoanIsNotPaid*LoanIsGood,EndingBalance,""), "")</f>
        <v>2125153.6746998462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2125153.6746998462</v>
      </c>
      <c r="E13" s="24">
        <f ca="1">IFERROR(IF(LoanIsNotPaid*LoanIsGood,MonthlyPayment,""), "")</f>
        <v>10761.295574597283</v>
      </c>
      <c r="F13" s="24">
        <f ca="1">IFERROR(IF(LoanIsNotPaid*LoanIsGood,Principal,""), "")</f>
        <v>7396.4689229891956</v>
      </c>
      <c r="G13" s="24">
        <f ca="1">IFERROR(IF(LoanIsNotPaid*LoanIsGood,InterestAmt,""), "")</f>
        <v>3364.8266516080885</v>
      </c>
      <c r="H13" s="24">
        <f ca="1">IFERROR(IF(LoanIsNotPaid*LoanIsGood,EndingBalance,""), "")</f>
        <v>2117757.2057768563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2117757.2057768563</v>
      </c>
      <c r="E14" s="24">
        <f ca="1">IFERROR(IF(LoanIsNotPaid*LoanIsGood,MonthlyPayment,""), "")</f>
        <v>10761.295574597283</v>
      </c>
      <c r="F14" s="24">
        <f ca="1">IFERROR(IF(LoanIsNotPaid*LoanIsGood,Principal,""), "")</f>
        <v>7408.1799987839286</v>
      </c>
      <c r="G14" s="24">
        <f ca="1">IFERROR(IF(LoanIsNotPaid*LoanIsGood,InterestAmt,""), "")</f>
        <v>3353.1155758133559</v>
      </c>
      <c r="H14" s="24">
        <f ca="1">IFERROR(IF(LoanIsNotPaid*LoanIsGood,EndingBalance,""), "")</f>
        <v>2110349.0257780724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2110349.0257780724</v>
      </c>
      <c r="E15" s="24">
        <f ca="1">IFERROR(IF(LoanIsNotPaid*LoanIsGood,MonthlyPayment,""), "")</f>
        <v>10761.295574597283</v>
      </c>
      <c r="F15" s="24">
        <f ca="1">IFERROR(IF(LoanIsNotPaid*LoanIsGood,Principal,""), "")</f>
        <v>7419.909617115336</v>
      </c>
      <c r="G15" s="24">
        <f ca="1">IFERROR(IF(LoanIsNotPaid*LoanIsGood,InterestAmt,""), "")</f>
        <v>3341.3859574819471</v>
      </c>
      <c r="H15" s="24">
        <f ca="1">IFERROR(IF(LoanIsNotPaid*LoanIsGood,EndingBalance,""), "")</f>
        <v>2102929.1161609576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2102929.1161609576</v>
      </c>
      <c r="E16" s="24">
        <f ca="1">IFERROR(IF(LoanIsNotPaid*LoanIsGood,MonthlyPayment,""), "")</f>
        <v>10761.295574597283</v>
      </c>
      <c r="F16" s="24">
        <f ca="1">IFERROR(IF(LoanIsNotPaid*LoanIsGood,Principal,""), "")</f>
        <v>7431.6578073424344</v>
      </c>
      <c r="G16" s="24">
        <f ca="1">IFERROR(IF(LoanIsNotPaid*LoanIsGood,InterestAmt,""), "")</f>
        <v>3329.6377672548479</v>
      </c>
      <c r="H16" s="24">
        <f ca="1">IFERROR(IF(LoanIsNotPaid*LoanIsGood,EndingBalance,""), "")</f>
        <v>2095497.4583536151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2095497.4583536151</v>
      </c>
      <c r="E17" s="24">
        <f ca="1">IFERROR(IF(LoanIsNotPaid*LoanIsGood,MonthlyPayment,""), "")</f>
        <v>10761.295574597283</v>
      </c>
      <c r="F17" s="24">
        <f ca="1">IFERROR(IF(LoanIsNotPaid*LoanIsGood,Principal,""), "")</f>
        <v>7443.4245988707289</v>
      </c>
      <c r="G17" s="24">
        <f ca="1">IFERROR(IF(LoanIsNotPaid*LoanIsGood,InterestAmt,""), "")</f>
        <v>3317.8709757265556</v>
      </c>
      <c r="H17" s="24">
        <f ca="1">IFERROR(IF(LoanIsNotPaid*LoanIsGood,EndingBalance,""), "")</f>
        <v>2088054.0337547443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2088054.0337547443</v>
      </c>
      <c r="E18" s="24">
        <f ca="1">IFERROR(IF(LoanIsNotPaid*LoanIsGood,MonthlyPayment,""), "")</f>
        <v>10761.295574597283</v>
      </c>
      <c r="F18" s="24">
        <f ca="1">IFERROR(IF(LoanIsNotPaid*LoanIsGood,Principal,""), "")</f>
        <v>7455.2100211522738</v>
      </c>
      <c r="G18" s="24">
        <f ca="1">IFERROR(IF(LoanIsNotPaid*LoanIsGood,InterestAmt,""), "")</f>
        <v>3306.0855534450106</v>
      </c>
      <c r="H18" s="24">
        <f ca="1">IFERROR(IF(LoanIsNotPaid*LoanIsGood,EndingBalance,""), "")</f>
        <v>2080598.8237335929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2080598.8237335929</v>
      </c>
      <c r="E19" s="24">
        <f ca="1">IFERROR(IF(LoanIsNotPaid*LoanIsGood,MonthlyPayment,""), "")</f>
        <v>10761.295574597283</v>
      </c>
      <c r="F19" s="24">
        <f ca="1">IFERROR(IF(LoanIsNotPaid*LoanIsGood,Principal,""), "")</f>
        <v>7467.0141036857631</v>
      </c>
      <c r="G19" s="24">
        <f ca="1">IFERROR(IF(LoanIsNotPaid*LoanIsGood,InterestAmt,""), "")</f>
        <v>3294.2814709115191</v>
      </c>
      <c r="H19" s="24">
        <f ca="1">IFERROR(IF(LoanIsNotPaid*LoanIsGood,EndingBalance,""), "")</f>
        <v>2073131.8096299067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2073131.8096299067</v>
      </c>
      <c r="E20" s="24">
        <f ca="1">IFERROR(IF(LoanIsNotPaid*LoanIsGood,MonthlyPayment,""), "")</f>
        <v>10761.295574597283</v>
      </c>
      <c r="F20" s="24">
        <f ca="1">IFERROR(IF(LoanIsNotPaid*LoanIsGood,Principal,""), "")</f>
        <v>7478.8368760166004</v>
      </c>
      <c r="G20" s="24">
        <f ca="1">IFERROR(IF(LoanIsNotPaid*LoanIsGood,InterestAmt,""), "")</f>
        <v>3282.4586985806836</v>
      </c>
      <c r="H20" s="24">
        <f ca="1">IFERROR(IF(LoanIsNotPaid*LoanIsGood,EndingBalance,""), "")</f>
        <v>2065652.972753891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2065652.972753891</v>
      </c>
      <c r="E21" s="24">
        <f ca="1">IFERROR(IF(LoanIsNotPaid*LoanIsGood,MonthlyPayment,""), "")</f>
        <v>10761.295574597283</v>
      </c>
      <c r="F21" s="24">
        <f ca="1">IFERROR(IF(LoanIsNotPaid*LoanIsGood,Principal,""), "")</f>
        <v>7490.6783677369594</v>
      </c>
      <c r="G21" s="24">
        <f ca="1">IFERROR(IF(LoanIsNotPaid*LoanIsGood,InterestAmt,""), "")</f>
        <v>3270.6172068603241</v>
      </c>
      <c r="H21" s="24">
        <f ca="1">IFERROR(IF(LoanIsNotPaid*LoanIsGood,EndingBalance,""), "")</f>
        <v>2058162.2943861529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2058162.2943861529</v>
      </c>
      <c r="E22" s="24">
        <f ca="1">IFERROR(IF(LoanIsNotPaid*LoanIsGood,MonthlyPayment,""), "")</f>
        <v>10761.295574597283</v>
      </c>
      <c r="F22" s="24">
        <f ca="1">IFERROR(IF(LoanIsNotPaid*LoanIsGood,Principal,""), "")</f>
        <v>7502.5386084858756</v>
      </c>
      <c r="G22" s="24">
        <f ca="1">IFERROR(IF(LoanIsNotPaid*LoanIsGood,InterestAmt,""), "")</f>
        <v>3258.7569661114067</v>
      </c>
      <c r="H22" s="24">
        <f ca="1">IFERROR(IF(LoanIsNotPaid*LoanIsGood,EndingBalance,""), "")</f>
        <v>2050659.7557776673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2050659.7557776673</v>
      </c>
      <c r="E23" s="24">
        <f ca="1">IFERROR(IF(LoanIsNotPaid*LoanIsGood,MonthlyPayment,""), "")</f>
        <v>10761.295574597283</v>
      </c>
      <c r="F23" s="24">
        <f ca="1">IFERROR(IF(LoanIsNotPaid*LoanIsGood,Principal,""), "")</f>
        <v>7514.4176279493131</v>
      </c>
      <c r="G23" s="24">
        <f ca="1">IFERROR(IF(LoanIsNotPaid*LoanIsGood,InterestAmt,""), "")</f>
        <v>3246.8779466479714</v>
      </c>
      <c r="H23" s="24">
        <f ca="1">IFERROR(IF(LoanIsNotPaid*LoanIsGood,EndingBalance,""), "")</f>
        <v>2043145.3381497185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2043145.3381497185</v>
      </c>
      <c r="E24" s="24">
        <f ca="1">IFERROR(IF(LoanIsNotPaid*LoanIsGood,MonthlyPayment,""), "")</f>
        <v>10761.295574597283</v>
      </c>
      <c r="F24" s="24">
        <f ca="1">IFERROR(IF(LoanIsNotPaid*LoanIsGood,Principal,""), "")</f>
        <v>7526.3154558602309</v>
      </c>
      <c r="G24" s="24">
        <f ca="1">IFERROR(IF(LoanIsNotPaid*LoanIsGood,InterestAmt,""), "")</f>
        <v>3234.9801187370513</v>
      </c>
      <c r="H24" s="24">
        <f ca="1">IFERROR(IF(LoanIsNotPaid*LoanIsGood,EndingBalance,""), "")</f>
        <v>2035619.0226938585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2035619.0226938585</v>
      </c>
      <c r="E25" s="24">
        <f ca="1">IFERROR(IF(LoanIsNotPaid*LoanIsGood,MonthlyPayment,""), "")</f>
        <v>10761.295574597283</v>
      </c>
      <c r="F25" s="24">
        <f ca="1">IFERROR(IF(LoanIsNotPaid*LoanIsGood,Principal,""), "")</f>
        <v>7538.232121998677</v>
      </c>
      <c r="G25" s="24">
        <f ca="1">IFERROR(IF(LoanIsNotPaid*LoanIsGood,InterestAmt,""), "")</f>
        <v>3223.0634525986061</v>
      </c>
      <c r="H25" s="24">
        <f ca="1">IFERROR(IF(LoanIsNotPaid*LoanIsGood,EndingBalance,""), "")</f>
        <v>2028080.79057186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2028080.79057186</v>
      </c>
      <c r="E26" s="24">
        <f ca="1">IFERROR(IF(LoanIsNotPaid*LoanIsGood,MonthlyPayment,""), "")</f>
        <v>10761.295574597283</v>
      </c>
      <c r="F26" s="24">
        <f ca="1">IFERROR(IF(LoanIsNotPaid*LoanIsGood,Principal,""), "")</f>
        <v>7550.167656191843</v>
      </c>
      <c r="G26" s="24">
        <f ca="1">IFERROR(IF(LoanIsNotPaid*LoanIsGood,InterestAmt,""), "")</f>
        <v>3211.1279184054415</v>
      </c>
      <c r="H26" s="24">
        <f ca="1">IFERROR(IF(LoanIsNotPaid*LoanIsGood,EndingBalance,""), "")</f>
        <v>2020530.6229156684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2020530.6229156684</v>
      </c>
      <c r="E27" s="24">
        <f ca="1">IFERROR(IF(LoanIsNotPaid*LoanIsGood,MonthlyPayment,""), "")</f>
        <v>10761.295574597283</v>
      </c>
      <c r="F27" s="24">
        <f ca="1">IFERROR(IF(LoanIsNotPaid*LoanIsGood,Principal,""), "")</f>
        <v>7562.1220883141459</v>
      </c>
      <c r="G27" s="24">
        <f ca="1">IFERROR(IF(LoanIsNotPaid*LoanIsGood,InterestAmt,""), "")</f>
        <v>3199.1734862831377</v>
      </c>
      <c r="H27" s="24">
        <f ca="1">IFERROR(IF(LoanIsNotPaid*LoanIsGood,EndingBalance,""), "")</f>
        <v>2012968.5008273544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2012968.5008273544</v>
      </c>
      <c r="E28" s="24">
        <f ca="1">IFERROR(IF(LoanIsNotPaid*LoanIsGood,MonthlyPayment,""), "")</f>
        <v>10761.295574597283</v>
      </c>
      <c r="F28" s="24">
        <f ca="1">IFERROR(IF(LoanIsNotPaid*LoanIsGood,Principal,""), "")</f>
        <v>7574.0954482873085</v>
      </c>
      <c r="G28" s="24">
        <f ca="1">IFERROR(IF(LoanIsNotPaid*LoanIsGood,InterestAmt,""), "")</f>
        <v>3187.2001263099737</v>
      </c>
      <c r="H28" s="24">
        <f ca="1">IFERROR(IF(LoanIsNotPaid*LoanIsGood,EndingBalance,""), "")</f>
        <v>2005394.4053790679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2005394.4053790679</v>
      </c>
      <c r="E29" s="24">
        <f ca="1">IFERROR(IF(LoanIsNotPaid*LoanIsGood,MonthlyPayment,""), "")</f>
        <v>10761.295574597283</v>
      </c>
      <c r="F29" s="24">
        <f ca="1">IFERROR(IF(LoanIsNotPaid*LoanIsGood,Principal,""), "")</f>
        <v>7586.0877660804317</v>
      </c>
      <c r="G29" s="24">
        <f ca="1">IFERROR(IF(LoanIsNotPaid*LoanIsGood,InterestAmt,""), "")</f>
        <v>3175.2078085168523</v>
      </c>
      <c r="H29" s="24">
        <f ca="1">IFERROR(IF(LoanIsNotPaid*LoanIsGood,EndingBalance,""), "")</f>
        <v>1997808.3176129861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1997808.3176129861</v>
      </c>
      <c r="E30" s="24">
        <f ca="1">IFERROR(IF(LoanIsNotPaid*LoanIsGood,MonthlyPayment,""), "")</f>
        <v>10761.295574597283</v>
      </c>
      <c r="F30" s="24">
        <f ca="1">IFERROR(IF(LoanIsNotPaid*LoanIsGood,Principal,""), "")</f>
        <v>7598.0990717100585</v>
      </c>
      <c r="G30" s="24">
        <f ca="1">IFERROR(IF(LoanIsNotPaid*LoanIsGood,InterestAmt,""), "")</f>
        <v>3163.1965028872246</v>
      </c>
      <c r="H30" s="24">
        <f ca="1">IFERROR(IF(LoanIsNotPaid*LoanIsGood,EndingBalance,""), "")</f>
        <v>1990210.2185412773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1990210.2185412773</v>
      </c>
      <c r="E31" s="24">
        <f ca="1">IFERROR(IF(LoanIsNotPaid*LoanIsGood,MonthlyPayment,""), "")</f>
        <v>10761.295574597283</v>
      </c>
      <c r="F31" s="24">
        <f ca="1">IFERROR(IF(LoanIsNotPaid*LoanIsGood,Principal,""), "")</f>
        <v>7610.1293952402666</v>
      </c>
      <c r="G31" s="24">
        <f ca="1">IFERROR(IF(LoanIsNotPaid*LoanIsGood,InterestAmt,""), "")</f>
        <v>3151.166179357017</v>
      </c>
      <c r="H31" s="24">
        <f ca="1">IFERROR(IF(LoanIsNotPaid*LoanIsGood,EndingBalance,""), "")</f>
        <v>1982600.0891460371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1982600.0891460371</v>
      </c>
      <c r="E32" s="24">
        <f ca="1">IFERROR(IF(LoanIsNotPaid*LoanIsGood,MonthlyPayment,""), "")</f>
        <v>10761.295574597283</v>
      </c>
      <c r="F32" s="24">
        <f ca="1">IFERROR(IF(LoanIsNotPaid*LoanIsGood,Principal,""), "")</f>
        <v>7622.1787667827311</v>
      </c>
      <c r="G32" s="24">
        <f ca="1">IFERROR(IF(LoanIsNotPaid*LoanIsGood,InterestAmt,""), "")</f>
        <v>3139.1168078145533</v>
      </c>
      <c r="H32" s="24">
        <f ca="1">IFERROR(IF(LoanIsNotPaid*LoanIsGood,EndingBalance,""), "")</f>
        <v>1974977.9103792543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1974977.9103792543</v>
      </c>
      <c r="E33" s="24">
        <f ca="1">IFERROR(IF(LoanIsNotPaid*LoanIsGood,MonthlyPayment,""), "")</f>
        <v>10761.295574597283</v>
      </c>
      <c r="F33" s="24">
        <f ca="1">IFERROR(IF(LoanIsNotPaid*LoanIsGood,Principal,""), "")</f>
        <v>7634.247216496803</v>
      </c>
      <c r="G33" s="24">
        <f ca="1">IFERROR(IF(LoanIsNotPaid*LoanIsGood,InterestAmt,""), "")</f>
        <v>3127.0483581004805</v>
      </c>
      <c r="H33" s="24">
        <f ca="1">IFERROR(IF(LoanIsNotPaid*LoanIsGood,EndingBalance,""), "")</f>
        <v>1967343.6631627569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1967343.6631627569</v>
      </c>
      <c r="E34" s="24">
        <f ca="1">IFERROR(IF(LoanIsNotPaid*LoanIsGood,MonthlyPayment,""), "")</f>
        <v>10761.295574597283</v>
      </c>
      <c r="F34" s="24">
        <f ca="1">IFERROR(IF(LoanIsNotPaid*LoanIsGood,Principal,""), "")</f>
        <v>7646.3347745895899</v>
      </c>
      <c r="G34" s="24">
        <f ca="1">IFERROR(IF(LoanIsNotPaid*LoanIsGood,InterestAmt,""), "")</f>
        <v>3114.9608000076942</v>
      </c>
      <c r="H34" s="24">
        <f ca="1">IFERROR(IF(LoanIsNotPaid*LoanIsGood,EndingBalance,""), "")</f>
        <v>1959697.3283881685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1959697.3283881685</v>
      </c>
      <c r="E35" s="24">
        <f ca="1">IFERROR(IF(LoanIsNotPaid*LoanIsGood,MonthlyPayment,""), "")</f>
        <v>10761.295574597283</v>
      </c>
      <c r="F35" s="24">
        <f ca="1">IFERROR(IF(LoanIsNotPaid*LoanIsGood,Principal,""), "")</f>
        <v>7658.4414713160222</v>
      </c>
      <c r="G35" s="24">
        <f ca="1">IFERROR(IF(LoanIsNotPaid*LoanIsGood,InterestAmt,""), "")</f>
        <v>3102.8541032812604</v>
      </c>
      <c r="H35" s="24">
        <f ca="1">IFERROR(IF(LoanIsNotPaid*LoanIsGood,EndingBalance,""), "")</f>
        <v>1952038.8869168516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1952038.8869168516</v>
      </c>
      <c r="E36" s="24">
        <f ca="1">IFERROR(IF(LoanIsNotPaid*LoanIsGood,MonthlyPayment,""), "")</f>
        <v>10761.295574597283</v>
      </c>
      <c r="F36" s="24">
        <f ca="1">IFERROR(IF(LoanIsNotPaid*LoanIsGood,Principal,""), "")</f>
        <v>7670.5673369789392</v>
      </c>
      <c r="G36" s="24">
        <f ca="1">IFERROR(IF(LoanIsNotPaid*LoanIsGood,InterestAmt,""), "")</f>
        <v>3090.728237618343</v>
      </c>
      <c r="H36" s="24">
        <f ca="1">IFERROR(IF(LoanIsNotPaid*LoanIsGood,EndingBalance,""), "")</f>
        <v>1944368.3195798739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1944368.3195798739</v>
      </c>
      <c r="E37" s="24">
        <f ca="1">IFERROR(IF(LoanIsNotPaid*LoanIsGood,MonthlyPayment,""), "")</f>
        <v>10761.295574597283</v>
      </c>
      <c r="F37" s="24">
        <f ca="1">IFERROR(IF(LoanIsNotPaid*LoanIsGood,Principal,""), "")</f>
        <v>7682.7124019291568</v>
      </c>
      <c r="G37" s="24">
        <f ca="1">IFERROR(IF(LoanIsNotPaid*LoanIsGood,InterestAmt,""), "")</f>
        <v>3078.5831726681267</v>
      </c>
      <c r="H37" s="24">
        <f ca="1">IFERROR(IF(LoanIsNotPaid*LoanIsGood,EndingBalance,""), "")</f>
        <v>1936685.6071779439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1936685.6071779439</v>
      </c>
      <c r="E38" s="24">
        <f ca="1">IFERROR(IF(LoanIsNotPaid*LoanIsGood,MonthlyPayment,""), "")</f>
        <v>10761.295574597283</v>
      </c>
      <c r="F38" s="24">
        <f ca="1">IFERROR(IF(LoanIsNotPaid*LoanIsGood,Principal,""), "")</f>
        <v>7694.8766965655432</v>
      </c>
      <c r="G38" s="24">
        <f ca="1">IFERROR(IF(LoanIsNotPaid*LoanIsGood,InterestAmt,""), "")</f>
        <v>3066.418878031739</v>
      </c>
      <c r="H38" s="24">
        <f ca="1">IFERROR(IF(LoanIsNotPaid*LoanIsGood,EndingBalance,""), "")</f>
        <v>1928990.7304813783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1928990.7304813783</v>
      </c>
      <c r="E39" s="24">
        <f ca="1">IFERROR(IF(LoanIsNotPaid*LoanIsGood,MonthlyPayment,""), "")</f>
        <v>10761.295574597283</v>
      </c>
      <c r="F39" s="24">
        <f ca="1">IFERROR(IF(LoanIsNotPaid*LoanIsGood,Principal,""), "")</f>
        <v>7707.0602513351059</v>
      </c>
      <c r="G39" s="24">
        <f ca="1">IFERROR(IF(LoanIsNotPaid*LoanIsGood,InterestAmt,""), "")</f>
        <v>3054.2353232621772</v>
      </c>
      <c r="H39" s="24">
        <f ca="1">IFERROR(IF(LoanIsNotPaid*LoanIsGood,EndingBalance,""), "")</f>
        <v>1921283.6702300441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1921283.6702300441</v>
      </c>
      <c r="E40" s="24">
        <f ca="1">IFERROR(IF(LoanIsNotPaid*LoanIsGood,MonthlyPayment,""), "")</f>
        <v>10761.295574597283</v>
      </c>
      <c r="F40" s="24">
        <f ca="1">IFERROR(IF(LoanIsNotPaid*LoanIsGood,Principal,""), "")</f>
        <v>7719.2630967330524</v>
      </c>
      <c r="G40" s="24">
        <f ca="1">IFERROR(IF(LoanIsNotPaid*LoanIsGood,InterestAmt,""), "")</f>
        <v>3042.0324778642303</v>
      </c>
      <c r="H40" s="24">
        <f ca="1">IFERROR(IF(LoanIsNotPaid*LoanIsGood,EndingBalance,""), "")</f>
        <v>1913564.4071333115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1913564.4071333115</v>
      </c>
      <c r="E41" s="24">
        <f ca="1">IFERROR(IF(LoanIsNotPaid*LoanIsGood,MonthlyPayment,""), "")</f>
        <v>10761.295574597283</v>
      </c>
      <c r="F41" s="24">
        <f ca="1">IFERROR(IF(LoanIsNotPaid*LoanIsGood,Principal,""), "")</f>
        <v>7731.4852633028813</v>
      </c>
      <c r="G41" s="24">
        <f ca="1">IFERROR(IF(LoanIsNotPaid*LoanIsGood,InterestAmt,""), "")</f>
        <v>3029.8103112944023</v>
      </c>
      <c r="H41" s="24">
        <f ca="1">IFERROR(IF(LoanIsNotPaid*LoanIsGood,EndingBalance,""), "")</f>
        <v>1905832.9218700083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1905832.9218700083</v>
      </c>
      <c r="E42" s="24">
        <f ca="1">IFERROR(IF(LoanIsNotPaid*LoanIsGood,MonthlyPayment,""), "")</f>
        <v>10761.295574597283</v>
      </c>
      <c r="F42" s="24">
        <f ca="1">IFERROR(IF(LoanIsNotPaid*LoanIsGood,Principal,""), "")</f>
        <v>7743.7267816364447</v>
      </c>
      <c r="G42" s="24">
        <f ca="1">IFERROR(IF(LoanIsNotPaid*LoanIsGood,InterestAmt,""), "")</f>
        <v>3017.5687929608389</v>
      </c>
      <c r="H42" s="24">
        <f ca="1">IFERROR(IF(LoanIsNotPaid*LoanIsGood,EndingBalance,""), "")</f>
        <v>1898089.1950883719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1898089.1950883719</v>
      </c>
      <c r="E43" s="24">
        <f ca="1">IFERROR(IF(LoanIsNotPaid*LoanIsGood,MonthlyPayment,""), "")</f>
        <v>10761.295574597283</v>
      </c>
      <c r="F43" s="24">
        <f ca="1">IFERROR(IF(LoanIsNotPaid*LoanIsGood,Principal,""), "")</f>
        <v>7755.9876823740351</v>
      </c>
      <c r="G43" s="24">
        <f ca="1">IFERROR(IF(LoanIsNotPaid*LoanIsGood,InterestAmt,""), "")</f>
        <v>3005.3078922232485</v>
      </c>
      <c r="H43" s="24">
        <f ca="1">IFERROR(IF(LoanIsNotPaid*LoanIsGood,EndingBalance,""), "")</f>
        <v>1890333.2074059979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1890333.2074059979</v>
      </c>
      <c r="E44" s="24">
        <f ca="1">IFERROR(IF(LoanIsNotPaid*LoanIsGood,MonthlyPayment,""), "")</f>
        <v>10761.295574597283</v>
      </c>
      <c r="F44" s="24">
        <f ca="1">IFERROR(IF(LoanIsNotPaid*LoanIsGood,Principal,""), "")</f>
        <v>7768.2679962044595</v>
      </c>
      <c r="G44" s="24">
        <f ca="1">IFERROR(IF(LoanIsNotPaid*LoanIsGood,InterestAmt,""), "")</f>
        <v>2993.0275783928232</v>
      </c>
      <c r="H44" s="24">
        <f ca="1">IFERROR(IF(LoanIsNotPaid*LoanIsGood,EndingBalance,""), "")</f>
        <v>1882564.9394097934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1882564.9394097934</v>
      </c>
      <c r="E45" s="24">
        <f ca="1">IFERROR(IF(LoanIsNotPaid*LoanIsGood,MonthlyPayment,""), "")</f>
        <v>10761.295574597283</v>
      </c>
      <c r="F45" s="24">
        <f ca="1">IFERROR(IF(LoanIsNotPaid*LoanIsGood,Principal,""), "")</f>
        <v>7780.5677538651162</v>
      </c>
      <c r="G45" s="24">
        <f ca="1">IFERROR(IF(LoanIsNotPaid*LoanIsGood,InterestAmt,""), "")</f>
        <v>2980.7278207321656</v>
      </c>
      <c r="H45" s="24">
        <f ca="1">IFERROR(IF(LoanIsNotPaid*LoanIsGood,EndingBalance,""), "")</f>
        <v>1874784.371655928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1874784.371655928</v>
      </c>
      <c r="E46" s="24">
        <f ca="1">IFERROR(IF(LoanIsNotPaid*LoanIsGood,MonthlyPayment,""), "")</f>
        <v>10761.295574597283</v>
      </c>
      <c r="F46" s="24">
        <f ca="1">IFERROR(IF(LoanIsNotPaid*LoanIsGood,Principal,""), "")</f>
        <v>7792.8869861420717</v>
      </c>
      <c r="G46" s="24">
        <f ca="1">IFERROR(IF(LoanIsNotPaid*LoanIsGood,InterestAmt,""), "")</f>
        <v>2968.4085884552128</v>
      </c>
      <c r="H46" s="24">
        <f ca="1">IFERROR(IF(LoanIsNotPaid*LoanIsGood,EndingBalance,""), "")</f>
        <v>1866991.4846697871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1866991.4846697871</v>
      </c>
      <c r="E47" s="24">
        <f ca="1">IFERROR(IF(LoanIsNotPaid*LoanIsGood,MonthlyPayment,""), "")</f>
        <v>10761.295574597283</v>
      </c>
      <c r="F47" s="24">
        <f ca="1">IFERROR(IF(LoanIsNotPaid*LoanIsGood,Principal,""), "")</f>
        <v>7805.2257238701277</v>
      </c>
      <c r="G47" s="24">
        <f ca="1">IFERROR(IF(LoanIsNotPaid*LoanIsGood,InterestAmt,""), "")</f>
        <v>2956.0698507271541</v>
      </c>
      <c r="H47" s="24">
        <f ca="1">IFERROR(IF(LoanIsNotPaid*LoanIsGood,EndingBalance,""), "")</f>
        <v>1859186.2589459172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1859186.2589459172</v>
      </c>
      <c r="E48" s="24">
        <f ca="1">IFERROR(IF(LoanIsNotPaid*LoanIsGood,MonthlyPayment,""), "")</f>
        <v>10761.295574597283</v>
      </c>
      <c r="F48" s="24">
        <f ca="1">IFERROR(IF(LoanIsNotPaid*LoanIsGood,Principal,""), "")</f>
        <v>7817.5839979329239</v>
      </c>
      <c r="G48" s="24">
        <f ca="1">IFERROR(IF(LoanIsNotPaid*LoanIsGood,InterestAmt,""), "")</f>
        <v>2943.7115766643601</v>
      </c>
      <c r="H48" s="24">
        <f ca="1">IFERROR(IF(LoanIsNotPaid*LoanIsGood,EndingBalance,""), "")</f>
        <v>1851368.6749479843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1851368.6749479843</v>
      </c>
      <c r="E49" s="24">
        <f ca="1">IFERROR(IF(LoanIsNotPaid*LoanIsGood,MonthlyPayment,""), "")</f>
        <v>10761.295574597283</v>
      </c>
      <c r="F49" s="24">
        <f ca="1">IFERROR(IF(LoanIsNotPaid*LoanIsGood,Principal,""), "")</f>
        <v>7829.9618392629836</v>
      </c>
      <c r="G49" s="24">
        <f ca="1">IFERROR(IF(LoanIsNotPaid*LoanIsGood,InterestAmt,""), "")</f>
        <v>2931.3337353342999</v>
      </c>
      <c r="H49" s="24">
        <f ca="1">IFERROR(IF(LoanIsNotPaid*LoanIsGood,EndingBalance,""), "")</f>
        <v>1843538.7131087212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1843538.7131087212</v>
      </c>
      <c r="E50" s="24">
        <f ca="1">IFERROR(IF(LoanIsNotPaid*LoanIsGood,MonthlyPayment,""), "")</f>
        <v>10761.295574597283</v>
      </c>
      <c r="F50" s="24">
        <f ca="1">IFERROR(IF(LoanIsNotPaid*LoanIsGood,Principal,""), "")</f>
        <v>7842.3592788418155</v>
      </c>
      <c r="G50" s="24">
        <f ca="1">IFERROR(IF(LoanIsNotPaid*LoanIsGood,InterestAmt,""), "")</f>
        <v>2918.9362957554667</v>
      </c>
      <c r="H50" s="24">
        <f ca="1">IFERROR(IF(LoanIsNotPaid*LoanIsGood,EndingBalance,""), "")</f>
        <v>1835696.3538298795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1835696.3538298795</v>
      </c>
      <c r="E51" s="24">
        <f ca="1">IFERROR(IF(LoanIsNotPaid*LoanIsGood,MonthlyPayment,""), "")</f>
        <v>10761.295574597283</v>
      </c>
      <c r="F51" s="24">
        <f ca="1">IFERROR(IF(LoanIsNotPaid*LoanIsGood,Principal,""), "")</f>
        <v>7854.7763476999835</v>
      </c>
      <c r="G51" s="24">
        <f ca="1">IFERROR(IF(LoanIsNotPaid*LoanIsGood,InterestAmt,""), "")</f>
        <v>2906.5192268973005</v>
      </c>
      <c r="H51" s="24">
        <f ca="1">IFERROR(IF(LoanIsNotPaid*LoanIsGood,EndingBalance,""), "")</f>
        <v>1827841.5774821797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1827841.5774821797</v>
      </c>
      <c r="E52" s="24">
        <f ca="1">IFERROR(IF(LoanIsNotPaid*LoanIsGood,MonthlyPayment,""), "")</f>
        <v>10761.295574597283</v>
      </c>
      <c r="F52" s="24">
        <f ca="1">IFERROR(IF(LoanIsNotPaid*LoanIsGood,Principal,""), "")</f>
        <v>7867.2130769171745</v>
      </c>
      <c r="G52" s="24">
        <f ca="1">IFERROR(IF(LoanIsNotPaid*LoanIsGood,InterestAmt,""), "")</f>
        <v>2894.0824976801086</v>
      </c>
      <c r="H52" s="24">
        <f ca="1">IFERROR(IF(LoanIsNotPaid*LoanIsGood,EndingBalance,""), "")</f>
        <v>1819974.3644052632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1819974.3644052632</v>
      </c>
      <c r="E53" s="24">
        <f ca="1">IFERROR(IF(LoanIsNotPaid*LoanIsGood,MonthlyPayment,""), "")</f>
        <v>10761.295574597283</v>
      </c>
      <c r="F53" s="24">
        <f ca="1">IFERROR(IF(LoanIsNotPaid*LoanIsGood,Principal,""), "")</f>
        <v>7879.6694976222934</v>
      </c>
      <c r="G53" s="24">
        <f ca="1">IFERROR(IF(LoanIsNotPaid*LoanIsGood,InterestAmt,""), "")</f>
        <v>2881.6260769749897</v>
      </c>
      <c r="H53" s="24">
        <f ca="1">IFERROR(IF(LoanIsNotPaid*LoanIsGood,EndingBalance,""), "")</f>
        <v>1812094.6949076396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1812094.6949076396</v>
      </c>
      <c r="E54" s="24">
        <f ca="1">IFERROR(IF(LoanIsNotPaid*LoanIsGood,MonthlyPayment,""), "")</f>
        <v>10761.295574597283</v>
      </c>
      <c r="F54" s="24">
        <f ca="1">IFERROR(IF(LoanIsNotPaid*LoanIsGood,Principal,""), "")</f>
        <v>7892.145640993529</v>
      </c>
      <c r="G54" s="24">
        <f ca="1">IFERROR(IF(LoanIsNotPaid*LoanIsGood,InterestAmt,""), "")</f>
        <v>2869.1499336037546</v>
      </c>
      <c r="H54" s="24">
        <f ca="1">IFERROR(IF(LoanIsNotPaid*LoanIsGood,EndingBalance,""), "")</f>
        <v>1804202.5492666471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1804202.5492666471</v>
      </c>
      <c r="E55" s="24">
        <f ca="1">IFERROR(IF(LoanIsNotPaid*LoanIsGood,MonthlyPayment,""), "")</f>
        <v>10761.295574597283</v>
      </c>
      <c r="F55" s="24">
        <f ca="1">IFERROR(IF(LoanIsNotPaid*LoanIsGood,Principal,""), "")</f>
        <v>7904.6415382584346</v>
      </c>
      <c r="G55" s="24">
        <f ca="1">IFERROR(IF(LoanIsNotPaid*LoanIsGood,InterestAmt,""), "")</f>
        <v>2856.6540363388481</v>
      </c>
      <c r="H55" s="24">
        <f ca="1">IFERROR(IF(LoanIsNotPaid*LoanIsGood,EndingBalance,""), "")</f>
        <v>1796297.9077283889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1796297.9077283889</v>
      </c>
      <c r="E56" s="24">
        <f ca="1">IFERROR(IF(LoanIsNotPaid*LoanIsGood,MonthlyPayment,""), "")</f>
        <v>10761.295574597283</v>
      </c>
      <c r="F56" s="24">
        <f ca="1">IFERROR(IF(LoanIsNotPaid*LoanIsGood,Principal,""), "")</f>
        <v>7917.1572206940109</v>
      </c>
      <c r="G56" s="24">
        <f ca="1">IFERROR(IF(LoanIsNotPaid*LoanIsGood,InterestAmt,""), "")</f>
        <v>2844.1383539032718</v>
      </c>
      <c r="H56" s="24">
        <f ca="1">IFERROR(IF(LoanIsNotPaid*LoanIsGood,EndingBalance,""), "")</f>
        <v>1788380.7505076947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1788380.7505076947</v>
      </c>
      <c r="E57" s="24">
        <f ca="1">IFERROR(IF(LoanIsNotPaid*LoanIsGood,MonthlyPayment,""), "")</f>
        <v>10761.295574597283</v>
      </c>
      <c r="F57" s="24">
        <f ca="1">IFERROR(IF(LoanIsNotPaid*LoanIsGood,Principal,""), "")</f>
        <v>7929.6927196267752</v>
      </c>
      <c r="G57" s="24">
        <f ca="1">IFERROR(IF(LoanIsNotPaid*LoanIsGood,InterestAmt,""), "")</f>
        <v>2831.6028549705065</v>
      </c>
      <c r="H57" s="24">
        <f ca="1">IFERROR(IF(LoanIsNotPaid*LoanIsGood,EndingBalance,""), "")</f>
        <v>1780451.0577880689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1780451.0577880689</v>
      </c>
      <c r="E58" s="24">
        <f ca="1">IFERROR(IF(LoanIsNotPaid*LoanIsGood,MonthlyPayment,""), "")</f>
        <v>10761.295574597283</v>
      </c>
      <c r="F58" s="24">
        <f ca="1">IFERROR(IF(LoanIsNotPaid*LoanIsGood,Principal,""), "")</f>
        <v>7942.2480664328523</v>
      </c>
      <c r="G58" s="24">
        <f ca="1">IFERROR(IF(LoanIsNotPaid*LoanIsGood,InterestAmt,""), "")</f>
        <v>2819.0475081644313</v>
      </c>
      <c r="H58" s="24">
        <f ca="1">IFERROR(IF(LoanIsNotPaid*LoanIsGood,EndingBalance,""), "")</f>
        <v>1772508.8097216357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1772508.8097216357</v>
      </c>
      <c r="E59" s="24">
        <f ca="1">IFERROR(IF(LoanIsNotPaid*LoanIsGood,MonthlyPayment,""), "")</f>
        <v>10761.295574597283</v>
      </c>
      <c r="F59" s="24">
        <f ca="1">IFERROR(IF(LoanIsNotPaid*LoanIsGood,Principal,""), "")</f>
        <v>7954.8232925380389</v>
      </c>
      <c r="G59" s="24">
        <f ca="1">IFERROR(IF(LoanIsNotPaid*LoanIsGood,InterestAmt,""), "")</f>
        <v>2806.4722820592456</v>
      </c>
      <c r="H59" s="24">
        <f ca="1">IFERROR(IF(LoanIsNotPaid*LoanIsGood,EndingBalance,""), "")</f>
        <v>1764553.9864290983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1764553.9864290983</v>
      </c>
      <c r="E60" s="24">
        <f ca="1">IFERROR(IF(LoanIsNotPaid*LoanIsGood,MonthlyPayment,""), "")</f>
        <v>10761.295574597283</v>
      </c>
      <c r="F60" s="24">
        <f ca="1">IFERROR(IF(LoanIsNotPaid*LoanIsGood,Principal,""), "")</f>
        <v>7967.4184294178895</v>
      </c>
      <c r="G60" s="24">
        <f ca="1">IFERROR(IF(LoanIsNotPaid*LoanIsGood,InterestAmt,""), "")</f>
        <v>2793.8771451793937</v>
      </c>
      <c r="H60" s="24">
        <f ca="1">IFERROR(IF(LoanIsNotPaid*LoanIsGood,EndingBalance,""), "")</f>
        <v>1756586.567999681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1756586.567999681</v>
      </c>
      <c r="E61" s="24">
        <f ca="1">IFERROR(IF(LoanIsNotPaid*LoanIsGood,MonthlyPayment,""), "")</f>
        <v>10761.295574597283</v>
      </c>
      <c r="F61" s="24">
        <f ca="1">IFERROR(IF(LoanIsNotPaid*LoanIsGood,Principal,""), "")</f>
        <v>7980.0335085978013</v>
      </c>
      <c r="G61" s="24">
        <f ca="1">IFERROR(IF(LoanIsNotPaid*LoanIsGood,InterestAmt,""), "")</f>
        <v>2781.2620659994823</v>
      </c>
      <c r="H61" s="24">
        <f ca="1">IFERROR(IF(LoanIsNotPaid*LoanIsGood,EndingBalance,""), "")</f>
        <v>1748606.5344910817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1748606.5344910817</v>
      </c>
      <c r="E62" s="24">
        <f ca="1">IFERROR(IF(LoanIsNotPaid*LoanIsGood,MonthlyPayment,""), "")</f>
        <v>10761.295574597283</v>
      </c>
      <c r="F62" s="24">
        <f ca="1">IFERROR(IF(LoanIsNotPaid*LoanIsGood,Principal,""), "")</f>
        <v>7992.6685616530813</v>
      </c>
      <c r="G62" s="24">
        <f ca="1">IFERROR(IF(LoanIsNotPaid*LoanIsGood,InterestAmt,""), "")</f>
        <v>2768.6270129442023</v>
      </c>
      <c r="H62" s="24">
        <f ca="1">IFERROR(IF(LoanIsNotPaid*LoanIsGood,EndingBalance,""), "")</f>
        <v>1740613.8659294297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1740613.8659294297</v>
      </c>
      <c r="E63" s="24">
        <f ca="1">IFERROR(IF(LoanIsNotPaid*LoanIsGood,MonthlyPayment,""), "")</f>
        <v>10761.295574597283</v>
      </c>
      <c r="F63" s="24">
        <f ca="1">IFERROR(IF(LoanIsNotPaid*LoanIsGood,Principal,""), "")</f>
        <v>8005.323620209032</v>
      </c>
      <c r="G63" s="24">
        <f ca="1">IFERROR(IF(LoanIsNotPaid*LoanIsGood,InterestAmt,""), "")</f>
        <v>2755.9719543882516</v>
      </c>
      <c r="H63" s="24">
        <f ca="1">IFERROR(IF(LoanIsNotPaid*LoanIsGood,EndingBalance,""), "")</f>
        <v>1732608.5423092204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1732608.5423092204</v>
      </c>
      <c r="E64" s="24">
        <f ca="1">IFERROR(IF(LoanIsNotPaid*LoanIsGood,MonthlyPayment,""), "")</f>
        <v>10761.295574597283</v>
      </c>
      <c r="F64" s="24">
        <f ca="1">IFERROR(IF(LoanIsNotPaid*LoanIsGood,Principal,""), "")</f>
        <v>8017.9987159410302</v>
      </c>
      <c r="G64" s="24">
        <f ca="1">IFERROR(IF(LoanIsNotPaid*LoanIsGood,InterestAmt,""), "")</f>
        <v>2743.2968586562542</v>
      </c>
      <c r="H64" s="24">
        <f ca="1">IFERROR(IF(LoanIsNotPaid*LoanIsGood,EndingBalance,""), "")</f>
        <v>1724590.5435932793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1724590.5435932793</v>
      </c>
      <c r="E65" s="24">
        <f ca="1">IFERROR(IF(LoanIsNotPaid*LoanIsGood,MonthlyPayment,""), "")</f>
        <v>10761.295574597283</v>
      </c>
      <c r="F65" s="24">
        <f ca="1">IFERROR(IF(LoanIsNotPaid*LoanIsGood,Principal,""), "")</f>
        <v>8030.6938805746031</v>
      </c>
      <c r="G65" s="24">
        <f ca="1">IFERROR(IF(LoanIsNotPaid*LoanIsGood,InterestAmt,""), "")</f>
        <v>2730.6016940226809</v>
      </c>
      <c r="H65" s="24">
        <f ca="1">IFERROR(IF(LoanIsNotPaid*LoanIsGood,EndingBalance,""), "")</f>
        <v>1716559.8497127043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1716559.8497127043</v>
      </c>
      <c r="E66" s="24">
        <f ca="1">IFERROR(IF(LoanIsNotPaid*LoanIsGood,MonthlyPayment,""), "")</f>
        <v>10761.295574597283</v>
      </c>
      <c r="F66" s="24">
        <f ca="1">IFERROR(IF(LoanIsNotPaid*LoanIsGood,Principal,""), "")</f>
        <v>8043.4091458855128</v>
      </c>
      <c r="G66" s="24">
        <f ca="1">IFERROR(IF(LoanIsNotPaid*LoanIsGood,InterestAmt,""), "")</f>
        <v>2717.8864287117713</v>
      </c>
      <c r="H66" s="24">
        <f ca="1">IFERROR(IF(LoanIsNotPaid*LoanIsGood,EndingBalance,""), "")</f>
        <v>1708516.4405668201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1708516.4405668201</v>
      </c>
      <c r="E67" s="24">
        <f ca="1">IFERROR(IF(LoanIsNotPaid*LoanIsGood,MonthlyPayment,""), "")</f>
        <v>10761.295574597283</v>
      </c>
      <c r="F67" s="24">
        <f ca="1">IFERROR(IF(LoanIsNotPaid*LoanIsGood,Principal,""), "")</f>
        <v>8056.144543699831</v>
      </c>
      <c r="G67" s="24">
        <f ca="1">IFERROR(IF(LoanIsNotPaid*LoanIsGood,InterestAmt,""), "")</f>
        <v>2705.1510308974516</v>
      </c>
      <c r="H67" s="24">
        <f ca="1">IFERROR(IF(LoanIsNotPaid*LoanIsGood,EndingBalance,""), "")</f>
        <v>1700460.2960231204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1700460.2960231204</v>
      </c>
      <c r="E68" s="24">
        <f ca="1">IFERROR(IF(LoanIsNotPaid*LoanIsGood,MonthlyPayment,""), "")</f>
        <v>10761.295574597283</v>
      </c>
      <c r="F68" s="24">
        <f ca="1">IFERROR(IF(LoanIsNotPaid*LoanIsGood,Principal,""), "")</f>
        <v>8068.900105894023</v>
      </c>
      <c r="G68" s="24">
        <f ca="1">IFERROR(IF(LoanIsNotPaid*LoanIsGood,InterestAmt,""), "")</f>
        <v>2692.3954687032606</v>
      </c>
      <c r="H68" s="24">
        <f ca="1">IFERROR(IF(LoanIsNotPaid*LoanIsGood,EndingBalance,""), "")</f>
        <v>1692391.395917227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1692391.395917227</v>
      </c>
      <c r="E69" s="24">
        <f ca="1">IFERROR(IF(LoanIsNotPaid*LoanIsGood,MonthlyPayment,""), "")</f>
        <v>10761.295574597283</v>
      </c>
      <c r="F69" s="24">
        <f ca="1">IFERROR(IF(LoanIsNotPaid*LoanIsGood,Principal,""), "")</f>
        <v>8081.6758643950207</v>
      </c>
      <c r="G69" s="24">
        <f ca="1">IFERROR(IF(LoanIsNotPaid*LoanIsGood,InterestAmt,""), "")</f>
        <v>2679.6197102022616</v>
      </c>
      <c r="H69" s="24">
        <f ca="1">IFERROR(IF(LoanIsNotPaid*LoanIsGood,EndingBalance,""), "")</f>
        <v>1684309.7200528311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1684309.7200528311</v>
      </c>
      <c r="E70" s="24">
        <f ca="1">IFERROR(IF(LoanIsNotPaid*LoanIsGood,MonthlyPayment,""), "")</f>
        <v>10761.295574597283</v>
      </c>
      <c r="F70" s="24">
        <f ca="1">IFERROR(IF(LoanIsNotPaid*LoanIsGood,Principal,""), "")</f>
        <v>8094.4718511803139</v>
      </c>
      <c r="G70" s="24">
        <f ca="1">IFERROR(IF(LoanIsNotPaid*LoanIsGood,InterestAmt,""), "")</f>
        <v>2666.8237234169696</v>
      </c>
      <c r="H70" s="24">
        <f ca="1">IFERROR(IF(LoanIsNotPaid*LoanIsGood,EndingBalance,""), "")</f>
        <v>1676215.248201651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1676215.248201651</v>
      </c>
      <c r="E71" s="24">
        <f ca="1">IFERROR(IF(LoanIsNotPaid*LoanIsGood,MonthlyPayment,""), "")</f>
        <v>10761.295574597283</v>
      </c>
      <c r="F71" s="24">
        <f ca="1">IFERROR(IF(LoanIsNotPaid*LoanIsGood,Principal,""), "")</f>
        <v>8107.2880982780162</v>
      </c>
      <c r="G71" s="24">
        <f ca="1">IFERROR(IF(LoanIsNotPaid*LoanIsGood,InterestAmt,""), "")</f>
        <v>2654.007476319267</v>
      </c>
      <c r="H71" s="24">
        <f ca="1">IFERROR(IF(LoanIsNotPaid*LoanIsGood,EndingBalance,""), "")</f>
        <v>1668107.960103373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1668107.960103373</v>
      </c>
      <c r="E72" s="24">
        <f ca="1">IFERROR(IF(LoanIsNotPaid*LoanIsGood,MonthlyPayment,""), "")</f>
        <v>10761.295574597283</v>
      </c>
      <c r="F72" s="24">
        <f ca="1">IFERROR(IF(LoanIsNotPaid*LoanIsGood,Principal,""), "")</f>
        <v>8120.1246377669559</v>
      </c>
      <c r="G72" s="24">
        <f ca="1">IFERROR(IF(LoanIsNotPaid*LoanIsGood,InterestAmt,""), "")</f>
        <v>2641.1709368303273</v>
      </c>
      <c r="H72" s="24">
        <f ca="1">IFERROR(IF(LoanIsNotPaid*LoanIsGood,EndingBalance,""), "")</f>
        <v>1659987.835465607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1659987.835465607</v>
      </c>
      <c r="E73" s="24">
        <f ca="1">IFERROR(IF(LoanIsNotPaid*LoanIsGood,MonthlyPayment,""), "")</f>
        <v>10761.295574597283</v>
      </c>
      <c r="F73" s="24">
        <f ca="1">IFERROR(IF(LoanIsNotPaid*LoanIsGood,Principal,""), "")</f>
        <v>8132.9815017767532</v>
      </c>
      <c r="G73" s="24">
        <f ca="1">IFERROR(IF(LoanIsNotPaid*LoanIsGood,InterestAmt,""), "")</f>
        <v>2628.3140728205299</v>
      </c>
      <c r="H73" s="24">
        <f ca="1">IFERROR(IF(LoanIsNotPaid*LoanIsGood,EndingBalance,""), "")</f>
        <v>1651854.85396383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1651854.85396383</v>
      </c>
      <c r="E74" s="24">
        <f ca="1">IFERROR(IF(LoanIsNotPaid*LoanIsGood,MonthlyPayment,""), "")</f>
        <v>10761.295574597283</v>
      </c>
      <c r="F74" s="24">
        <f ca="1">IFERROR(IF(LoanIsNotPaid*LoanIsGood,Principal,""), "")</f>
        <v>8145.8587224878993</v>
      </c>
      <c r="G74" s="24">
        <f ca="1">IFERROR(IF(LoanIsNotPaid*LoanIsGood,InterestAmt,""), "")</f>
        <v>2615.4368521093829</v>
      </c>
      <c r="H74" s="24">
        <f ca="1">IFERROR(IF(LoanIsNotPaid*LoanIsGood,EndingBalance,""), "")</f>
        <v>1643708.9952413426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1643708.9952413426</v>
      </c>
      <c r="E75" s="24">
        <f ca="1">IFERROR(IF(LoanIsNotPaid*LoanIsGood,MonthlyPayment,""), "")</f>
        <v>10761.295574597283</v>
      </c>
      <c r="F75" s="24">
        <f ca="1">IFERROR(IF(LoanIsNotPaid*LoanIsGood,Principal,""), "")</f>
        <v>8158.7563321318394</v>
      </c>
      <c r="G75" s="24">
        <f ca="1">IFERROR(IF(LoanIsNotPaid*LoanIsGood,InterestAmt,""), "")</f>
        <v>2602.5392424654442</v>
      </c>
      <c r="H75" s="24">
        <f ca="1">IFERROR(IF(LoanIsNotPaid*LoanIsGood,EndingBalance,""), "")</f>
        <v>1635550.2389092108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1635550.2389092108</v>
      </c>
      <c r="E76" s="24">
        <f ca="1">IFERROR(IF(LoanIsNotPaid*LoanIsGood,MonthlyPayment,""), "")</f>
        <v>10761.295574597283</v>
      </c>
      <c r="F76" s="24">
        <f ca="1">IFERROR(IF(LoanIsNotPaid*LoanIsGood,Principal,""), "")</f>
        <v>8171.6743629910488</v>
      </c>
      <c r="G76" s="24">
        <f ca="1">IFERROR(IF(LoanIsNotPaid*LoanIsGood,InterestAmt,""), "")</f>
        <v>2589.6212116062352</v>
      </c>
      <c r="H76" s="24">
        <f ca="1">IFERROR(IF(LoanIsNotPaid*LoanIsGood,EndingBalance,""), "")</f>
        <v>1627378.5645462205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1627378.5645462205</v>
      </c>
      <c r="E77" s="24">
        <f ca="1">IFERROR(IF(LoanIsNotPaid*LoanIsGood,MonthlyPayment,""), "")</f>
        <v>10761.295574597283</v>
      </c>
      <c r="F77" s="24">
        <f ca="1">IFERROR(IF(LoanIsNotPaid*LoanIsGood,Principal,""), "")</f>
        <v>8184.6128473991166</v>
      </c>
      <c r="G77" s="24">
        <f ca="1">IFERROR(IF(LoanIsNotPaid*LoanIsGood,InterestAmt,""), "")</f>
        <v>2576.682727198166</v>
      </c>
      <c r="H77" s="24">
        <f ca="1">IFERROR(IF(LoanIsNotPaid*LoanIsGood,EndingBalance,""), "")</f>
        <v>1619193.9516988206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1619193.9516988206</v>
      </c>
      <c r="E78" s="24">
        <f ca="1">IFERROR(IF(LoanIsNotPaid*LoanIsGood,MonthlyPayment,""), "")</f>
        <v>10761.295574597283</v>
      </c>
      <c r="F78" s="24">
        <f ca="1">IFERROR(IF(LoanIsNotPaid*LoanIsGood,Principal,""), "")</f>
        <v>8197.5718177408307</v>
      </c>
      <c r="G78" s="24">
        <f ca="1">IFERROR(IF(LoanIsNotPaid*LoanIsGood,InterestAmt,""), "")</f>
        <v>2563.7237568564506</v>
      </c>
      <c r="H78" s="24">
        <f ca="1">IFERROR(IF(LoanIsNotPaid*LoanIsGood,EndingBalance,""), "")</f>
        <v>1610996.37988108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1610996.37988108</v>
      </c>
      <c r="E79" s="24">
        <f ca="1">IFERROR(IF(LoanIsNotPaid*LoanIsGood,MonthlyPayment,""), "")</f>
        <v>10761.295574597283</v>
      </c>
      <c r="F79" s="24">
        <f ca="1">IFERROR(IF(LoanIsNotPaid*LoanIsGood,Principal,""), "")</f>
        <v>8210.5513064522565</v>
      </c>
      <c r="G79" s="24">
        <f ca="1">IFERROR(IF(LoanIsNotPaid*LoanIsGood,InterestAmt,""), "")</f>
        <v>2550.7442681450279</v>
      </c>
      <c r="H79" s="24">
        <f ca="1">IFERROR(IF(LoanIsNotPaid*LoanIsGood,EndingBalance,""), "")</f>
        <v>1602785.8285746281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1602785.8285746281</v>
      </c>
      <c r="E80" s="24">
        <f ca="1">IFERROR(IF(LoanIsNotPaid*LoanIsGood,MonthlyPayment,""), "")</f>
        <v>10761.295574597283</v>
      </c>
      <c r="F80" s="24">
        <f ca="1">IFERROR(IF(LoanIsNotPaid*LoanIsGood,Principal,""), "")</f>
        <v>8223.551346020804</v>
      </c>
      <c r="G80" s="24">
        <f ca="1">IFERROR(IF(LoanIsNotPaid*LoanIsGood,InterestAmt,""), "")</f>
        <v>2537.7442285764787</v>
      </c>
      <c r="H80" s="24">
        <f ca="1">IFERROR(IF(LoanIsNotPaid*LoanIsGood,EndingBalance,""), "")</f>
        <v>1594562.2772286073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1594562.2772286073</v>
      </c>
      <c r="E81" s="24">
        <f ca="1">IFERROR(IF(LoanIsNotPaid*LoanIsGood,MonthlyPayment,""), "")</f>
        <v>10761.295574597283</v>
      </c>
      <c r="F81" s="24">
        <f ca="1">IFERROR(IF(LoanIsNotPaid*LoanIsGood,Principal,""), "")</f>
        <v>8236.5719689853377</v>
      </c>
      <c r="G81" s="24">
        <f ca="1">IFERROR(IF(LoanIsNotPaid*LoanIsGood,InterestAmt,""), "")</f>
        <v>2524.7236056119455</v>
      </c>
      <c r="H81" s="24">
        <f ca="1">IFERROR(IF(LoanIsNotPaid*LoanIsGood,EndingBalance,""), "")</f>
        <v>1586325.7052596216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1586325.7052596216</v>
      </c>
      <c r="E82" s="24">
        <f ca="1">IFERROR(IF(LoanIsNotPaid*LoanIsGood,MonthlyPayment,""), "")</f>
        <v>10761.295574597283</v>
      </c>
      <c r="F82" s="24">
        <f ca="1">IFERROR(IF(LoanIsNotPaid*LoanIsGood,Principal,""), "")</f>
        <v>8249.6132079362305</v>
      </c>
      <c r="G82" s="24">
        <f ca="1">IFERROR(IF(LoanIsNotPaid*LoanIsGood,InterestAmt,""), "")</f>
        <v>2511.6823666610521</v>
      </c>
      <c r="H82" s="24">
        <f ca="1">IFERROR(IF(LoanIsNotPaid*LoanIsGood,EndingBalance,""), "")</f>
        <v>1578076.0920516863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1578076.0920516863</v>
      </c>
      <c r="E83" s="24">
        <f ca="1">IFERROR(IF(LoanIsNotPaid*LoanIsGood,MonthlyPayment,""), "")</f>
        <v>10761.295574597283</v>
      </c>
      <c r="F83" s="24">
        <f ca="1">IFERROR(IF(LoanIsNotPaid*LoanIsGood,Principal,""), "")</f>
        <v>8262.6750955154639</v>
      </c>
      <c r="G83" s="24">
        <f ca="1">IFERROR(IF(LoanIsNotPaid*LoanIsGood,InterestAmt,""), "")</f>
        <v>2498.6204790818201</v>
      </c>
      <c r="H83" s="24">
        <f ca="1">IFERROR(IF(LoanIsNotPaid*LoanIsGood,EndingBalance,""), "")</f>
        <v>1569813.4169561705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1569813.4169561705</v>
      </c>
      <c r="E84" s="24">
        <f ca="1">IFERROR(IF(LoanIsNotPaid*LoanIsGood,MonthlyPayment,""), "")</f>
        <v>10761.295574597283</v>
      </c>
      <c r="F84" s="24">
        <f ca="1">IFERROR(IF(LoanIsNotPaid*LoanIsGood,Principal,""), "")</f>
        <v>8275.7576644166966</v>
      </c>
      <c r="G84" s="24">
        <f ca="1">IFERROR(IF(LoanIsNotPaid*LoanIsGood,InterestAmt,""), "")</f>
        <v>2485.537910180587</v>
      </c>
      <c r="H84" s="24">
        <f ca="1">IFERROR(IF(LoanIsNotPaid*LoanIsGood,EndingBalance,""), "")</f>
        <v>1561537.6592917549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1561537.6592917549</v>
      </c>
      <c r="E85" s="24">
        <f ca="1">IFERROR(IF(LoanIsNotPaid*LoanIsGood,MonthlyPayment,""), "")</f>
        <v>10761.295574597283</v>
      </c>
      <c r="F85" s="24">
        <f ca="1">IFERROR(IF(LoanIsNotPaid*LoanIsGood,Principal,""), "")</f>
        <v>8288.8609473853558</v>
      </c>
      <c r="G85" s="24">
        <f ca="1">IFERROR(IF(LoanIsNotPaid*LoanIsGood,InterestAmt,""), "")</f>
        <v>2472.4346272119274</v>
      </c>
      <c r="H85" s="24">
        <f ca="1">IFERROR(IF(LoanIsNotPaid*LoanIsGood,EndingBalance,""), "")</f>
        <v>1553248.7983443686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1553248.7983443686</v>
      </c>
      <c r="E86" s="24">
        <f ca="1">IFERROR(IF(LoanIsNotPaid*LoanIsGood,MonthlyPayment,""), "")</f>
        <v>10761.295574597283</v>
      </c>
      <c r="F86" s="24">
        <f ca="1">IFERROR(IF(LoanIsNotPaid*LoanIsGood,Principal,""), "")</f>
        <v>8301.9849772187172</v>
      </c>
      <c r="G86" s="24">
        <f ca="1">IFERROR(IF(LoanIsNotPaid*LoanIsGood,InterestAmt,""), "")</f>
        <v>2459.3105973785669</v>
      </c>
      <c r="H86" s="24">
        <f ca="1">IFERROR(IF(LoanIsNotPaid*LoanIsGood,EndingBalance,""), "")</f>
        <v>1544946.8133671503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1544946.8133671503</v>
      </c>
      <c r="E87" s="24">
        <f ca="1">IFERROR(IF(LoanIsNotPaid*LoanIsGood,MonthlyPayment,""), "")</f>
        <v>10761.295574597283</v>
      </c>
      <c r="F87" s="24">
        <f ca="1">IFERROR(IF(LoanIsNotPaid*LoanIsGood,Principal,""), "")</f>
        <v>8315.1297867659796</v>
      </c>
      <c r="G87" s="24">
        <f ca="1">IFERROR(IF(LoanIsNotPaid*LoanIsGood,InterestAmt,""), "")</f>
        <v>2446.165787831304</v>
      </c>
      <c r="H87" s="24">
        <f ca="1">IFERROR(IF(LoanIsNotPaid*LoanIsGood,EndingBalance,""), "")</f>
        <v>1536631.6835803848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1536631.6835803848</v>
      </c>
      <c r="E88" s="24">
        <f ca="1">IFERROR(IF(LoanIsNotPaid*LoanIsGood,MonthlyPayment,""), "")</f>
        <v>10761.295574597283</v>
      </c>
      <c r="F88" s="24">
        <f ca="1">IFERROR(IF(LoanIsNotPaid*LoanIsGood,Principal,""), "")</f>
        <v>8328.2954089283594</v>
      </c>
      <c r="G88" s="24">
        <f ca="1">IFERROR(IF(LoanIsNotPaid*LoanIsGood,InterestAmt,""), "")</f>
        <v>2433.0001656689251</v>
      </c>
      <c r="H88" s="24">
        <f ca="1">IFERROR(IF(LoanIsNotPaid*LoanIsGood,EndingBalance,""), "")</f>
        <v>1528303.3881714568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1528303.3881714568</v>
      </c>
      <c r="E89" s="24">
        <f ca="1">IFERROR(IF(LoanIsNotPaid*LoanIsGood,MonthlyPayment,""), "")</f>
        <v>10761.295574597283</v>
      </c>
      <c r="F89" s="24">
        <f ca="1">IFERROR(IF(LoanIsNotPaid*LoanIsGood,Principal,""), "")</f>
        <v>8341.4818766591616</v>
      </c>
      <c r="G89" s="24">
        <f ca="1">IFERROR(IF(LoanIsNotPaid*LoanIsGood,InterestAmt,""), "")</f>
        <v>2419.8136979381215</v>
      </c>
      <c r="H89" s="24">
        <f ca="1">IFERROR(IF(LoanIsNotPaid*LoanIsGood,EndingBalance,""), "")</f>
        <v>1519961.9062947975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1519961.9062947975</v>
      </c>
      <c r="E90" s="24">
        <f ca="1">IFERROR(IF(LoanIsNotPaid*LoanIsGood,MonthlyPayment,""), "")</f>
        <v>10761.295574597283</v>
      </c>
      <c r="F90" s="24">
        <f ca="1">IFERROR(IF(LoanIsNotPaid*LoanIsGood,Principal,""), "")</f>
        <v>8354.6892229638725</v>
      </c>
      <c r="G90" s="24">
        <f ca="1">IFERROR(IF(LoanIsNotPaid*LoanIsGood,InterestAmt,""), "")</f>
        <v>2406.6063516334111</v>
      </c>
      <c r="H90" s="24">
        <f ca="1">IFERROR(IF(LoanIsNotPaid*LoanIsGood,EndingBalance,""), "")</f>
        <v>1511607.217071834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1511607.217071834</v>
      </c>
      <c r="E91" s="24">
        <f ca="1">IFERROR(IF(LoanIsNotPaid*LoanIsGood,MonthlyPayment,""), "")</f>
        <v>10761.295574597283</v>
      </c>
      <c r="F91" s="24">
        <f ca="1">IFERROR(IF(LoanIsNotPaid*LoanIsGood,Principal,""), "")</f>
        <v>8367.9174809002325</v>
      </c>
      <c r="G91" s="24">
        <f ca="1">IFERROR(IF(LoanIsNotPaid*LoanIsGood,InterestAmt,""), "")</f>
        <v>2393.3780936970511</v>
      </c>
      <c r="H91" s="24">
        <f ca="1">IFERROR(IF(LoanIsNotPaid*LoanIsGood,EndingBalance,""), "")</f>
        <v>1503239.2995909341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1503239.2995909341</v>
      </c>
      <c r="E92" s="24">
        <f ca="1">IFERROR(IF(LoanIsNotPaid*LoanIsGood,MonthlyPayment,""), "")</f>
        <v>10761.295574597283</v>
      </c>
      <c r="F92" s="24">
        <f ca="1">IFERROR(IF(LoanIsNotPaid*LoanIsGood,Principal,""), "")</f>
        <v>8381.1666835783235</v>
      </c>
      <c r="G92" s="24">
        <f ca="1">IFERROR(IF(LoanIsNotPaid*LoanIsGood,InterestAmt,""), "")</f>
        <v>2380.1288910189592</v>
      </c>
      <c r="H92" s="24">
        <f ca="1">IFERROR(IF(LoanIsNotPaid*LoanIsGood,EndingBalance,""), "")</f>
        <v>1494858.1329073561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1494858.1329073561</v>
      </c>
      <c r="E93" s="24">
        <f ca="1">IFERROR(IF(LoanIsNotPaid*LoanIsGood,MonthlyPayment,""), "")</f>
        <v>10761.295574597283</v>
      </c>
      <c r="F93" s="24">
        <f ca="1">IFERROR(IF(LoanIsNotPaid*LoanIsGood,Principal,""), "")</f>
        <v>8394.4368641606561</v>
      </c>
      <c r="G93" s="24">
        <f ca="1">IFERROR(IF(LoanIsNotPaid*LoanIsGood,InterestAmt,""), "")</f>
        <v>2366.8587104366275</v>
      </c>
      <c r="H93" s="24">
        <f ca="1">IFERROR(IF(LoanIsNotPaid*LoanIsGood,EndingBalance,""), "")</f>
        <v>1486463.6960431938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1486463.6960431938</v>
      </c>
      <c r="E94" s="24">
        <f ca="1">IFERROR(IF(LoanIsNotPaid*LoanIsGood,MonthlyPayment,""), "")</f>
        <v>10761.295574597283</v>
      </c>
      <c r="F94" s="24">
        <f ca="1">IFERROR(IF(LoanIsNotPaid*LoanIsGood,Principal,""), "")</f>
        <v>8407.7280558622442</v>
      </c>
      <c r="G94" s="24">
        <f ca="1">IFERROR(IF(LoanIsNotPaid*LoanIsGood,InterestAmt,""), "")</f>
        <v>2353.5675187350394</v>
      </c>
      <c r="H94" s="24">
        <f ca="1">IFERROR(IF(LoanIsNotPaid*LoanIsGood,EndingBalance,""), "")</f>
        <v>1478055.9679873339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1478055.9679873339</v>
      </c>
      <c r="E95" s="24">
        <f ca="1">IFERROR(IF(LoanIsNotPaid*LoanIsGood,MonthlyPayment,""), "")</f>
        <v>10761.295574597283</v>
      </c>
      <c r="F95" s="24">
        <f ca="1">IFERROR(IF(LoanIsNotPaid*LoanIsGood,Principal,""), "")</f>
        <v>8421.0402919506923</v>
      </c>
      <c r="G95" s="24">
        <f ca="1">IFERROR(IF(LoanIsNotPaid*LoanIsGood,InterestAmt,""), "")</f>
        <v>2340.2552826465908</v>
      </c>
      <c r="H95" s="24">
        <f ca="1">IFERROR(IF(LoanIsNotPaid*LoanIsGood,EndingBalance,""), "")</f>
        <v>1469634.9276953824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1469634.9276953824</v>
      </c>
      <c r="E96" s="24">
        <f ca="1">IFERROR(IF(LoanIsNotPaid*LoanIsGood,MonthlyPayment,""), "")</f>
        <v>10761.295574597283</v>
      </c>
      <c r="F96" s="24">
        <f ca="1">IFERROR(IF(LoanIsNotPaid*LoanIsGood,Principal,""), "")</f>
        <v>8434.3736057462811</v>
      </c>
      <c r="G96" s="24">
        <f ca="1">IFERROR(IF(LoanIsNotPaid*LoanIsGood,InterestAmt,""), "")</f>
        <v>2326.9219688510025</v>
      </c>
      <c r="H96" s="24">
        <f ca="1">IFERROR(IF(LoanIsNotPaid*LoanIsGood,EndingBalance,""), "")</f>
        <v>1461200.5540896365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1461200.5540896365</v>
      </c>
      <c r="E97" s="24">
        <f ca="1">IFERROR(IF(LoanIsNotPaid*LoanIsGood,MonthlyPayment,""), "")</f>
        <v>10761.295574597283</v>
      </c>
      <c r="F97" s="24">
        <f ca="1">IFERROR(IF(LoanIsNotPaid*LoanIsGood,Principal,""), "")</f>
        <v>8447.7280306220455</v>
      </c>
      <c r="G97" s="24">
        <f ca="1">IFERROR(IF(LoanIsNotPaid*LoanIsGood,InterestAmt,""), "")</f>
        <v>2313.5675439752376</v>
      </c>
      <c r="H97" s="24">
        <f ca="1">IFERROR(IF(LoanIsNotPaid*LoanIsGood,EndingBalance,""), "")</f>
        <v>1452752.8260590131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1452752.8260590131</v>
      </c>
      <c r="E98" s="24">
        <f ca="1">IFERROR(IF(LoanIsNotPaid*LoanIsGood,MonthlyPayment,""), "")</f>
        <v>10761.295574597283</v>
      </c>
      <c r="F98" s="24">
        <f ca="1">IFERROR(IF(LoanIsNotPaid*LoanIsGood,Principal,""), "")</f>
        <v>8461.1036000038639</v>
      </c>
      <c r="G98" s="24">
        <f ca="1">IFERROR(IF(LoanIsNotPaid*LoanIsGood,InterestAmt,""), "")</f>
        <v>2300.1919745934188</v>
      </c>
      <c r="H98" s="24">
        <f ca="1">IFERROR(IF(LoanIsNotPaid*LoanIsGood,EndingBalance,""), "")</f>
        <v>1444291.7224590115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1444291.7224590115</v>
      </c>
      <c r="E99" s="24">
        <f ca="1">IFERROR(IF(LoanIsNotPaid*LoanIsGood,MonthlyPayment,""), "")</f>
        <v>10761.295574597283</v>
      </c>
      <c r="F99" s="24">
        <f ca="1">IFERROR(IF(LoanIsNotPaid*LoanIsGood,Principal,""), "")</f>
        <v>8474.5003473705365</v>
      </c>
      <c r="G99" s="24">
        <f ca="1">IFERROR(IF(LoanIsNotPaid*LoanIsGood,InterestAmt,""), "")</f>
        <v>2286.7952272267462</v>
      </c>
      <c r="H99" s="24">
        <f ca="1">IFERROR(IF(LoanIsNotPaid*LoanIsGood,EndingBalance,""), "")</f>
        <v>1435817.2221116405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1435817.2221116405</v>
      </c>
      <c r="E100" s="24">
        <f ca="1">IFERROR(IF(LoanIsNotPaid*LoanIsGood,MonthlyPayment,""), "")</f>
        <v>10761.295574597283</v>
      </c>
      <c r="F100" s="24">
        <f ca="1">IFERROR(IF(LoanIsNotPaid*LoanIsGood,Principal,""), "")</f>
        <v>8487.9183062538723</v>
      </c>
      <c r="G100" s="24">
        <f ca="1">IFERROR(IF(LoanIsNotPaid*LoanIsGood,InterestAmt,""), "")</f>
        <v>2273.3772683434095</v>
      </c>
      <c r="H100" s="24">
        <f ca="1">IFERROR(IF(LoanIsNotPaid*LoanIsGood,EndingBalance,""), "")</f>
        <v>1427329.3038053864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1427329.3038053864</v>
      </c>
      <c r="E101" s="24">
        <f ca="1">IFERROR(IF(LoanIsNotPaid*LoanIsGood,MonthlyPayment,""), "")</f>
        <v>10761.295574597283</v>
      </c>
      <c r="F101" s="24">
        <f ca="1">IFERROR(IF(LoanIsNotPaid*LoanIsGood,Principal,""), "")</f>
        <v>8501.3575102387767</v>
      </c>
      <c r="G101" s="24">
        <f ca="1">IFERROR(IF(LoanIsNotPaid*LoanIsGood,InterestAmt,""), "")</f>
        <v>2259.9380643585077</v>
      </c>
      <c r="H101" s="24">
        <f ca="1">IFERROR(IF(LoanIsNotPaid*LoanIsGood,EndingBalance,""), "")</f>
        <v>1418827.9462951478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1418827.9462951478</v>
      </c>
      <c r="E102" s="24">
        <f ca="1">IFERROR(IF(LoanIsNotPaid*LoanIsGood,MonthlyPayment,""), "")</f>
        <v>10761.295574597283</v>
      </c>
      <c r="F102" s="24">
        <f ca="1">IFERROR(IF(LoanIsNotPaid*LoanIsGood,Principal,""), "")</f>
        <v>8514.8179929633206</v>
      </c>
      <c r="G102" s="24">
        <f ca="1">IFERROR(IF(LoanIsNotPaid*LoanIsGood,InterestAmt,""), "")</f>
        <v>2246.4775816339629</v>
      </c>
      <c r="H102" s="24">
        <f ca="1">IFERROR(IF(LoanIsNotPaid*LoanIsGood,EndingBalance,""), "")</f>
        <v>1410313.1283021842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1410313.1283021842</v>
      </c>
      <c r="E103" s="24">
        <f ca="1">IFERROR(IF(LoanIsNotPaid*LoanIsGood,MonthlyPayment,""), "")</f>
        <v>10761.295574597283</v>
      </c>
      <c r="F103" s="24">
        <f ca="1">IFERROR(IF(LoanIsNotPaid*LoanIsGood,Principal,""), "")</f>
        <v>8528.2997881188458</v>
      </c>
      <c r="G103" s="24">
        <f ca="1">IFERROR(IF(LoanIsNotPaid*LoanIsGood,InterestAmt,""), "")</f>
        <v>2232.9957864784378</v>
      </c>
      <c r="H103" s="24">
        <f ca="1">IFERROR(IF(LoanIsNotPaid*LoanIsGood,EndingBalance,""), "")</f>
        <v>1401784.8285140658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1401784.8285140658</v>
      </c>
      <c r="E104" s="24">
        <f ca="1">IFERROR(IF(LoanIsNotPaid*LoanIsGood,MonthlyPayment,""), "")</f>
        <v>10761.295574597283</v>
      </c>
      <c r="F104" s="24">
        <f ca="1">IFERROR(IF(LoanIsNotPaid*LoanIsGood,Principal,""), "")</f>
        <v>8541.8029294500338</v>
      </c>
      <c r="G104" s="24">
        <f ca="1">IFERROR(IF(LoanIsNotPaid*LoanIsGood,InterestAmt,""), "")</f>
        <v>2219.4926451472493</v>
      </c>
      <c r="H104" s="24">
        <f ca="1">IFERROR(IF(LoanIsNotPaid*LoanIsGood,EndingBalance,""), "")</f>
        <v>1393243.0255846172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1393243.0255846172</v>
      </c>
      <c r="E105" s="24">
        <f ca="1">IFERROR(IF(LoanIsNotPaid*LoanIsGood,MonthlyPayment,""), "")</f>
        <v>10761.295574597283</v>
      </c>
      <c r="F105" s="24">
        <f ca="1">IFERROR(IF(LoanIsNotPaid*LoanIsGood,Principal,""), "")</f>
        <v>8555.3274507549977</v>
      </c>
      <c r="G105" s="24">
        <f ca="1">IFERROR(IF(LoanIsNotPaid*LoanIsGood,InterestAmt,""), "")</f>
        <v>2205.9681238422872</v>
      </c>
      <c r="H105" s="24">
        <f ca="1">IFERROR(IF(LoanIsNotPaid*LoanIsGood,EndingBalance,""), "")</f>
        <v>1384687.6981338614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1384687.6981338614</v>
      </c>
      <c r="E106" s="24">
        <f ca="1">IFERROR(IF(LoanIsNotPaid*LoanIsGood,MonthlyPayment,""), "")</f>
        <v>10761.295574597283</v>
      </c>
      <c r="F106" s="24">
        <f ca="1">IFERROR(IF(LoanIsNotPaid*LoanIsGood,Principal,""), "")</f>
        <v>8568.8733858853575</v>
      </c>
      <c r="G106" s="24">
        <f ca="1">IFERROR(IF(LoanIsNotPaid*LoanIsGood,InterestAmt,""), "")</f>
        <v>2192.4221887119252</v>
      </c>
      <c r="H106" s="24">
        <f ca="1">IFERROR(IF(LoanIsNotPaid*LoanIsGood,EndingBalance,""), "")</f>
        <v>1376118.8247479759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1376118.8247479759</v>
      </c>
      <c r="E107" s="24">
        <f ca="1">IFERROR(IF(LoanIsNotPaid*LoanIsGood,MonthlyPayment,""), "")</f>
        <v>10761.295574597283</v>
      </c>
      <c r="F107" s="24">
        <f ca="1">IFERROR(IF(LoanIsNotPaid*LoanIsGood,Principal,""), "")</f>
        <v>8582.4407687463427</v>
      </c>
      <c r="G107" s="24">
        <f ca="1">IFERROR(IF(LoanIsNotPaid*LoanIsGood,InterestAmt,""), "")</f>
        <v>2178.8548058509396</v>
      </c>
      <c r="H107" s="24">
        <f ca="1">IFERROR(IF(LoanIsNotPaid*LoanIsGood,EndingBalance,""), "")</f>
        <v>1367536.3839792295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1367536.3839792295</v>
      </c>
      <c r="E108" s="24">
        <f ca="1">IFERROR(IF(LoanIsNotPaid*LoanIsGood,MonthlyPayment,""), "")</f>
        <v>10761.295574597283</v>
      </c>
      <c r="F108" s="24">
        <f ca="1">IFERROR(IF(LoanIsNotPaid*LoanIsGood,Principal,""), "")</f>
        <v>8596.0296332968592</v>
      </c>
      <c r="G108" s="24">
        <f ca="1">IFERROR(IF(LoanIsNotPaid*LoanIsGood,InterestAmt,""), "")</f>
        <v>2165.2659413004249</v>
      </c>
      <c r="H108" s="24">
        <f ca="1">IFERROR(IF(LoanIsNotPaid*LoanIsGood,EndingBalance,""), "")</f>
        <v>1358940.3543459328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1358940.3543459328</v>
      </c>
      <c r="E109" s="24">
        <f ca="1">IFERROR(IF(LoanIsNotPaid*LoanIsGood,MonthlyPayment,""), "")</f>
        <v>10761.295574597283</v>
      </c>
      <c r="F109" s="24">
        <f ca="1">IFERROR(IF(LoanIsNotPaid*LoanIsGood,Principal,""), "")</f>
        <v>8609.6400135495787</v>
      </c>
      <c r="G109" s="24">
        <f ca="1">IFERROR(IF(LoanIsNotPaid*LoanIsGood,InterestAmt,""), "")</f>
        <v>2151.6555610477049</v>
      </c>
      <c r="H109" s="24">
        <f ca="1">IFERROR(IF(LoanIsNotPaid*LoanIsGood,EndingBalance,""), "")</f>
        <v>1350330.7143323829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1350330.7143323829</v>
      </c>
      <c r="E110" s="24">
        <f ca="1">IFERROR(IF(LoanIsNotPaid*LoanIsGood,MonthlyPayment,""), "")</f>
        <v>10761.295574597283</v>
      </c>
      <c r="F110" s="24">
        <f ca="1">IFERROR(IF(LoanIsNotPaid*LoanIsGood,Principal,""), "")</f>
        <v>8623.2719435710314</v>
      </c>
      <c r="G110" s="24">
        <f ca="1">IFERROR(IF(LoanIsNotPaid*LoanIsGood,InterestAmt,""), "")</f>
        <v>2138.0236310262512</v>
      </c>
      <c r="H110" s="24">
        <f ca="1">IFERROR(IF(LoanIsNotPaid*LoanIsGood,EndingBalance,""), "")</f>
        <v>1341707.4423888139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1341707.4423888139</v>
      </c>
      <c r="E111" s="24">
        <f ca="1">IFERROR(IF(LoanIsNotPaid*LoanIsGood,MonthlyPayment,""), "")</f>
        <v>10761.295574597283</v>
      </c>
      <c r="F111" s="24">
        <f ca="1">IFERROR(IF(LoanIsNotPaid*LoanIsGood,Principal,""), "")</f>
        <v>8636.925457481686</v>
      </c>
      <c r="G111" s="24">
        <f ca="1">IFERROR(IF(LoanIsNotPaid*LoanIsGood,InterestAmt,""), "")</f>
        <v>2124.3701171155972</v>
      </c>
      <c r="H111" s="24">
        <f ca="1">IFERROR(IF(LoanIsNotPaid*LoanIsGood,EndingBalance,""), "")</f>
        <v>1333070.5169313326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1333070.5169313326</v>
      </c>
      <c r="E112" s="24">
        <f ca="1">IFERROR(IF(LoanIsNotPaid*LoanIsGood,MonthlyPayment,""), "")</f>
        <v>10761.295574597283</v>
      </c>
      <c r="F112" s="24">
        <f ca="1">IFERROR(IF(LoanIsNotPaid*LoanIsGood,Principal,""), "")</f>
        <v>8650.6005894560312</v>
      </c>
      <c r="G112" s="24">
        <f ca="1">IFERROR(IF(LoanIsNotPaid*LoanIsGood,InterestAmt,""), "")</f>
        <v>2110.694985141251</v>
      </c>
      <c r="H112" s="24">
        <f ca="1">IFERROR(IF(LoanIsNotPaid*LoanIsGood,EndingBalance,""), "")</f>
        <v>1324419.9163418768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1324419.9163418768</v>
      </c>
      <c r="E113" s="24">
        <f ca="1">IFERROR(IF(LoanIsNotPaid*LoanIsGood,MonthlyPayment,""), "")</f>
        <v>10761.295574597283</v>
      </c>
      <c r="F113" s="24">
        <f ca="1">IFERROR(IF(LoanIsNotPaid*LoanIsGood,Principal,""), "")</f>
        <v>8664.2973737226712</v>
      </c>
      <c r="G113" s="24">
        <f ca="1">IFERROR(IF(LoanIsNotPaid*LoanIsGood,InterestAmt,""), "")</f>
        <v>2096.9982008746124</v>
      </c>
      <c r="H113" s="24">
        <f ca="1">IFERROR(IF(LoanIsNotPaid*LoanIsGood,EndingBalance,""), "")</f>
        <v>1315755.6189681529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1315755.6189681529</v>
      </c>
      <c r="E114" s="24">
        <f ca="1">IFERROR(IF(LoanIsNotPaid*LoanIsGood,MonthlyPayment,""), "")</f>
        <v>10761.295574597283</v>
      </c>
      <c r="F114" s="24">
        <f ca="1">IFERROR(IF(LoanIsNotPaid*LoanIsGood,Principal,""), "")</f>
        <v>8678.0158445643992</v>
      </c>
      <c r="G114" s="24">
        <f ca="1">IFERROR(IF(LoanIsNotPaid*LoanIsGood,InterestAmt,""), "")</f>
        <v>2083.2797300328848</v>
      </c>
      <c r="H114" s="24">
        <f ca="1">IFERROR(IF(LoanIsNotPaid*LoanIsGood,EndingBalance,""), "")</f>
        <v>1307077.6031235887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1307077.6031235887</v>
      </c>
      <c r="E115" s="24">
        <f ca="1">IFERROR(IF(LoanIsNotPaid*LoanIsGood,MonthlyPayment,""), "")</f>
        <v>10761.295574597283</v>
      </c>
      <c r="F115" s="24">
        <f ca="1">IFERROR(IF(LoanIsNotPaid*LoanIsGood,Principal,""), "")</f>
        <v>8691.7560363182911</v>
      </c>
      <c r="G115" s="24">
        <f ca="1">IFERROR(IF(LoanIsNotPaid*LoanIsGood,InterestAmt,""), "")</f>
        <v>2069.5395382789916</v>
      </c>
      <c r="H115" s="24">
        <f ca="1">IFERROR(IF(LoanIsNotPaid*LoanIsGood,EndingBalance,""), "")</f>
        <v>1298385.8470872706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1298385.8470872706</v>
      </c>
      <c r="E116" s="24">
        <f ca="1">IFERROR(IF(LoanIsNotPaid*LoanIsGood,MonthlyPayment,""), "")</f>
        <v>10761.295574597283</v>
      </c>
      <c r="F116" s="24">
        <f ca="1">IFERROR(IF(LoanIsNotPaid*LoanIsGood,Principal,""), "")</f>
        <v>8705.5179833757957</v>
      </c>
      <c r="G116" s="24">
        <f ca="1">IFERROR(IF(LoanIsNotPaid*LoanIsGood,InterestAmt,""), "")</f>
        <v>2055.777591221487</v>
      </c>
      <c r="H116" s="24">
        <f ca="1">IFERROR(IF(LoanIsNotPaid*LoanIsGood,EndingBalance,""), "")</f>
        <v>1289680.3291038959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1289680.3291038959</v>
      </c>
      <c r="E117" s="24">
        <f ca="1">IFERROR(IF(LoanIsNotPaid*LoanIsGood,MonthlyPayment,""), "")</f>
        <v>10761.295574597283</v>
      </c>
      <c r="F117" s="24">
        <f ca="1">IFERROR(IF(LoanIsNotPaid*LoanIsGood,Principal,""), "")</f>
        <v>8719.3017201828079</v>
      </c>
      <c r="G117" s="24">
        <f ca="1">IFERROR(IF(LoanIsNotPaid*LoanIsGood,InterestAmt,""), "")</f>
        <v>2041.9938544144757</v>
      </c>
      <c r="H117" s="24">
        <f ca="1">IFERROR(IF(LoanIsNotPaid*LoanIsGood,EndingBalance,""), "")</f>
        <v>1280961.0273837121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1280961.0273837121</v>
      </c>
      <c r="E118" s="24">
        <f ca="1">IFERROR(IF(LoanIsNotPaid*LoanIsGood,MonthlyPayment,""), "")</f>
        <v>10761.295574597283</v>
      </c>
      <c r="F118" s="24">
        <f ca="1">IFERROR(IF(LoanIsNotPaid*LoanIsGood,Principal,""), "")</f>
        <v>8733.1072812397633</v>
      </c>
      <c r="G118" s="24">
        <f ca="1">IFERROR(IF(LoanIsNotPaid*LoanIsGood,InterestAmt,""), "")</f>
        <v>2028.1882933575198</v>
      </c>
      <c r="H118" s="24">
        <f ca="1">IFERROR(IF(LoanIsNotPaid*LoanIsGood,EndingBalance,""), "")</f>
        <v>1272227.9201024733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1272227.9201024733</v>
      </c>
      <c r="E119" s="24">
        <f ca="1">IFERROR(IF(LoanIsNotPaid*LoanIsGood,MonthlyPayment,""), "")</f>
        <v>10761.295574597283</v>
      </c>
      <c r="F119" s="24">
        <f ca="1">IFERROR(IF(LoanIsNotPaid*LoanIsGood,Principal,""), "")</f>
        <v>8746.9347011017271</v>
      </c>
      <c r="G119" s="24">
        <f ca="1">IFERROR(IF(LoanIsNotPaid*LoanIsGood,InterestAmt,""), "")</f>
        <v>2014.3608734955567</v>
      </c>
      <c r="H119" s="24">
        <f ca="1">IFERROR(IF(LoanIsNotPaid*LoanIsGood,EndingBalance,""), "")</f>
        <v>1263480.9854013715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1263480.9854013715</v>
      </c>
      <c r="E120" s="24">
        <f ca="1">IFERROR(IF(LoanIsNotPaid*LoanIsGood,MonthlyPayment,""), "")</f>
        <v>10761.295574597283</v>
      </c>
      <c r="F120" s="24">
        <f ca="1">IFERROR(IF(LoanIsNotPaid*LoanIsGood,Principal,""), "")</f>
        <v>8760.7840143784706</v>
      </c>
      <c r="G120" s="24">
        <f ca="1">IFERROR(IF(LoanIsNotPaid*LoanIsGood,InterestAmt,""), "")</f>
        <v>2000.5115602188121</v>
      </c>
      <c r="H120" s="24">
        <f ca="1">IFERROR(IF(LoanIsNotPaid*LoanIsGood,EndingBalance,""), "")</f>
        <v>1254720.2013869924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1254720.2013869924</v>
      </c>
      <c r="E121" s="24">
        <f ca="1">IFERROR(IF(LoanIsNotPaid*LoanIsGood,MonthlyPayment,""), "")</f>
        <v>10761.295574597283</v>
      </c>
      <c r="F121" s="24">
        <f ca="1">IFERROR(IF(LoanIsNotPaid*LoanIsGood,Principal,""), "")</f>
        <v>8774.6552557345713</v>
      </c>
      <c r="G121" s="24">
        <f ca="1">IFERROR(IF(LoanIsNotPaid*LoanIsGood,InterestAmt,""), "")</f>
        <v>1986.6403188627128</v>
      </c>
      <c r="H121" s="24">
        <f ca="1">IFERROR(IF(LoanIsNotPaid*LoanIsGood,EndingBalance,""), "")</f>
        <v>1245945.5461312588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1245945.5461312588</v>
      </c>
      <c r="E122" s="24">
        <f ca="1">IFERROR(IF(LoanIsNotPaid*LoanIsGood,MonthlyPayment,""), "")</f>
        <v>10761.295574597283</v>
      </c>
      <c r="F122" s="24">
        <f ca="1">IFERROR(IF(LoanIsNotPaid*LoanIsGood,Principal,""), "")</f>
        <v>8788.5484598894836</v>
      </c>
      <c r="G122" s="24">
        <f ca="1">IFERROR(IF(LoanIsNotPaid*LoanIsGood,InterestAmt,""), "")</f>
        <v>1972.7471147077995</v>
      </c>
      <c r="H122" s="24">
        <f ca="1">IFERROR(IF(LoanIsNotPaid*LoanIsGood,EndingBalance,""), "")</f>
        <v>1237156.9976713699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1237156.9976713699</v>
      </c>
      <c r="E123" s="24">
        <f ca="1">IFERROR(IF(LoanIsNotPaid*LoanIsGood,MonthlyPayment,""), "")</f>
        <v>10761.295574597283</v>
      </c>
      <c r="F123" s="24">
        <f ca="1">IFERROR(IF(LoanIsNotPaid*LoanIsGood,Principal,""), "")</f>
        <v>8802.4636616176413</v>
      </c>
      <c r="G123" s="24">
        <f ca="1">IFERROR(IF(LoanIsNotPaid*LoanIsGood,InterestAmt,""), "")</f>
        <v>1958.8319129796416</v>
      </c>
      <c r="H123" s="24">
        <f ca="1">IFERROR(IF(LoanIsNotPaid*LoanIsGood,EndingBalance,""), "")</f>
        <v>1228354.5340097526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1228354.5340097526</v>
      </c>
      <c r="E124" s="24">
        <f ca="1">IFERROR(IF(LoanIsNotPaid*LoanIsGood,MonthlyPayment,""), "")</f>
        <v>10761.295574597283</v>
      </c>
      <c r="F124" s="24">
        <f ca="1">IFERROR(IF(LoanIsNotPaid*LoanIsGood,Principal,""), "")</f>
        <v>8816.4008957485366</v>
      </c>
      <c r="G124" s="24">
        <f ca="1">IFERROR(IF(LoanIsNotPaid*LoanIsGood,InterestAmt,""), "")</f>
        <v>1944.8946788487469</v>
      </c>
      <c r="H124" s="24">
        <f ca="1">IFERROR(IF(LoanIsNotPaid*LoanIsGood,EndingBalance,""), "")</f>
        <v>1219538.1331140047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1219538.1331140047</v>
      </c>
      <c r="E125" s="24">
        <f ca="1">IFERROR(IF(LoanIsNotPaid*LoanIsGood,MonthlyPayment,""), "")</f>
        <v>10761.295574597283</v>
      </c>
      <c r="F125" s="24">
        <f ca="1">IFERROR(IF(LoanIsNotPaid*LoanIsGood,Principal,""), "")</f>
        <v>8830.3601971668049</v>
      </c>
      <c r="G125" s="24">
        <f ca="1">IFERROR(IF(LoanIsNotPaid*LoanIsGood,InterestAmt,""), "")</f>
        <v>1930.9353774304784</v>
      </c>
      <c r="H125" s="24">
        <f ca="1">IFERROR(IF(LoanIsNotPaid*LoanIsGood,EndingBalance,""), "")</f>
        <v>1210707.7729168362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1210707.7729168362</v>
      </c>
      <c r="E126" s="24">
        <f ca="1">IFERROR(IF(LoanIsNotPaid*LoanIsGood,MonthlyPayment,""), "")</f>
        <v>10761.295574597283</v>
      </c>
      <c r="F126" s="24">
        <f ca="1">IFERROR(IF(LoanIsNotPaid*LoanIsGood,Principal,""), "")</f>
        <v>8844.3416008123204</v>
      </c>
      <c r="G126" s="24">
        <f ca="1">IFERROR(IF(LoanIsNotPaid*LoanIsGood,InterestAmt,""), "")</f>
        <v>1916.9539737849643</v>
      </c>
      <c r="H126" s="24">
        <f ca="1">IFERROR(IF(LoanIsNotPaid*LoanIsGood,EndingBalance,""), "")</f>
        <v>1201863.4313160249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1201863.4313160249</v>
      </c>
      <c r="E127" s="24">
        <f ca="1">IFERROR(IF(LoanIsNotPaid*LoanIsGood,MonthlyPayment,""), "")</f>
        <v>10761.295574597283</v>
      </c>
      <c r="F127" s="24">
        <f ca="1">IFERROR(IF(LoanIsNotPaid*LoanIsGood,Principal,""), "")</f>
        <v>8858.3451416802727</v>
      </c>
      <c r="G127" s="24">
        <f ca="1">IFERROR(IF(LoanIsNotPaid*LoanIsGood,InterestAmt,""), "")</f>
        <v>1902.9504329170118</v>
      </c>
      <c r="H127" s="24">
        <f ca="1">IFERROR(IF(LoanIsNotPaid*LoanIsGood,EndingBalance,""), "")</f>
        <v>1193005.0861743446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1193005.0861743446</v>
      </c>
      <c r="E128" s="24">
        <f ca="1">IFERROR(IF(LoanIsNotPaid*LoanIsGood,MonthlyPayment,""), "")</f>
        <v>10761.295574597283</v>
      </c>
      <c r="F128" s="24">
        <f ca="1">IFERROR(IF(LoanIsNotPaid*LoanIsGood,Principal,""), "")</f>
        <v>8872.3708548212653</v>
      </c>
      <c r="G128" s="24">
        <f ca="1">IFERROR(IF(LoanIsNotPaid*LoanIsGood,InterestAmt,""), "")</f>
        <v>1888.9247197760176</v>
      </c>
      <c r="H128" s="24">
        <f ca="1">IFERROR(IF(LoanIsNotPaid*LoanIsGood,EndingBalance,""), "")</f>
        <v>1184132.7153195234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1184132.7153195234</v>
      </c>
      <c r="E129" s="24">
        <f ca="1">IFERROR(IF(LoanIsNotPaid*LoanIsGood,MonthlyPayment,""), "")</f>
        <v>10761.295574597283</v>
      </c>
      <c r="F129" s="24">
        <f ca="1">IFERROR(IF(LoanIsNotPaid*LoanIsGood,Principal,""), "")</f>
        <v>8886.4187753414008</v>
      </c>
      <c r="G129" s="24">
        <f ca="1">IFERROR(IF(LoanIsNotPaid*LoanIsGood,InterestAmt,""), "")</f>
        <v>1874.8767992558842</v>
      </c>
      <c r="H129" s="24">
        <f ca="1">IFERROR(IF(LoanIsNotPaid*LoanIsGood,EndingBalance,""), "")</f>
        <v>1175246.2965441823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1175246.2965441823</v>
      </c>
      <c r="E130" s="24">
        <f ca="1">IFERROR(IF(LoanIsNotPaid*LoanIsGood,MonthlyPayment,""), "")</f>
        <v>10761.295574597283</v>
      </c>
      <c r="F130" s="24">
        <f ca="1">IFERROR(IF(LoanIsNotPaid*LoanIsGood,Principal,""), "")</f>
        <v>8900.4889384023554</v>
      </c>
      <c r="G130" s="24">
        <f ca="1">IFERROR(IF(LoanIsNotPaid*LoanIsGood,InterestAmt,""), "")</f>
        <v>1860.806636194927</v>
      </c>
      <c r="H130" s="24">
        <f ca="1">IFERROR(IF(LoanIsNotPaid*LoanIsGood,EndingBalance,""), "")</f>
        <v>1166345.8076057809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1166345.8076057809</v>
      </c>
      <c r="E131" s="24">
        <f ca="1">IFERROR(IF(LoanIsNotPaid*LoanIsGood,MonthlyPayment,""), "")</f>
        <v>10761.295574597283</v>
      </c>
      <c r="F131" s="24">
        <f ca="1">IFERROR(IF(LoanIsNotPaid*LoanIsGood,Principal,""), "")</f>
        <v>8914.581379221494</v>
      </c>
      <c r="G131" s="24">
        <f ca="1">IFERROR(IF(LoanIsNotPaid*LoanIsGood,InterestAmt,""), "")</f>
        <v>1846.7141953757898</v>
      </c>
      <c r="H131" s="24">
        <f ca="1">IFERROR(IF(LoanIsNotPaid*LoanIsGood,EndingBalance,""), "")</f>
        <v>1157431.2262265589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1157431.2262265589</v>
      </c>
      <c r="E132" s="24">
        <f ca="1">IFERROR(IF(LoanIsNotPaid*LoanIsGood,MonthlyPayment,""), "")</f>
        <v>10761.295574597283</v>
      </c>
      <c r="F132" s="24">
        <f ca="1">IFERROR(IF(LoanIsNotPaid*LoanIsGood,Principal,""), "")</f>
        <v>8928.6961330719278</v>
      </c>
      <c r="G132" s="24">
        <f ca="1">IFERROR(IF(LoanIsNotPaid*LoanIsGood,InterestAmt,""), "")</f>
        <v>1832.5994415253558</v>
      </c>
      <c r="H132" s="24">
        <f ca="1">IFERROR(IF(LoanIsNotPaid*LoanIsGood,EndingBalance,""), "")</f>
        <v>1148502.5300934883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1148502.5300934883</v>
      </c>
      <c r="E133" s="24">
        <f ca="1">IFERROR(IF(LoanIsNotPaid*LoanIsGood,MonthlyPayment,""), "")</f>
        <v>10761.295574597283</v>
      </c>
      <c r="F133" s="24">
        <f ca="1">IFERROR(IF(LoanIsNotPaid*LoanIsGood,Principal,""), "")</f>
        <v>8942.8332352826237</v>
      </c>
      <c r="G133" s="24">
        <f ca="1">IFERROR(IF(LoanIsNotPaid*LoanIsGood,InterestAmt,""), "")</f>
        <v>1818.462339314658</v>
      </c>
      <c r="H133" s="24">
        <f ca="1">IFERROR(IF(LoanIsNotPaid*LoanIsGood,EndingBalance,""), "")</f>
        <v>1139559.6968582042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1139559.6968582042</v>
      </c>
      <c r="E134" s="24">
        <f ca="1">IFERROR(IF(LoanIsNotPaid*LoanIsGood,MonthlyPayment,""), "")</f>
        <v>10761.295574597283</v>
      </c>
      <c r="F134" s="24">
        <f ca="1">IFERROR(IF(LoanIsNotPaid*LoanIsGood,Principal,""), "")</f>
        <v>8956.9927212384882</v>
      </c>
      <c r="G134" s="24">
        <f ca="1">IFERROR(IF(LoanIsNotPaid*LoanIsGood,InterestAmt,""), "")</f>
        <v>1804.3028533587942</v>
      </c>
      <c r="H134" s="24">
        <f ca="1">IFERROR(IF(LoanIsNotPaid*LoanIsGood,EndingBalance,""), "")</f>
        <v>1130602.7041369667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1130602.7041369667</v>
      </c>
      <c r="E135" s="24">
        <f ca="1">IFERROR(IF(LoanIsNotPaid*LoanIsGood,MonthlyPayment,""), "")</f>
        <v>10761.295574597283</v>
      </c>
      <c r="F135" s="24">
        <f ca="1">IFERROR(IF(LoanIsNotPaid*LoanIsGood,Principal,""), "")</f>
        <v>8971.1746263804507</v>
      </c>
      <c r="G135" s="24">
        <f ca="1">IFERROR(IF(LoanIsNotPaid*LoanIsGood,InterestAmt,""), "")</f>
        <v>1790.1209482168333</v>
      </c>
      <c r="H135" s="24">
        <f ca="1">IFERROR(IF(LoanIsNotPaid*LoanIsGood,EndingBalance,""), "")</f>
        <v>1121631.5295105854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1121631.5295105854</v>
      </c>
      <c r="E136" s="24">
        <f ca="1">IFERROR(IF(LoanIsNotPaid*LoanIsGood,MonthlyPayment,""), "")</f>
        <v>10761.295574597283</v>
      </c>
      <c r="F136" s="24">
        <f ca="1">IFERROR(IF(LoanIsNotPaid*LoanIsGood,Principal,""), "")</f>
        <v>8985.3789862055528</v>
      </c>
      <c r="G136" s="24">
        <f ca="1">IFERROR(IF(LoanIsNotPaid*LoanIsGood,InterestAmt,""), "")</f>
        <v>1775.916588391731</v>
      </c>
      <c r="H136" s="24">
        <f ca="1">IFERROR(IF(LoanIsNotPaid*LoanIsGood,EndingBalance,""), "")</f>
        <v>1112646.1505243813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1112646.1505243813</v>
      </c>
      <c r="E137" s="24">
        <f ca="1">IFERROR(IF(LoanIsNotPaid*LoanIsGood,MonthlyPayment,""), "")</f>
        <v>10761.295574597283</v>
      </c>
      <c r="F137" s="24">
        <f ca="1">IFERROR(IF(LoanIsNotPaid*LoanIsGood,Principal,""), "")</f>
        <v>8999.6058362670447</v>
      </c>
      <c r="G137" s="24">
        <f ca="1">IFERROR(IF(LoanIsNotPaid*LoanIsGood,InterestAmt,""), "")</f>
        <v>1761.6897383302387</v>
      </c>
      <c r="H137" s="24">
        <f ca="1">IFERROR(IF(LoanIsNotPaid*LoanIsGood,EndingBalance,""), "")</f>
        <v>1103646.5446881142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1103646.5446881142</v>
      </c>
      <c r="E138" s="24">
        <f ca="1">IFERROR(IF(LoanIsNotPaid*LoanIsGood,MonthlyPayment,""), "")</f>
        <v>10761.295574597283</v>
      </c>
      <c r="F138" s="24">
        <f ca="1">IFERROR(IF(LoanIsNotPaid*LoanIsGood,Principal,""), "")</f>
        <v>9013.8552121744669</v>
      </c>
      <c r="G138" s="24">
        <f ca="1">IFERROR(IF(LoanIsNotPaid*LoanIsGood,InterestAmt,""), "")</f>
        <v>1747.4403624228162</v>
      </c>
      <c r="H138" s="24">
        <f ca="1">IFERROR(IF(LoanIsNotPaid*LoanIsGood,EndingBalance,""), "")</f>
        <v>1094632.6894759401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1094632.6894759401</v>
      </c>
      <c r="E139" s="24">
        <f ca="1">IFERROR(IF(LoanIsNotPaid*LoanIsGood,MonthlyPayment,""), "")</f>
        <v>10761.295574597283</v>
      </c>
      <c r="F139" s="24">
        <f ca="1">IFERROR(IF(LoanIsNotPaid*LoanIsGood,Principal,""), "")</f>
        <v>9028.1271495937435</v>
      </c>
      <c r="G139" s="24">
        <f ca="1">IFERROR(IF(LoanIsNotPaid*LoanIsGood,InterestAmt,""), "")</f>
        <v>1733.1684250035396</v>
      </c>
      <c r="H139" s="24">
        <f ca="1">IFERROR(IF(LoanIsNotPaid*LoanIsGood,EndingBalance,""), "")</f>
        <v>1085604.562326347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1085604.562326347</v>
      </c>
      <c r="E140" s="24">
        <f ca="1">IFERROR(IF(LoanIsNotPaid*LoanIsGood,MonthlyPayment,""), "")</f>
        <v>10761.295574597283</v>
      </c>
      <c r="F140" s="24">
        <f ca="1">IFERROR(IF(LoanIsNotPaid*LoanIsGood,Principal,""), "")</f>
        <v>9042.421684247267</v>
      </c>
      <c r="G140" s="24">
        <f ca="1">IFERROR(IF(LoanIsNotPaid*LoanIsGood,InterestAmt,""), "")</f>
        <v>1718.8738903500162</v>
      </c>
      <c r="H140" s="24">
        <f ca="1">IFERROR(IF(LoanIsNotPaid*LoanIsGood,EndingBalance,""), "")</f>
        <v>1076562.1406420998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1076562.1406420998</v>
      </c>
      <c r="E141" s="24">
        <f ca="1">IFERROR(IF(LoanIsNotPaid*LoanIsGood,MonthlyPayment,""), "")</f>
        <v>10761.295574597283</v>
      </c>
      <c r="F141" s="24">
        <f ca="1">IFERROR(IF(LoanIsNotPaid*LoanIsGood,Principal,""), "")</f>
        <v>9056.7388519139913</v>
      </c>
      <c r="G141" s="24">
        <f ca="1">IFERROR(IF(LoanIsNotPaid*LoanIsGood,InterestAmt,""), "")</f>
        <v>1704.5567226832911</v>
      </c>
      <c r="H141" s="24">
        <f ca="1">IFERROR(IF(LoanIsNotPaid*LoanIsGood,EndingBalance,""), "")</f>
        <v>1067505.4017901851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1067505.4017901851</v>
      </c>
      <c r="E142" s="24">
        <f ca="1">IFERROR(IF(LoanIsNotPaid*LoanIsGood,MonthlyPayment,""), "")</f>
        <v>10761.295574597283</v>
      </c>
      <c r="F142" s="24">
        <f ca="1">IFERROR(IF(LoanIsNotPaid*LoanIsGood,Principal,""), "")</f>
        <v>9071.0786884295212</v>
      </c>
      <c r="G142" s="24">
        <f ca="1">IFERROR(IF(LoanIsNotPaid*LoanIsGood,InterestAmt,""), "")</f>
        <v>1690.216886167761</v>
      </c>
      <c r="H142" s="24">
        <f ca="1">IFERROR(IF(LoanIsNotPaid*LoanIsGood,EndingBalance,""), "")</f>
        <v>1058434.3231017559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1058434.3231017559</v>
      </c>
      <c r="E143" s="24">
        <f ca="1">IFERROR(IF(LoanIsNotPaid*LoanIsGood,MonthlyPayment,""), "")</f>
        <v>10761.295574597283</v>
      </c>
      <c r="F143" s="24">
        <f ca="1">IFERROR(IF(LoanIsNotPaid*LoanIsGood,Principal,""), "")</f>
        <v>9085.4412296862029</v>
      </c>
      <c r="G143" s="24">
        <f ca="1">IFERROR(IF(LoanIsNotPaid*LoanIsGood,InterestAmt,""), "")</f>
        <v>1675.8543449110807</v>
      </c>
      <c r="H143" s="24">
        <f ca="1">IFERROR(IF(LoanIsNotPaid*LoanIsGood,EndingBalance,""), "")</f>
        <v>1049348.8818720705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1049348.8818720705</v>
      </c>
      <c r="E144" s="24">
        <f ca="1">IFERROR(IF(LoanIsNotPaid*LoanIsGood,MonthlyPayment,""), "")</f>
        <v>10761.295574597283</v>
      </c>
      <c r="F144" s="24">
        <f ca="1">IFERROR(IF(LoanIsNotPaid*LoanIsGood,Principal,""), "")</f>
        <v>9099.8265116332059</v>
      </c>
      <c r="G144" s="24">
        <f ca="1">IFERROR(IF(LoanIsNotPaid*LoanIsGood,InterestAmt,""), "")</f>
        <v>1661.4690629640779</v>
      </c>
      <c r="H144" s="24">
        <f ca="1">IFERROR(IF(LoanIsNotPaid*LoanIsGood,EndingBalance,""), "")</f>
        <v>1040249.0553604374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1040249.0553604374</v>
      </c>
      <c r="E145" s="24">
        <f ca="1">IFERROR(IF(LoanIsNotPaid*LoanIsGood,MonthlyPayment,""), "")</f>
        <v>10761.295574597283</v>
      </c>
      <c r="F145" s="24">
        <f ca="1">IFERROR(IF(LoanIsNotPaid*LoanIsGood,Principal,""), "")</f>
        <v>9114.2345702766252</v>
      </c>
      <c r="G145" s="24">
        <f ca="1">IFERROR(IF(LoanIsNotPaid*LoanIsGood,InterestAmt,""), "")</f>
        <v>1647.0610043206586</v>
      </c>
      <c r="H145" s="24">
        <f ca="1">IFERROR(IF(LoanIsNotPaid*LoanIsGood,EndingBalance,""), "")</f>
        <v>1031134.8207901609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1031134.8207901609</v>
      </c>
      <c r="E146" s="24">
        <f ca="1">IFERROR(IF(LoanIsNotPaid*LoanIsGood,MonthlyPayment,""), "")</f>
        <v>10761.295574597283</v>
      </c>
      <c r="F146" s="24">
        <f ca="1">IFERROR(IF(LoanIsNotPaid*LoanIsGood,Principal,""), "")</f>
        <v>9128.6654416795609</v>
      </c>
      <c r="G146" s="24">
        <f ca="1">IFERROR(IF(LoanIsNotPaid*LoanIsGood,InterestAmt,""), "")</f>
        <v>1632.6301329177202</v>
      </c>
      <c r="H146" s="24">
        <f ca="1">IFERROR(IF(LoanIsNotPaid*LoanIsGood,EndingBalance,""), "")</f>
        <v>1022006.1553484816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1022006.1553484816</v>
      </c>
      <c r="E147" s="24">
        <f ca="1">IFERROR(IF(LoanIsNotPaid*LoanIsGood,MonthlyPayment,""), "")</f>
        <v>10761.295574597283</v>
      </c>
      <c r="F147" s="24">
        <f ca="1">IFERROR(IF(LoanIsNotPaid*LoanIsGood,Principal,""), "")</f>
        <v>9143.1191619622205</v>
      </c>
      <c r="G147" s="24">
        <f ca="1">IFERROR(IF(LoanIsNotPaid*LoanIsGood,InterestAmt,""), "")</f>
        <v>1618.1764126350613</v>
      </c>
      <c r="H147" s="24">
        <f ca="1">IFERROR(IF(LoanIsNotPaid*LoanIsGood,EndingBalance,""), "")</f>
        <v>1012863.0361865188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1012863.0361865188</v>
      </c>
      <c r="E148" s="24">
        <f ca="1">IFERROR(IF(LoanIsNotPaid*LoanIsGood,MonthlyPayment,""), "")</f>
        <v>10761.295574597283</v>
      </c>
      <c r="F148" s="24">
        <f ca="1">IFERROR(IF(LoanIsNotPaid*LoanIsGood,Principal,""), "")</f>
        <v>9157.5957673019948</v>
      </c>
      <c r="G148" s="24">
        <f ca="1">IFERROR(IF(LoanIsNotPaid*LoanIsGood,InterestAmt,""), "")</f>
        <v>1603.6998072952877</v>
      </c>
      <c r="H148" s="24">
        <f ca="1">IFERROR(IF(LoanIsNotPaid*LoanIsGood,EndingBalance,""), "")</f>
        <v>1003705.4404192187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1003705.4404192187</v>
      </c>
      <c r="E149" s="24">
        <f ca="1">IFERROR(IF(LoanIsNotPaid*LoanIsGood,MonthlyPayment,""), "")</f>
        <v>10761.295574597283</v>
      </c>
      <c r="F149" s="24">
        <f ca="1">IFERROR(IF(LoanIsNotPaid*LoanIsGood,Principal,""), "")</f>
        <v>9172.0952939335566</v>
      </c>
      <c r="G149" s="24">
        <f ca="1">IFERROR(IF(LoanIsNotPaid*LoanIsGood,InterestAmt,""), "")</f>
        <v>1589.2002806637261</v>
      </c>
      <c r="H149" s="24">
        <f ca="1">IFERROR(IF(LoanIsNotPaid*LoanIsGood,EndingBalance,""), "")</f>
        <v>994533.34512528381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994533.34512528381</v>
      </c>
      <c r="E150" s="24">
        <f ca="1">IFERROR(IF(LoanIsNotPaid*LoanIsGood,MonthlyPayment,""), "")</f>
        <v>10761.295574597283</v>
      </c>
      <c r="F150" s="24">
        <f ca="1">IFERROR(IF(LoanIsNotPaid*LoanIsGood,Principal,""), "")</f>
        <v>9186.6177781489514</v>
      </c>
      <c r="G150" s="24">
        <f ca="1">IFERROR(IF(LoanIsNotPaid*LoanIsGood,InterestAmt,""), "")</f>
        <v>1574.6777964483317</v>
      </c>
      <c r="H150" s="24">
        <f ca="1">IFERROR(IF(LoanIsNotPaid*LoanIsGood,EndingBalance,""), "")</f>
        <v>985346.72734713554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985346.72734713554</v>
      </c>
      <c r="E151" s="24">
        <f ca="1">IFERROR(IF(LoanIsNotPaid*LoanIsGood,MonthlyPayment,""), "")</f>
        <v>10761.295574597283</v>
      </c>
      <c r="F151" s="24">
        <f ca="1">IFERROR(IF(LoanIsNotPaid*LoanIsGood,Principal,""), "")</f>
        <v>9201.1632562976865</v>
      </c>
      <c r="G151" s="24">
        <f ca="1">IFERROR(IF(LoanIsNotPaid*LoanIsGood,InterestAmt,""), "")</f>
        <v>1560.1323182995955</v>
      </c>
      <c r="H151" s="24">
        <f ca="1">IFERROR(IF(LoanIsNotPaid*LoanIsGood,EndingBalance,""), "")</f>
        <v>976145.56409083703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976145.56409083703</v>
      </c>
      <c r="E152" s="24">
        <f ca="1">IFERROR(IF(LoanIsNotPaid*LoanIsGood,MonthlyPayment,""), "")</f>
        <v>10761.295574597283</v>
      </c>
      <c r="F152" s="24">
        <f ca="1">IFERROR(IF(LoanIsNotPaid*LoanIsGood,Principal,""), "")</f>
        <v>9215.7317647868258</v>
      </c>
      <c r="G152" s="24">
        <f ca="1">IFERROR(IF(LoanIsNotPaid*LoanIsGood,InterestAmt,""), "")</f>
        <v>1545.5638098104575</v>
      </c>
      <c r="H152" s="24">
        <f ca="1">IFERROR(IF(LoanIsNotPaid*LoanIsGood,EndingBalance,""), "")</f>
        <v>966929.83232605155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966929.83232605155</v>
      </c>
      <c r="E153" s="24">
        <f ca="1">IFERROR(IF(LoanIsNotPaid*LoanIsGood,MonthlyPayment,""), "")</f>
        <v>10761.295574597283</v>
      </c>
      <c r="F153" s="24">
        <f ca="1">IFERROR(IF(LoanIsNotPaid*LoanIsGood,Principal,""), "")</f>
        <v>9230.3233400810714</v>
      </c>
      <c r="G153" s="24">
        <f ca="1">IFERROR(IF(LoanIsNotPaid*LoanIsGood,InterestAmt,""), "")</f>
        <v>1530.9722345162118</v>
      </c>
      <c r="H153" s="24">
        <f ca="1">IFERROR(IF(LoanIsNotPaid*LoanIsGood,EndingBalance,""), "")</f>
        <v>957699.50898597063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957699.50898597063</v>
      </c>
      <c r="E154" s="24">
        <f ca="1">IFERROR(IF(LoanIsNotPaid*LoanIsGood,MonthlyPayment,""), "")</f>
        <v>10761.295574597283</v>
      </c>
      <c r="F154" s="24">
        <f ca="1">IFERROR(IF(LoanIsNotPaid*LoanIsGood,Principal,""), "")</f>
        <v>9244.9380187028673</v>
      </c>
      <c r="G154" s="24">
        <f ca="1">IFERROR(IF(LoanIsNotPaid*LoanIsGood,InterestAmt,""), "")</f>
        <v>1516.3575558944167</v>
      </c>
      <c r="H154" s="24">
        <f ca="1">IFERROR(IF(LoanIsNotPaid*LoanIsGood,EndingBalance,""), "")</f>
        <v>948454.57096726797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948454.57096726797</v>
      </c>
      <c r="E155" s="24">
        <f ca="1">IFERROR(IF(LoanIsNotPaid*LoanIsGood,MonthlyPayment,""), "")</f>
        <v>10761.295574597283</v>
      </c>
      <c r="F155" s="24">
        <f ca="1">IFERROR(IF(LoanIsNotPaid*LoanIsGood,Principal,""), "")</f>
        <v>9259.5758372324781</v>
      </c>
      <c r="G155" s="24">
        <f ca="1">IFERROR(IF(LoanIsNotPaid*LoanIsGood,InterestAmt,""), "")</f>
        <v>1501.7197373648041</v>
      </c>
      <c r="H155" s="24">
        <f ca="1">IFERROR(IF(LoanIsNotPaid*LoanIsGood,EndingBalance,""), "")</f>
        <v>939194.99513003603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939194.99513003603</v>
      </c>
      <c r="E156" s="24">
        <f ca="1">IFERROR(IF(LoanIsNotPaid*LoanIsGood,MonthlyPayment,""), "")</f>
        <v>10761.295574597283</v>
      </c>
      <c r="F156" s="24">
        <f ca="1">IFERROR(IF(LoanIsNotPaid*LoanIsGood,Principal,""), "")</f>
        <v>9274.2368323080973</v>
      </c>
      <c r="G156" s="24">
        <f ca="1">IFERROR(IF(LoanIsNotPaid*LoanIsGood,InterestAmt,""), "")</f>
        <v>1487.0587422891856</v>
      </c>
      <c r="H156" s="24">
        <f ca="1">IFERROR(IF(LoanIsNotPaid*LoanIsGood,EndingBalance,""), "")</f>
        <v>929920.75829772814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929920.75829772814</v>
      </c>
      <c r="E157" s="24">
        <f ca="1">IFERROR(IF(LoanIsNotPaid*LoanIsGood,MonthlyPayment,""), "")</f>
        <v>10761.295574597283</v>
      </c>
      <c r="F157" s="24">
        <f ca="1">IFERROR(IF(LoanIsNotPaid*LoanIsGood,Principal,""), "")</f>
        <v>9288.921040625919</v>
      </c>
      <c r="G157" s="24">
        <f ca="1">IFERROR(IF(LoanIsNotPaid*LoanIsGood,InterestAmt,""), "")</f>
        <v>1472.3745339713648</v>
      </c>
      <c r="H157" s="24">
        <f ca="1">IFERROR(IF(LoanIsNotPaid*LoanIsGood,EndingBalance,""), "")</f>
        <v>920631.83725710097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920631.83725710097</v>
      </c>
      <c r="E158" s="24">
        <f ca="1">IFERROR(IF(LoanIsNotPaid*LoanIsGood,MonthlyPayment,""), "")</f>
        <v>10761.295574597283</v>
      </c>
      <c r="F158" s="24">
        <f ca="1">IFERROR(IF(LoanIsNotPaid*LoanIsGood,Principal,""), "")</f>
        <v>9303.6284989402429</v>
      </c>
      <c r="G158" s="24">
        <f ca="1">IFERROR(IF(LoanIsNotPaid*LoanIsGood,InterestAmt,""), "")</f>
        <v>1457.6670756570404</v>
      </c>
      <c r="H158" s="24">
        <f ca="1">IFERROR(IF(LoanIsNotPaid*LoanIsGood,EndingBalance,""), "")</f>
        <v>911328.20875816257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911328.20875816257</v>
      </c>
      <c r="E159" s="24">
        <f ca="1">IFERROR(IF(LoanIsNotPaid*LoanIsGood,MonthlyPayment,""), "")</f>
        <v>10761.295574597283</v>
      </c>
      <c r="F159" s="24">
        <f ca="1">IFERROR(IF(LoanIsNotPaid*LoanIsGood,Principal,""), "")</f>
        <v>9318.3592440635639</v>
      </c>
      <c r="G159" s="24">
        <f ca="1">IFERROR(IF(LoanIsNotPaid*LoanIsGood,InterestAmt,""), "")</f>
        <v>1442.9363305337181</v>
      </c>
      <c r="H159" s="24">
        <f ca="1">IFERROR(IF(LoanIsNotPaid*LoanIsGood,EndingBalance,""), "")</f>
        <v>902009.84951409907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902009.84951409907</v>
      </c>
      <c r="E160" s="24">
        <f ca="1">IFERROR(IF(LoanIsNotPaid*LoanIsGood,MonthlyPayment,""), "")</f>
        <v>10761.295574597283</v>
      </c>
      <c r="F160" s="24">
        <f ca="1">IFERROR(IF(LoanIsNotPaid*LoanIsGood,Principal,""), "")</f>
        <v>9333.1133128666643</v>
      </c>
      <c r="G160" s="24">
        <f ca="1">IFERROR(IF(LoanIsNotPaid*LoanIsGood,InterestAmt,""), "")</f>
        <v>1428.1822617306175</v>
      </c>
      <c r="H160" s="24">
        <f ca="1">IFERROR(IF(LoanIsNotPaid*LoanIsGood,EndingBalance,""), "")</f>
        <v>892676.7362012323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892676.7362012323</v>
      </c>
      <c r="E161" s="24">
        <f ca="1">IFERROR(IF(LoanIsNotPaid*LoanIsGood,MonthlyPayment,""), "")</f>
        <v>10761.295574597283</v>
      </c>
      <c r="F161" s="24">
        <f ca="1">IFERROR(IF(LoanIsNotPaid*LoanIsGood,Principal,""), "")</f>
        <v>9347.8907422787051</v>
      </c>
      <c r="G161" s="24">
        <f ca="1">IFERROR(IF(LoanIsNotPaid*LoanIsGood,InterestAmt,""), "")</f>
        <v>1413.4048323185789</v>
      </c>
      <c r="H161" s="24">
        <f ca="1">IFERROR(IF(LoanIsNotPaid*LoanIsGood,EndingBalance,""), "")</f>
        <v>883328.84545895248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883328.84545895248</v>
      </c>
      <c r="E162" s="24">
        <f ca="1">IFERROR(IF(LoanIsNotPaid*LoanIsGood,MonthlyPayment,""), "")</f>
        <v>10761.295574597283</v>
      </c>
      <c r="F162" s="24">
        <f ca="1">IFERROR(IF(LoanIsNotPaid*LoanIsGood,Principal,""), "")</f>
        <v>9362.6915692873135</v>
      </c>
      <c r="G162" s="24">
        <f ca="1">IFERROR(IF(LoanIsNotPaid*LoanIsGood,InterestAmt,""), "")</f>
        <v>1398.6040053099709</v>
      </c>
      <c r="H162" s="24">
        <f ca="1">IFERROR(IF(LoanIsNotPaid*LoanIsGood,EndingBalance,""), "")</f>
        <v>873966.15388966654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873966.15388966654</v>
      </c>
      <c r="E163" s="24">
        <f ca="1">IFERROR(IF(LoanIsNotPaid*LoanIsGood,MonthlyPayment,""), "")</f>
        <v>10761.295574597283</v>
      </c>
      <c r="F163" s="24">
        <f ca="1">IFERROR(IF(LoanIsNotPaid*LoanIsGood,Principal,""), "")</f>
        <v>9377.5158309386843</v>
      </c>
      <c r="G163" s="24">
        <f ca="1">IFERROR(IF(LoanIsNotPaid*LoanIsGood,InterestAmt,""), "")</f>
        <v>1383.7797436585993</v>
      </c>
      <c r="H163" s="24">
        <f ca="1">IFERROR(IF(LoanIsNotPaid*LoanIsGood,EndingBalance,""), "")</f>
        <v>864588.63805872714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864588.63805872714</v>
      </c>
      <c r="E164" s="24">
        <f ca="1">IFERROR(IF(LoanIsNotPaid*LoanIsGood,MonthlyPayment,""), "")</f>
        <v>10761.295574597283</v>
      </c>
      <c r="F164" s="24">
        <f ca="1">IFERROR(IF(LoanIsNotPaid*LoanIsGood,Principal,""), "")</f>
        <v>9392.3635643376711</v>
      </c>
      <c r="G164" s="24">
        <f ca="1">IFERROR(IF(LoanIsNotPaid*LoanIsGood,InterestAmt,""), "")</f>
        <v>1368.932010259613</v>
      </c>
      <c r="H164" s="24">
        <f ca="1">IFERROR(IF(LoanIsNotPaid*LoanIsGood,EndingBalance,""), "")</f>
        <v>855196.2744943914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855196.2744943914</v>
      </c>
      <c r="E165" s="24">
        <f ca="1">IFERROR(IF(LoanIsNotPaid*LoanIsGood,MonthlyPayment,""), "")</f>
        <v>10761.295574597283</v>
      </c>
      <c r="F165" s="24">
        <f ca="1">IFERROR(IF(LoanIsNotPaid*LoanIsGood,Principal,""), "")</f>
        <v>9407.2348066478717</v>
      </c>
      <c r="G165" s="24">
        <f ca="1">IFERROR(IF(LoanIsNotPaid*LoanIsGood,InterestAmt,""), "")</f>
        <v>1354.0607679494117</v>
      </c>
      <c r="H165" s="24">
        <f ca="1">IFERROR(IF(LoanIsNotPaid*LoanIsGood,EndingBalance,""), "")</f>
        <v>845789.03968774225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845789.03968774225</v>
      </c>
      <c r="E166" s="24">
        <f ca="1">IFERROR(IF(LoanIsNotPaid*LoanIsGood,MonthlyPayment,""), "")</f>
        <v>10761.295574597283</v>
      </c>
      <c r="F166" s="24">
        <f ca="1">IFERROR(IF(LoanIsNotPaid*LoanIsGood,Principal,""), "")</f>
        <v>9422.1295950917302</v>
      </c>
      <c r="G166" s="24">
        <f ca="1">IFERROR(IF(LoanIsNotPaid*LoanIsGood,InterestAmt,""), "")</f>
        <v>1339.1659795055525</v>
      </c>
      <c r="H166" s="24">
        <f ca="1">IFERROR(IF(LoanIsNotPaid*LoanIsGood,EndingBalance,""), "")</f>
        <v>836366.91009265068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836366.91009265068</v>
      </c>
      <c r="E167" s="24">
        <f ca="1">IFERROR(IF(LoanIsNotPaid*LoanIsGood,MonthlyPayment,""), "")</f>
        <v>10761.295574597283</v>
      </c>
      <c r="F167" s="24">
        <f ca="1">IFERROR(IF(LoanIsNotPaid*LoanIsGood,Principal,""), "")</f>
        <v>9437.0479669506258</v>
      </c>
      <c r="G167" s="24">
        <f ca="1">IFERROR(IF(LoanIsNotPaid*LoanIsGood,InterestAmt,""), "")</f>
        <v>1324.2476076466573</v>
      </c>
      <c r="H167" s="24">
        <f ca="1">IFERROR(IF(LoanIsNotPaid*LoanIsGood,EndingBalance,""), "")</f>
        <v>826929.86212570034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826929.86212570034</v>
      </c>
      <c r="E168" s="24">
        <f ca="1">IFERROR(IF(LoanIsNotPaid*LoanIsGood,MonthlyPayment,""), "")</f>
        <v>10761.295574597283</v>
      </c>
      <c r="F168" s="24">
        <f ca="1">IFERROR(IF(LoanIsNotPaid*LoanIsGood,Principal,""), "")</f>
        <v>9451.9899595649658</v>
      </c>
      <c r="G168" s="24">
        <f ca="1">IFERROR(IF(LoanIsNotPaid*LoanIsGood,InterestAmt,""), "")</f>
        <v>1309.3056150323189</v>
      </c>
      <c r="H168" s="24">
        <f ca="1">IFERROR(IF(LoanIsNotPaid*LoanIsGood,EndingBalance,""), "")</f>
        <v>817477.87216613675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817477.87216613675</v>
      </c>
      <c r="E169" s="24">
        <f ca="1">IFERROR(IF(LoanIsNotPaid*LoanIsGood,MonthlyPayment,""), "")</f>
        <v>10761.295574597283</v>
      </c>
      <c r="F169" s="24">
        <f ca="1">IFERROR(IF(LoanIsNotPaid*LoanIsGood,Principal,""), "")</f>
        <v>9466.9556103342748</v>
      </c>
      <c r="G169" s="24">
        <f ca="1">IFERROR(IF(LoanIsNotPaid*LoanIsGood,InterestAmt,""), "")</f>
        <v>1294.3399642630077</v>
      </c>
      <c r="H169" s="24">
        <f ca="1">IFERROR(IF(LoanIsNotPaid*LoanIsGood,EndingBalance,""), "")</f>
        <v>808010.9165558021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808010.9165558021</v>
      </c>
      <c r="E170" s="24">
        <f ca="1">IFERROR(IF(LoanIsNotPaid*LoanIsGood,MonthlyPayment,""), "")</f>
        <v>10761.295574597283</v>
      </c>
      <c r="F170" s="24">
        <f ca="1">IFERROR(IF(LoanIsNotPaid*LoanIsGood,Principal,""), "")</f>
        <v>9481.9449567173033</v>
      </c>
      <c r="G170" s="24">
        <f ca="1">IFERROR(IF(LoanIsNotPaid*LoanIsGood,InterestAmt,""), "")</f>
        <v>1279.350617879978</v>
      </c>
      <c r="H170" s="24">
        <f ca="1">IFERROR(IF(LoanIsNotPaid*LoanIsGood,EndingBalance,""), "")</f>
        <v>798528.97159908479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798528.97159908479</v>
      </c>
      <c r="E171" s="24">
        <f ca="1">IFERROR(IF(LoanIsNotPaid*LoanIsGood,MonthlyPayment,""), "")</f>
        <v>10761.295574597283</v>
      </c>
      <c r="F171" s="24">
        <f ca="1">IFERROR(IF(LoanIsNotPaid*LoanIsGood,Principal,""), "")</f>
        <v>9496.9580362321085</v>
      </c>
      <c r="G171" s="24">
        <f ca="1">IFERROR(IF(LoanIsNotPaid*LoanIsGood,InterestAmt,""), "")</f>
        <v>1264.337538365176</v>
      </c>
      <c r="H171" s="24">
        <f ca="1">IFERROR(IF(LoanIsNotPaid*LoanIsGood,EndingBalance,""), "")</f>
        <v>789032.01356285275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789032.01356285275</v>
      </c>
      <c r="E172" s="24">
        <f ca="1">IFERROR(IF(LoanIsNotPaid*LoanIsGood,MonthlyPayment,""), "")</f>
        <v>10761.295574597283</v>
      </c>
      <c r="F172" s="24">
        <f ca="1">IFERROR(IF(LoanIsNotPaid*LoanIsGood,Principal,""), "")</f>
        <v>9511.9948864561411</v>
      </c>
      <c r="G172" s="24">
        <f ca="1">IFERROR(IF(LoanIsNotPaid*LoanIsGood,InterestAmt,""), "")</f>
        <v>1249.3006881411416</v>
      </c>
      <c r="H172" s="24">
        <f ca="1">IFERROR(IF(LoanIsNotPaid*LoanIsGood,EndingBalance,""), "")</f>
        <v>779520.01867639716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779520.01867639716</v>
      </c>
      <c r="E173" s="24">
        <f ca="1">IFERROR(IF(LoanIsNotPaid*LoanIsGood,MonthlyPayment,""), "")</f>
        <v>10761.295574597283</v>
      </c>
      <c r="F173" s="24">
        <f ca="1">IFERROR(IF(LoanIsNotPaid*LoanIsGood,Principal,""), "")</f>
        <v>9527.0555450263637</v>
      </c>
      <c r="G173" s="24">
        <f ca="1">IFERROR(IF(LoanIsNotPaid*LoanIsGood,InterestAmt,""), "")</f>
        <v>1234.2400295709197</v>
      </c>
      <c r="H173" s="24">
        <f ca="1">IFERROR(IF(LoanIsNotPaid*LoanIsGood,EndingBalance,""), "")</f>
        <v>769992.96313136979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769992.96313136979</v>
      </c>
      <c r="E174" s="24">
        <f ca="1">IFERROR(IF(LoanIsNotPaid*LoanIsGood,MonthlyPayment,""), "")</f>
        <v>10761.295574597283</v>
      </c>
      <c r="F174" s="24">
        <f ca="1">IFERROR(IF(LoanIsNotPaid*LoanIsGood,Principal,""), "")</f>
        <v>9542.1400496393217</v>
      </c>
      <c r="G174" s="24">
        <f ca="1">IFERROR(IF(LoanIsNotPaid*LoanIsGood,InterestAmt,""), "")</f>
        <v>1219.1555249579612</v>
      </c>
      <c r="H174" s="24">
        <f ca="1">IFERROR(IF(LoanIsNotPaid*LoanIsGood,EndingBalance,""), "")</f>
        <v>760450.82308173273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760450.82308173273</v>
      </c>
      <c r="E175" s="24">
        <f ca="1">IFERROR(IF(LoanIsNotPaid*LoanIsGood,MonthlyPayment,""), "")</f>
        <v>10761.295574597283</v>
      </c>
      <c r="F175" s="24">
        <f ca="1">IFERROR(IF(LoanIsNotPaid*LoanIsGood,Principal,""), "")</f>
        <v>9557.2484380512506</v>
      </c>
      <c r="G175" s="24">
        <f ca="1">IFERROR(IF(LoanIsNotPaid*LoanIsGood,InterestAmt,""), "")</f>
        <v>1204.0471365460321</v>
      </c>
      <c r="H175" s="24">
        <f ca="1">IFERROR(IF(LoanIsNotPaid*LoanIsGood,EndingBalance,""), "")</f>
        <v>750893.57464368036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750893.57464368036</v>
      </c>
      <c r="E176" s="24">
        <f ca="1">IFERROR(IF(LoanIsNotPaid*LoanIsGood,MonthlyPayment,""), "")</f>
        <v>10761.295574597283</v>
      </c>
      <c r="F176" s="24">
        <f ca="1">IFERROR(IF(LoanIsNotPaid*LoanIsGood,Principal,""), "")</f>
        <v>9572.3807480781652</v>
      </c>
      <c r="G176" s="24">
        <f ca="1">IFERROR(IF(LoanIsNotPaid*LoanIsGood,InterestAmt,""), "")</f>
        <v>1188.9148265191177</v>
      </c>
      <c r="H176" s="24">
        <f ca="1">IFERROR(IF(LoanIsNotPaid*LoanIsGood,EndingBalance,""), "")</f>
        <v>741321.19389560353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741321.19389560353</v>
      </c>
      <c r="E177" s="24">
        <f ca="1">IFERROR(IF(LoanIsNotPaid*LoanIsGood,MonthlyPayment,""), "")</f>
        <v>10761.295574597283</v>
      </c>
      <c r="F177" s="24">
        <f ca="1">IFERROR(IF(LoanIsNotPaid*LoanIsGood,Principal,""), "")</f>
        <v>9587.5370175959561</v>
      </c>
      <c r="G177" s="24">
        <f ca="1">IFERROR(IF(LoanIsNotPaid*LoanIsGood,InterestAmt,""), "")</f>
        <v>1173.7585570013273</v>
      </c>
      <c r="H177" s="24">
        <f ca="1">IFERROR(IF(LoanIsNotPaid*LoanIsGood,EndingBalance,""), "")</f>
        <v>731733.65687800711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731733.65687800711</v>
      </c>
      <c r="E178" s="24">
        <f ca="1">IFERROR(IF(LoanIsNotPaid*LoanIsGood,MonthlyPayment,""), "")</f>
        <v>10761.295574597283</v>
      </c>
      <c r="F178" s="24">
        <f ca="1">IFERROR(IF(LoanIsNotPaid*LoanIsGood,Principal,""), "")</f>
        <v>9602.7172845404821</v>
      </c>
      <c r="G178" s="24">
        <f ca="1">IFERROR(IF(LoanIsNotPaid*LoanIsGood,InterestAmt,""), "")</f>
        <v>1158.5782900568001</v>
      </c>
      <c r="H178" s="24">
        <f ca="1">IFERROR(IF(LoanIsNotPaid*LoanIsGood,EndingBalance,""), "")</f>
        <v>722130.93959346716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722130.93959346716</v>
      </c>
      <c r="E179" s="24">
        <f ca="1">IFERROR(IF(LoanIsNotPaid*LoanIsGood,MonthlyPayment,""), "")</f>
        <v>10761.295574597283</v>
      </c>
      <c r="F179" s="24">
        <f ca="1">IFERROR(IF(LoanIsNotPaid*LoanIsGood,Principal,""), "")</f>
        <v>9617.9215869076706</v>
      </c>
      <c r="G179" s="24">
        <f ca="1">IFERROR(IF(LoanIsNotPaid*LoanIsGood,InterestAmt,""), "")</f>
        <v>1143.3739876896116</v>
      </c>
      <c r="H179" s="24">
        <f ca="1">IFERROR(IF(LoanIsNotPaid*LoanIsGood,EndingBalance,""), "")</f>
        <v>712513.01800655946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712513.01800655946</v>
      </c>
      <c r="E180" s="24">
        <f ca="1">IFERROR(IF(LoanIsNotPaid*LoanIsGood,MonthlyPayment,""), "")</f>
        <v>10761.295574597283</v>
      </c>
      <c r="F180" s="24">
        <f ca="1">IFERROR(IF(LoanIsNotPaid*LoanIsGood,Principal,""), "")</f>
        <v>9633.1499627536105</v>
      </c>
      <c r="G180" s="24">
        <f ca="1">IFERROR(IF(LoanIsNotPaid*LoanIsGood,InterestAmt,""), "")</f>
        <v>1128.145611843674</v>
      </c>
      <c r="H180" s="24">
        <f ca="1">IFERROR(IF(LoanIsNotPaid*LoanIsGood,EndingBalance,""), "")</f>
        <v>702879.8680438064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702879.8680438064</v>
      </c>
      <c r="E181" s="24">
        <f ca="1">IFERROR(IF(LoanIsNotPaid*LoanIsGood,MonthlyPayment,""), "")</f>
        <v>10761.295574597283</v>
      </c>
      <c r="F181" s="24">
        <f ca="1">IFERROR(IF(LoanIsNotPaid*LoanIsGood,Principal,""), "")</f>
        <v>9648.4024501946351</v>
      </c>
      <c r="G181" s="24">
        <f ca="1">IFERROR(IF(LoanIsNotPaid*LoanIsGood,InterestAmt,""), "")</f>
        <v>1112.8931244026473</v>
      </c>
      <c r="H181" s="24">
        <f ca="1">IFERROR(IF(LoanIsNotPaid*LoanIsGood,EndingBalance,""), "")</f>
        <v>693231.46559361042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693231.46559361042</v>
      </c>
      <c r="E182" s="24">
        <f ca="1">IFERROR(IF(LoanIsNotPaid*LoanIsGood,MonthlyPayment,""), "")</f>
        <v>10761.295574597283</v>
      </c>
      <c r="F182" s="24">
        <f ca="1">IFERROR(IF(LoanIsNotPaid*LoanIsGood,Principal,""), "")</f>
        <v>9663.6790874074431</v>
      </c>
      <c r="G182" s="24">
        <f ca="1">IFERROR(IF(LoanIsNotPaid*LoanIsGood,InterestAmt,""), "")</f>
        <v>1097.6164871898395</v>
      </c>
      <c r="H182" s="24">
        <f ca="1">IFERROR(IF(LoanIsNotPaid*LoanIsGood,EndingBalance,""), "")</f>
        <v>683567.78650620533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683567.78650620533</v>
      </c>
      <c r="E183" s="24">
        <f ca="1">IFERROR(IF(LoanIsNotPaid*LoanIsGood,MonthlyPayment,""), "")</f>
        <v>10761.295574597283</v>
      </c>
      <c r="F183" s="24">
        <f ca="1">IFERROR(IF(LoanIsNotPaid*LoanIsGood,Principal,""), "")</f>
        <v>9678.9799126291728</v>
      </c>
      <c r="G183" s="24">
        <f ca="1">IFERROR(IF(LoanIsNotPaid*LoanIsGood,InterestAmt,""), "")</f>
        <v>1082.3156619681108</v>
      </c>
      <c r="H183" s="24">
        <f ca="1">IFERROR(IF(LoanIsNotPaid*LoanIsGood,EndingBalance,""), "")</f>
        <v>673888.80659357551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673888.80659357551</v>
      </c>
      <c r="E184" s="24">
        <f ca="1">IFERROR(IF(LoanIsNotPaid*LoanIsGood,MonthlyPayment,""), "")</f>
        <v>10761.295574597283</v>
      </c>
      <c r="F184" s="24">
        <f ca="1">IFERROR(IF(LoanIsNotPaid*LoanIsGood,Principal,""), "")</f>
        <v>9694.3049641575017</v>
      </c>
      <c r="G184" s="24">
        <f ca="1">IFERROR(IF(LoanIsNotPaid*LoanIsGood,InterestAmt,""), "")</f>
        <v>1066.9906104397814</v>
      </c>
      <c r="H184" s="24">
        <f ca="1">IFERROR(IF(LoanIsNotPaid*LoanIsGood,EndingBalance,""), "")</f>
        <v>664194.5016294173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664194.5016294173</v>
      </c>
      <c r="E185" s="24">
        <f ca="1">IFERROR(IF(LoanIsNotPaid*LoanIsGood,MonthlyPayment,""), "")</f>
        <v>10761.295574597283</v>
      </c>
      <c r="F185" s="24">
        <f ca="1">IFERROR(IF(LoanIsNotPaid*LoanIsGood,Principal,""), "")</f>
        <v>9709.6542803507509</v>
      </c>
      <c r="G185" s="24">
        <f ca="1">IFERROR(IF(LoanIsNotPaid*LoanIsGood,InterestAmt,""), "")</f>
        <v>1051.641294246532</v>
      </c>
      <c r="H185" s="24">
        <f ca="1">IFERROR(IF(LoanIsNotPaid*LoanIsGood,EndingBalance,""), "")</f>
        <v>654484.84734906815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654484.84734906815</v>
      </c>
      <c r="E186" s="24">
        <f ca="1">IFERROR(IF(LoanIsNotPaid*LoanIsGood,MonthlyPayment,""), "")</f>
        <v>10761.295574597283</v>
      </c>
      <c r="F186" s="24">
        <f ca="1">IFERROR(IF(LoanIsNotPaid*LoanIsGood,Principal,""), "")</f>
        <v>9725.0278996279721</v>
      </c>
      <c r="G186" s="24">
        <f ca="1">IFERROR(IF(LoanIsNotPaid*LoanIsGood,InterestAmt,""), "")</f>
        <v>1036.2676749693101</v>
      </c>
      <c r="H186" s="24">
        <f ca="1">IFERROR(IF(LoanIsNotPaid*LoanIsGood,EndingBalance,""), "")</f>
        <v>644759.81944943964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644759.81944943964</v>
      </c>
      <c r="E187" s="24">
        <f ca="1">IFERROR(IF(LoanIsNotPaid*LoanIsGood,MonthlyPayment,""), "")</f>
        <v>10761.295574597283</v>
      </c>
      <c r="F187" s="24">
        <f ca="1">IFERROR(IF(LoanIsNotPaid*LoanIsGood,Principal,""), "")</f>
        <v>9740.4258604690494</v>
      </c>
      <c r="G187" s="24">
        <f ca="1">IFERROR(IF(LoanIsNotPaid*LoanIsGood,InterestAmt,""), "")</f>
        <v>1020.8697141282324</v>
      </c>
      <c r="H187" s="24">
        <f ca="1">IFERROR(IF(LoanIsNotPaid*LoanIsGood,EndingBalance,""), "")</f>
        <v>635019.39358897135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635019.39358897135</v>
      </c>
      <c r="E188" s="24">
        <f ca="1">IFERROR(IF(LoanIsNotPaid*LoanIsGood,MonthlyPayment,""), "")</f>
        <v>10761.295574597283</v>
      </c>
      <c r="F188" s="24">
        <f ca="1">IFERROR(IF(LoanIsNotPaid*LoanIsGood,Principal,""), "")</f>
        <v>9755.8482014147939</v>
      </c>
      <c r="G188" s="24">
        <f ca="1">IFERROR(IF(LoanIsNotPaid*LoanIsGood,InterestAmt,""), "")</f>
        <v>1005.4473731824896</v>
      </c>
      <c r="H188" s="24">
        <f ca="1">IFERROR(IF(LoanIsNotPaid*LoanIsGood,EndingBalance,""), "")</f>
        <v>625263.54538755678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625263.54538755678</v>
      </c>
      <c r="E189" s="24">
        <f ca="1">IFERROR(IF(LoanIsNotPaid*LoanIsGood,MonthlyPayment,""), "")</f>
        <v>10761.295574597283</v>
      </c>
      <c r="F189" s="24">
        <f ca="1">IFERROR(IF(LoanIsNotPaid*LoanIsGood,Principal,""), "")</f>
        <v>9771.294961067033</v>
      </c>
      <c r="G189" s="24">
        <f ca="1">IFERROR(IF(LoanIsNotPaid*LoanIsGood,InterestAmt,""), "")</f>
        <v>990.00061353024978</v>
      </c>
      <c r="H189" s="24">
        <f ca="1">IFERROR(IF(LoanIsNotPaid*LoanIsGood,EndingBalance,""), "")</f>
        <v>615492.25042648939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615492.25042648939</v>
      </c>
      <c r="E190" s="24">
        <f ca="1">IFERROR(IF(LoanIsNotPaid*LoanIsGood,MonthlyPayment,""), "")</f>
        <v>10761.295574597283</v>
      </c>
      <c r="F190" s="24">
        <f ca="1">IFERROR(IF(LoanIsNotPaid*LoanIsGood,Principal,""), "")</f>
        <v>9786.7661780887229</v>
      </c>
      <c r="G190" s="24">
        <f ca="1">IFERROR(IF(LoanIsNotPaid*LoanIsGood,InterestAmt,""), "")</f>
        <v>974.52939650856024</v>
      </c>
      <c r="H190" s="24">
        <f ca="1">IFERROR(IF(LoanIsNotPaid*LoanIsGood,EndingBalance,""), "")</f>
        <v>605705.48424840113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605705.48424840113</v>
      </c>
      <c r="E191" s="24">
        <f ca="1">IFERROR(IF(LoanIsNotPaid*LoanIsGood,MonthlyPayment,""), "")</f>
        <v>10761.295574597283</v>
      </c>
      <c r="F191" s="24">
        <f ca="1">IFERROR(IF(LoanIsNotPaid*LoanIsGood,Principal,""), "")</f>
        <v>9802.2618912040307</v>
      </c>
      <c r="G191" s="24">
        <f ca="1">IFERROR(IF(LoanIsNotPaid*LoanIsGood,InterestAmt,""), "")</f>
        <v>959.03368339325334</v>
      </c>
      <c r="H191" s="24">
        <f ca="1">IFERROR(IF(LoanIsNotPaid*LoanIsGood,EndingBalance,""), "")</f>
        <v>595903.22235719673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595903.22235719673</v>
      </c>
      <c r="E192" s="24">
        <f ca="1">IFERROR(IF(LoanIsNotPaid*LoanIsGood,MonthlyPayment,""), "")</f>
        <v>10761.295574597283</v>
      </c>
      <c r="F192" s="24">
        <f ca="1">IFERROR(IF(LoanIsNotPaid*LoanIsGood,Principal,""), "")</f>
        <v>9817.7821391984362</v>
      </c>
      <c r="G192" s="24">
        <f ca="1">IFERROR(IF(LoanIsNotPaid*LoanIsGood,InterestAmt,""), "")</f>
        <v>943.51343539884647</v>
      </c>
      <c r="H192" s="24">
        <f ca="1">IFERROR(IF(LoanIsNotPaid*LoanIsGood,EndingBalance,""), "")</f>
        <v>586085.44021799834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586085.44021799834</v>
      </c>
      <c r="E193" s="24">
        <f ca="1">IFERROR(IF(LoanIsNotPaid*LoanIsGood,MonthlyPayment,""), "")</f>
        <v>10761.295574597283</v>
      </c>
      <c r="F193" s="24">
        <f ca="1">IFERROR(IF(LoanIsNotPaid*LoanIsGood,Principal,""), "")</f>
        <v>9833.3269609188337</v>
      </c>
      <c r="G193" s="24">
        <f ca="1">IFERROR(IF(LoanIsNotPaid*LoanIsGood,InterestAmt,""), "")</f>
        <v>927.96861367844906</v>
      </c>
      <c r="H193" s="24">
        <f ca="1">IFERROR(IF(LoanIsNotPaid*LoanIsGood,EndingBalance,""), "")</f>
        <v>576252.11325707892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576252.11325707892</v>
      </c>
      <c r="E194" s="24">
        <f ca="1">IFERROR(IF(LoanIsNotPaid*LoanIsGood,MonthlyPayment,""), "")</f>
        <v>10761.295574597283</v>
      </c>
      <c r="F194" s="24">
        <f ca="1">IFERROR(IF(LoanIsNotPaid*LoanIsGood,Principal,""), "")</f>
        <v>9848.8963952736231</v>
      </c>
      <c r="G194" s="24">
        <f ca="1">IFERROR(IF(LoanIsNotPaid*LoanIsGood,InterestAmt,""), "")</f>
        <v>912.39917932366109</v>
      </c>
      <c r="H194" s="24">
        <f ca="1">IFERROR(IF(LoanIsNotPaid*LoanIsGood,EndingBalance,""), "")</f>
        <v>566403.21686180774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566403.21686180774</v>
      </c>
      <c r="E195" s="24">
        <f ca="1">IFERROR(IF(LoanIsNotPaid*LoanIsGood,MonthlyPayment,""), "")</f>
        <v>10761.295574597283</v>
      </c>
      <c r="F195" s="24">
        <f ca="1">IFERROR(IF(LoanIsNotPaid*LoanIsGood,Principal,""), "")</f>
        <v>9864.4904812328059</v>
      </c>
      <c r="G195" s="24">
        <f ca="1">IFERROR(IF(LoanIsNotPaid*LoanIsGood,InterestAmt,""), "")</f>
        <v>896.8050933644779</v>
      </c>
      <c r="H195" s="24">
        <f ca="1">IFERROR(IF(LoanIsNotPaid*LoanIsGood,EndingBalance,""), "")</f>
        <v>556538.72638057452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556538.72638057452</v>
      </c>
      <c r="E196" s="24">
        <f ca="1">IFERROR(IF(LoanIsNotPaid*LoanIsGood,MonthlyPayment,""), "")</f>
        <v>10761.295574597283</v>
      </c>
      <c r="F196" s="24">
        <f ca="1">IFERROR(IF(LoanIsNotPaid*LoanIsGood,Principal,""), "")</f>
        <v>9880.1092578280895</v>
      </c>
      <c r="G196" s="24">
        <f ca="1">IFERROR(IF(LoanIsNotPaid*LoanIsGood,InterestAmt,""), "")</f>
        <v>881.18631676919244</v>
      </c>
      <c r="H196" s="24">
        <f ca="1">IFERROR(IF(LoanIsNotPaid*LoanIsGood,EndingBalance,""), "")</f>
        <v>546658.61712274747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546658.61712274747</v>
      </c>
      <c r="E197" s="24">
        <f ca="1">IFERROR(IF(LoanIsNotPaid*LoanIsGood,MonthlyPayment,""), "")</f>
        <v>10761.295574597283</v>
      </c>
      <c r="F197" s="24">
        <f ca="1">IFERROR(IF(LoanIsNotPaid*LoanIsGood,Principal,""), "")</f>
        <v>9895.752764152985</v>
      </c>
      <c r="G197" s="24">
        <f ca="1">IFERROR(IF(LoanIsNotPaid*LoanIsGood,InterestAmt,""), "")</f>
        <v>865.5428104442982</v>
      </c>
      <c r="H197" s="24">
        <f ca="1">IFERROR(IF(LoanIsNotPaid*LoanIsGood,EndingBalance,""), "")</f>
        <v>536762.86435859278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536762.86435859278</v>
      </c>
      <c r="E198" s="24">
        <f ca="1">IFERROR(IF(LoanIsNotPaid*LoanIsGood,MonthlyPayment,""), "")</f>
        <v>10761.295574597283</v>
      </c>
      <c r="F198" s="24">
        <f ca="1">IFERROR(IF(LoanIsNotPaid*LoanIsGood,Principal,""), "")</f>
        <v>9911.4210393628946</v>
      </c>
      <c r="G198" s="24">
        <f ca="1">IFERROR(IF(LoanIsNotPaid*LoanIsGood,InterestAmt,""), "")</f>
        <v>849.8745352343891</v>
      </c>
      <c r="H198" s="24">
        <f ca="1">IFERROR(IF(LoanIsNotPaid*LoanIsGood,EndingBalance,""), "")</f>
        <v>526851.44331923081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526851.44331923081</v>
      </c>
      <c r="E199" s="24">
        <f ca="1">IFERROR(IF(LoanIsNotPaid*LoanIsGood,MonthlyPayment,""), "")</f>
        <v>10761.295574597283</v>
      </c>
      <c r="F199" s="24">
        <f ca="1">IFERROR(IF(LoanIsNotPaid*LoanIsGood,Principal,""), "")</f>
        <v>9927.1141226752188</v>
      </c>
      <c r="G199" s="24">
        <f ca="1">IFERROR(IF(LoanIsNotPaid*LoanIsGood,InterestAmt,""), "")</f>
        <v>834.18145192206453</v>
      </c>
      <c r="H199" s="24">
        <f ca="1">IFERROR(IF(LoanIsNotPaid*LoanIsGood,EndingBalance,""), "")</f>
        <v>516924.32919655507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516924.32919655507</v>
      </c>
      <c r="E200" s="24">
        <f ca="1">IFERROR(IF(LoanIsNotPaid*LoanIsGood,MonthlyPayment,""), "")</f>
        <v>10761.295574597283</v>
      </c>
      <c r="F200" s="24">
        <f ca="1">IFERROR(IF(LoanIsNotPaid*LoanIsGood,Principal,""), "")</f>
        <v>9942.832053369455</v>
      </c>
      <c r="G200" s="24">
        <f ca="1">IFERROR(IF(LoanIsNotPaid*LoanIsGood,InterestAmt,""), "")</f>
        <v>818.46352122782889</v>
      </c>
      <c r="H200" s="24">
        <f ca="1">IFERROR(IF(LoanIsNotPaid*LoanIsGood,EndingBalance,""), "")</f>
        <v>506981.49714318756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506981.49714318756</v>
      </c>
      <c r="E201" s="24">
        <f ca="1">IFERROR(IF(LoanIsNotPaid*LoanIsGood,MonthlyPayment,""), "")</f>
        <v>10761.295574597283</v>
      </c>
      <c r="F201" s="24">
        <f ca="1">IFERROR(IF(LoanIsNotPaid*LoanIsGood,Principal,""), "")</f>
        <v>9958.5748707872899</v>
      </c>
      <c r="G201" s="24">
        <f ca="1">IFERROR(IF(LoanIsNotPaid*LoanIsGood,InterestAmt,""), "")</f>
        <v>802.72070380999389</v>
      </c>
      <c r="H201" s="24">
        <f ca="1">IFERROR(IF(LoanIsNotPaid*LoanIsGood,EndingBalance,""), "")</f>
        <v>497022.92227239953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497022.92227239953</v>
      </c>
      <c r="E202" s="24">
        <f ca="1">IFERROR(IF(LoanIsNotPaid*LoanIsGood,MonthlyPayment,""), "")</f>
        <v>10761.295574597283</v>
      </c>
      <c r="F202" s="24">
        <f ca="1">IFERROR(IF(LoanIsNotPaid*LoanIsGood,Principal,""), "")</f>
        <v>9974.3426143327015</v>
      </c>
      <c r="G202" s="24">
        <f ca="1">IFERROR(IF(LoanIsNotPaid*LoanIsGood,InterestAmt,""), "")</f>
        <v>786.95296026458072</v>
      </c>
      <c r="H202" s="24">
        <f ca="1">IFERROR(IF(LoanIsNotPaid*LoanIsGood,EndingBalance,""), "")</f>
        <v>487048.57965806685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487048.57965806685</v>
      </c>
      <c r="E203" s="24">
        <f ca="1">IFERROR(IF(LoanIsNotPaid*LoanIsGood,MonthlyPayment,""), "")</f>
        <v>10761.295574597283</v>
      </c>
      <c r="F203" s="24">
        <f ca="1">IFERROR(IF(LoanIsNotPaid*LoanIsGood,Principal,""), "")</f>
        <v>9990.1353234720646</v>
      </c>
      <c r="G203" s="24">
        <f ca="1">IFERROR(IF(LoanIsNotPaid*LoanIsGood,InterestAmt,""), "")</f>
        <v>771.16025112522061</v>
      </c>
      <c r="H203" s="24">
        <f ca="1">IFERROR(IF(LoanIsNotPaid*LoanIsGood,EndingBalance,""), "")</f>
        <v>477058.44433459593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477058.44433459593</v>
      </c>
      <c r="E204" s="24">
        <f ca="1">IFERROR(IF(LoanIsNotPaid*LoanIsGood,MonthlyPayment,""), "")</f>
        <v>10761.295574597283</v>
      </c>
      <c r="F204" s="24">
        <f ca="1">IFERROR(IF(LoanIsNotPaid*LoanIsGood,Principal,""), "")</f>
        <v>10005.953037734227</v>
      </c>
      <c r="G204" s="24">
        <f ca="1">IFERROR(IF(LoanIsNotPaid*LoanIsGood,InterestAmt,""), "")</f>
        <v>755.34253686305635</v>
      </c>
      <c r="H204" s="24">
        <f ca="1">IFERROR(IF(LoanIsNotPaid*LoanIsGood,EndingBalance,""), "")</f>
        <v>467052.49129686225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467052.49129686225</v>
      </c>
      <c r="E205" s="24">
        <f ca="1">IFERROR(IF(LoanIsNotPaid*LoanIsGood,MonthlyPayment,""), "")</f>
        <v>10761.295574597283</v>
      </c>
      <c r="F205" s="24">
        <f ca="1">IFERROR(IF(LoanIsNotPaid*LoanIsGood,Principal,""), "")</f>
        <v>10021.795796710639</v>
      </c>
      <c r="G205" s="24">
        <f ca="1">IFERROR(IF(LoanIsNotPaid*LoanIsGood,InterestAmt,""), "")</f>
        <v>739.49977788664387</v>
      </c>
      <c r="H205" s="24">
        <f ca="1">IFERROR(IF(LoanIsNotPaid*LoanIsGood,EndingBalance,""), "")</f>
        <v>457030.69550015032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457030.69550015032</v>
      </c>
      <c r="E206" s="24">
        <f ca="1">IFERROR(IF(LoanIsNotPaid*LoanIsGood,MonthlyPayment,""), "")</f>
        <v>10761.295574597283</v>
      </c>
      <c r="F206" s="24">
        <f ca="1">IFERROR(IF(LoanIsNotPaid*LoanIsGood,Principal,""), "")</f>
        <v>10037.663640055431</v>
      </c>
      <c r="G206" s="24">
        <f ca="1">IFERROR(IF(LoanIsNotPaid*LoanIsGood,InterestAmt,""), "")</f>
        <v>723.63193454185216</v>
      </c>
      <c r="H206" s="24">
        <f ca="1">IFERROR(IF(LoanIsNotPaid*LoanIsGood,EndingBalance,""), "")</f>
        <v>446993.03186009591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446993.03186009591</v>
      </c>
      <c r="E207" s="24">
        <f ca="1">IFERROR(IF(LoanIsNotPaid*LoanIsGood,MonthlyPayment,""), "")</f>
        <v>10761.295574597283</v>
      </c>
      <c r="F207" s="24">
        <f ca="1">IFERROR(IF(LoanIsNotPaid*LoanIsGood,Principal,""), "")</f>
        <v>10053.556607485518</v>
      </c>
      <c r="G207" s="24">
        <f ca="1">IFERROR(IF(LoanIsNotPaid*LoanIsGood,InterestAmt,""), "")</f>
        <v>707.73896711176428</v>
      </c>
      <c r="H207" s="24">
        <f ca="1">IFERROR(IF(LoanIsNotPaid*LoanIsGood,EndingBalance,""), "")</f>
        <v>436939.47525261063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436939.47525261063</v>
      </c>
      <c r="E208" s="24">
        <f ca="1">IFERROR(IF(LoanIsNotPaid*LoanIsGood,MonthlyPayment,""), "")</f>
        <v>10761.295574597283</v>
      </c>
      <c r="F208" s="24">
        <f ca="1">IFERROR(IF(LoanIsNotPaid*LoanIsGood,Principal,""), "")</f>
        <v>10069.474738780704</v>
      </c>
      <c r="G208" s="24">
        <f ca="1">IFERROR(IF(LoanIsNotPaid*LoanIsGood,InterestAmt,""), "")</f>
        <v>691.82083581657878</v>
      </c>
      <c r="H208" s="24">
        <f ca="1">IFERROR(IF(LoanIsNotPaid*LoanIsGood,EndingBalance,""), "")</f>
        <v>426870.00051382976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426870.00051382976</v>
      </c>
      <c r="E209" s="24">
        <f ca="1">IFERROR(IF(LoanIsNotPaid*LoanIsGood,MonthlyPayment,""), "")</f>
        <v>10761.295574597283</v>
      </c>
      <c r="F209" s="24">
        <f ca="1">IFERROR(IF(LoanIsNotPaid*LoanIsGood,Principal,""), "")</f>
        <v>10085.418073783772</v>
      </c>
      <c r="G209" s="24">
        <f ca="1">IFERROR(IF(LoanIsNotPaid*LoanIsGood,InterestAmt,""), "")</f>
        <v>675.87750081350953</v>
      </c>
      <c r="H209" s="24">
        <f ca="1">IFERROR(IF(LoanIsNotPaid*LoanIsGood,EndingBalance,""), "")</f>
        <v>416784.58244004613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416784.58244004613</v>
      </c>
      <c r="E210" s="24">
        <f ca="1">IFERROR(IF(LoanIsNotPaid*LoanIsGood,MonthlyPayment,""), "")</f>
        <v>10761.295574597283</v>
      </c>
      <c r="F210" s="24">
        <f ca="1">IFERROR(IF(LoanIsNotPaid*LoanIsGood,Principal,""), "")</f>
        <v>10101.386652400599</v>
      </c>
      <c r="G210" s="24">
        <f ca="1">IFERROR(IF(LoanIsNotPaid*LoanIsGood,InterestAmt,""), "")</f>
        <v>659.90892219668513</v>
      </c>
      <c r="H210" s="24">
        <f ca="1">IFERROR(IF(LoanIsNotPaid*LoanIsGood,EndingBalance,""), "")</f>
        <v>406683.19578764634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406683.19578764634</v>
      </c>
      <c r="E211" s="24">
        <f ca="1">IFERROR(IF(LoanIsNotPaid*LoanIsGood,MonthlyPayment,""), "")</f>
        <v>10761.295574597283</v>
      </c>
      <c r="F211" s="24">
        <f ca="1">IFERROR(IF(LoanIsNotPaid*LoanIsGood,Principal,""), "")</f>
        <v>10117.380514600232</v>
      </c>
      <c r="G211" s="24">
        <f ca="1">IFERROR(IF(LoanIsNotPaid*LoanIsGood,InterestAmt,""), "")</f>
        <v>643.91505999705089</v>
      </c>
      <c r="H211" s="24">
        <f ca="1">IFERROR(IF(LoanIsNotPaid*LoanIsGood,EndingBalance,""), "")</f>
        <v>396565.81527304556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396565.81527304556</v>
      </c>
      <c r="E212" s="24">
        <f ca="1">IFERROR(IF(LoanIsNotPaid*LoanIsGood,MonthlyPayment,""), "")</f>
        <v>10761.295574597283</v>
      </c>
      <c r="F212" s="24">
        <f ca="1">IFERROR(IF(LoanIsNotPaid*LoanIsGood,Principal,""), "")</f>
        <v>10133.399700415017</v>
      </c>
      <c r="G212" s="24">
        <f ca="1">IFERROR(IF(LoanIsNotPaid*LoanIsGood,InterestAmt,""), "")</f>
        <v>627.89587418226722</v>
      </c>
      <c r="H212" s="24">
        <f ca="1">IFERROR(IF(LoanIsNotPaid*LoanIsGood,EndingBalance,""), "")</f>
        <v>386432.4155726321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386432.4155726321</v>
      </c>
      <c r="E213" s="24">
        <f ca="1">IFERROR(IF(LoanIsNotPaid*LoanIsGood,MonthlyPayment,""), "")</f>
        <v>10761.295574597283</v>
      </c>
      <c r="F213" s="24">
        <f ca="1">IFERROR(IF(LoanIsNotPaid*LoanIsGood,Principal,""), "")</f>
        <v>10149.444249940672</v>
      </c>
      <c r="G213" s="24">
        <f ca="1">IFERROR(IF(LoanIsNotPaid*LoanIsGood,InterestAmt,""), "")</f>
        <v>611.85132465661002</v>
      </c>
      <c r="H213" s="24">
        <f ca="1">IFERROR(IF(LoanIsNotPaid*LoanIsGood,EndingBalance,""), "")</f>
        <v>376282.97132268967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376282.97132268967</v>
      </c>
      <c r="E214" s="24">
        <f ca="1">IFERROR(IF(LoanIsNotPaid*LoanIsGood,MonthlyPayment,""), "")</f>
        <v>10761.295574597283</v>
      </c>
      <c r="F214" s="24">
        <f ca="1">IFERROR(IF(LoanIsNotPaid*LoanIsGood,Principal,""), "")</f>
        <v>10165.514203336414</v>
      </c>
      <c r="G214" s="24">
        <f ca="1">IFERROR(IF(LoanIsNotPaid*LoanIsGood,InterestAmt,""), "")</f>
        <v>595.78137126087063</v>
      </c>
      <c r="H214" s="24">
        <f ca="1">IFERROR(IF(LoanIsNotPaid*LoanIsGood,EndingBalance,""), "")</f>
        <v>366117.45711935498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366117.45711935498</v>
      </c>
      <c r="E215" s="24">
        <f ca="1">IFERROR(IF(LoanIsNotPaid*LoanIsGood,MonthlyPayment,""), "")</f>
        <v>10761.295574597283</v>
      </c>
      <c r="F215" s="24">
        <f ca="1">IFERROR(IF(LoanIsNotPaid*LoanIsGood,Principal,""), "")</f>
        <v>10181.609600825028</v>
      </c>
      <c r="G215" s="24">
        <f ca="1">IFERROR(IF(LoanIsNotPaid*LoanIsGood,InterestAmt,""), "")</f>
        <v>579.68597377225467</v>
      </c>
      <c r="H215" s="24">
        <f ca="1">IFERROR(IF(LoanIsNotPaid*LoanIsGood,EndingBalance,""), "")</f>
        <v>355935.84751853067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355935.84751853067</v>
      </c>
      <c r="E216" s="24">
        <f ca="1">IFERROR(IF(LoanIsNotPaid*LoanIsGood,MonthlyPayment,""), "")</f>
        <v>10761.295574597283</v>
      </c>
      <c r="F216" s="24">
        <f ca="1">IFERROR(IF(LoanIsNotPaid*LoanIsGood,Principal,""), "")</f>
        <v>10197.730482693001</v>
      </c>
      <c r="G216" s="24">
        <f ca="1">IFERROR(IF(LoanIsNotPaid*LoanIsGood,InterestAmt,""), "")</f>
        <v>563.56509190428164</v>
      </c>
      <c r="H216" s="24">
        <f ca="1">IFERROR(IF(LoanIsNotPaid*LoanIsGood,EndingBalance,""), "")</f>
        <v>345738.11703583784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345738.11703583784</v>
      </c>
      <c r="E217" s="24">
        <f ca="1">IFERROR(IF(LoanIsNotPaid*LoanIsGood,MonthlyPayment,""), "")</f>
        <v>10761.295574597283</v>
      </c>
      <c r="F217" s="24">
        <f ca="1">IFERROR(IF(LoanIsNotPaid*LoanIsGood,Principal,""), "")</f>
        <v>10213.876889290599</v>
      </c>
      <c r="G217" s="24">
        <f ca="1">IFERROR(IF(LoanIsNotPaid*LoanIsGood,InterestAmt,""), "")</f>
        <v>547.41868530668455</v>
      </c>
      <c r="H217" s="24">
        <f ca="1">IFERROR(IF(LoanIsNotPaid*LoanIsGood,EndingBalance,""), "")</f>
        <v>335524.24014654662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335524.24014654662</v>
      </c>
      <c r="E218" s="24">
        <f ca="1">IFERROR(IF(LoanIsNotPaid*LoanIsGood,MonthlyPayment,""), "")</f>
        <v>10761.295574597283</v>
      </c>
      <c r="F218" s="24">
        <f ca="1">IFERROR(IF(LoanIsNotPaid*LoanIsGood,Principal,""), "")</f>
        <v>10230.048861031975</v>
      </c>
      <c r="G218" s="24">
        <f ca="1">IFERROR(IF(LoanIsNotPaid*LoanIsGood,InterestAmt,""), "")</f>
        <v>531.24671356530769</v>
      </c>
      <c r="H218" s="24">
        <f ca="1">IFERROR(IF(LoanIsNotPaid*LoanIsGood,EndingBalance,""), "")</f>
        <v>325294.1912855166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325294.1912855166</v>
      </c>
      <c r="E219" s="24">
        <f ca="1">IFERROR(IF(LoanIsNotPaid*LoanIsGood,MonthlyPayment,""), "")</f>
        <v>10761.295574597283</v>
      </c>
      <c r="F219" s="24">
        <f ca="1">IFERROR(IF(LoanIsNotPaid*LoanIsGood,Principal,""), "")</f>
        <v>10246.246438395276</v>
      </c>
      <c r="G219" s="24">
        <f ca="1">IFERROR(IF(LoanIsNotPaid*LoanIsGood,InterestAmt,""), "")</f>
        <v>515.04913620200705</v>
      </c>
      <c r="H219" s="24">
        <f ca="1">IFERROR(IF(LoanIsNotPaid*LoanIsGood,EndingBalance,""), "")</f>
        <v>315047.9448471209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315047.9448471209</v>
      </c>
      <c r="E220" s="24">
        <f ca="1">IFERROR(IF(LoanIsNotPaid*LoanIsGood,MonthlyPayment,""), "")</f>
        <v>10761.295574597283</v>
      </c>
      <c r="F220" s="24">
        <f ca="1">IFERROR(IF(LoanIsNotPaid*LoanIsGood,Principal,""), "")</f>
        <v>10262.469661922736</v>
      </c>
      <c r="G220" s="24">
        <f ca="1">IFERROR(IF(LoanIsNotPaid*LoanIsGood,InterestAmt,""), "")</f>
        <v>498.82591267454791</v>
      </c>
      <c r="H220" s="24">
        <f ca="1">IFERROR(IF(LoanIsNotPaid*LoanIsGood,EndingBalance,""), "")</f>
        <v>304785.47518519778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304785.47518519778</v>
      </c>
      <c r="E221" s="24">
        <f ca="1">IFERROR(IF(LoanIsNotPaid*LoanIsGood,MonthlyPayment,""), "")</f>
        <v>10761.295574597283</v>
      </c>
      <c r="F221" s="24">
        <f ca="1">IFERROR(IF(LoanIsNotPaid*LoanIsGood,Principal,""), "")</f>
        <v>10278.71857222078</v>
      </c>
      <c r="G221" s="24">
        <f ca="1">IFERROR(IF(LoanIsNotPaid*LoanIsGood,InterestAmt,""), "")</f>
        <v>482.57700237650357</v>
      </c>
      <c r="H221" s="24">
        <f ca="1">IFERROR(IF(LoanIsNotPaid*LoanIsGood,EndingBalance,""), "")</f>
        <v>294506.75661297562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294506.75661297562</v>
      </c>
      <c r="E222" s="24">
        <f ca="1">IFERROR(IF(LoanIsNotPaid*LoanIsGood,MonthlyPayment,""), "")</f>
        <v>10761.295574597283</v>
      </c>
      <c r="F222" s="24">
        <f ca="1">IFERROR(IF(LoanIsNotPaid*LoanIsGood,Principal,""), "")</f>
        <v>10294.99320996013</v>
      </c>
      <c r="G222" s="24">
        <f ca="1">IFERROR(IF(LoanIsNotPaid*LoanIsGood,InterestAmt,""), "")</f>
        <v>466.30236463715403</v>
      </c>
      <c r="H222" s="24">
        <f ca="1">IFERROR(IF(LoanIsNotPaid*LoanIsGood,EndingBalance,""), "")</f>
        <v>284211.76340301801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284211.76340301801</v>
      </c>
      <c r="E223" s="24">
        <f ca="1">IFERROR(IF(LoanIsNotPaid*LoanIsGood,MonthlyPayment,""), "")</f>
        <v>10761.295574597283</v>
      </c>
      <c r="F223" s="24">
        <f ca="1">IFERROR(IF(LoanIsNotPaid*LoanIsGood,Principal,""), "")</f>
        <v>10311.2936158759</v>
      </c>
      <c r="G223" s="24">
        <f ca="1">IFERROR(IF(LoanIsNotPaid*LoanIsGood,InterestAmt,""), "")</f>
        <v>450.0019587213838</v>
      </c>
      <c r="H223" s="24">
        <f ca="1">IFERROR(IF(LoanIsNotPaid*LoanIsGood,EndingBalance,""), "")</f>
        <v>273900.46978714131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273900.46978714131</v>
      </c>
      <c r="E224" s="24">
        <f ca="1">IFERROR(IF(LoanIsNotPaid*LoanIsGood,MonthlyPayment,""), "")</f>
        <v>10761.295574597283</v>
      </c>
      <c r="F224" s="24">
        <f ca="1">IFERROR(IF(LoanIsNotPaid*LoanIsGood,Principal,""), "")</f>
        <v>10327.619830767704</v>
      </c>
      <c r="G224" s="24">
        <f ca="1">IFERROR(IF(LoanIsNotPaid*LoanIsGood,InterestAmt,""), "")</f>
        <v>433.67574382958031</v>
      </c>
      <c r="H224" s="24">
        <f ca="1">IFERROR(IF(LoanIsNotPaid*LoanIsGood,EndingBalance,""), "")</f>
        <v>263572.84995637462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263572.84995637462</v>
      </c>
      <c r="E225" s="24">
        <f ca="1">IFERROR(IF(LoanIsNotPaid*LoanIsGood,MonthlyPayment,""), "")</f>
        <v>10761.295574597283</v>
      </c>
      <c r="F225" s="24">
        <f ca="1">IFERROR(IF(LoanIsNotPaid*LoanIsGood,Principal,""), "")</f>
        <v>10343.97189549975</v>
      </c>
      <c r="G225" s="24">
        <f ca="1">IFERROR(IF(LoanIsNotPaid*LoanIsGood,InterestAmt,""), "")</f>
        <v>417.3236790975314</v>
      </c>
      <c r="H225" s="24">
        <f ca="1">IFERROR(IF(LoanIsNotPaid*LoanIsGood,EndingBalance,""), "")</f>
        <v>253228.87806087313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253228.87806087313</v>
      </c>
      <c r="E226" s="24">
        <f ca="1">IFERROR(IF(LoanIsNotPaid*LoanIsGood,MonthlyPayment,""), "")</f>
        <v>10761.295574597283</v>
      </c>
      <c r="F226" s="24">
        <f ca="1">IFERROR(IF(LoanIsNotPaid*LoanIsGood,Principal,""), "")</f>
        <v>10360.349851000961</v>
      </c>
      <c r="G226" s="24">
        <f ca="1">IFERROR(IF(LoanIsNotPaid*LoanIsGood,InterestAmt,""), "")</f>
        <v>400.94572359632349</v>
      </c>
      <c r="H226" s="24">
        <f ca="1">IFERROR(IF(LoanIsNotPaid*LoanIsGood,EndingBalance,""), "")</f>
        <v>242868.52820987534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242868.52820987534</v>
      </c>
      <c r="E227" s="24">
        <f ca="1">IFERROR(IF(LoanIsNotPaid*LoanIsGood,MonthlyPayment,""), "")</f>
        <v>10761.295574597283</v>
      </c>
      <c r="F227" s="24">
        <f ca="1">IFERROR(IF(LoanIsNotPaid*LoanIsGood,Principal,""), "")</f>
        <v>10376.753738265046</v>
      </c>
      <c r="G227" s="24">
        <f ca="1">IFERROR(IF(LoanIsNotPaid*LoanIsGood,InterestAmt,""), "")</f>
        <v>384.54183633223863</v>
      </c>
      <c r="H227" s="24">
        <f ca="1">IFERROR(IF(LoanIsNotPaid*LoanIsGood,EndingBalance,""), "")</f>
        <v>232491.77447160892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232491.77447160892</v>
      </c>
      <c r="E228" s="24">
        <f ca="1">IFERROR(IF(LoanIsNotPaid*LoanIsGood,MonthlyPayment,""), "")</f>
        <v>10761.295574597283</v>
      </c>
      <c r="F228" s="24">
        <f ca="1">IFERROR(IF(LoanIsNotPaid*LoanIsGood,Principal,""), "")</f>
        <v>10393.183598350632</v>
      </c>
      <c r="G228" s="24">
        <f ca="1">IFERROR(IF(LoanIsNotPaid*LoanIsGood,InterestAmt,""), "")</f>
        <v>368.11197624665232</v>
      </c>
      <c r="H228" s="24">
        <f ca="1">IFERROR(IF(LoanIsNotPaid*LoanIsGood,EndingBalance,""), "")</f>
        <v>222098.59087325819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222098.59087325819</v>
      </c>
      <c r="E229" s="24">
        <f ca="1">IFERROR(IF(LoanIsNotPaid*LoanIsGood,MonthlyPayment,""), "")</f>
        <v>10761.295574597283</v>
      </c>
      <c r="F229" s="24">
        <f ca="1">IFERROR(IF(LoanIsNotPaid*LoanIsGood,Principal,""), "")</f>
        <v>10409.639472381354</v>
      </c>
      <c r="G229" s="24">
        <f ca="1">IFERROR(IF(LoanIsNotPaid*LoanIsGood,InterestAmt,""), "")</f>
        <v>351.6561022159305</v>
      </c>
      <c r="H229" s="24">
        <f ca="1">IFERROR(IF(LoanIsNotPaid*LoanIsGood,EndingBalance,""), "")</f>
        <v>211688.95140087744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211688.95140087744</v>
      </c>
      <c r="E230" s="24">
        <f ca="1">IFERROR(IF(LoanIsNotPaid*LoanIsGood,MonthlyPayment,""), "")</f>
        <v>10761.295574597283</v>
      </c>
      <c r="F230" s="24">
        <f ca="1">IFERROR(IF(LoanIsNotPaid*LoanIsGood,Principal,""), "")</f>
        <v>10426.121401545957</v>
      </c>
      <c r="G230" s="24">
        <f ca="1">IFERROR(IF(LoanIsNotPaid*LoanIsGood,InterestAmt,""), "")</f>
        <v>335.17417305132665</v>
      </c>
      <c r="H230" s="24">
        <f ca="1">IFERROR(IF(LoanIsNotPaid*LoanIsGood,EndingBalance,""), "")</f>
        <v>201262.82999933092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201262.82999933092</v>
      </c>
      <c r="E231" s="24">
        <f ca="1">IFERROR(IF(LoanIsNotPaid*LoanIsGood,MonthlyPayment,""), "")</f>
        <v>10761.295574597283</v>
      </c>
      <c r="F231" s="24">
        <f ca="1">IFERROR(IF(LoanIsNotPaid*LoanIsGood,Principal,""), "")</f>
        <v>10442.629427098404</v>
      </c>
      <c r="G231" s="24">
        <f ca="1">IFERROR(IF(LoanIsNotPaid*LoanIsGood,InterestAmt,""), "")</f>
        <v>318.6661474988789</v>
      </c>
      <c r="H231" s="24">
        <f ca="1">IFERROR(IF(LoanIsNotPaid*LoanIsGood,EndingBalance,""), "")</f>
        <v>190820.20057223272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190820.20057223272</v>
      </c>
      <c r="E232" s="24">
        <f ca="1">IFERROR(IF(LoanIsNotPaid*LoanIsGood,MonthlyPayment,""), "")</f>
        <v>10761.295574597283</v>
      </c>
      <c r="F232" s="24">
        <f ca="1">IFERROR(IF(LoanIsNotPaid*LoanIsGood,Principal,""), "")</f>
        <v>10459.163590357977</v>
      </c>
      <c r="G232" s="24">
        <f ca="1">IFERROR(IF(LoanIsNotPaid*LoanIsGood,InterestAmt,""), "")</f>
        <v>302.13198423930641</v>
      </c>
      <c r="H232" s="24">
        <f ca="1">IFERROR(IF(LoanIsNotPaid*LoanIsGood,EndingBalance,""), "")</f>
        <v>180361.03698187694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180361.03698187694</v>
      </c>
      <c r="E233" s="24">
        <f ca="1">IFERROR(IF(LoanIsNotPaid*LoanIsGood,MonthlyPayment,""), "")</f>
        <v>10761.295574597283</v>
      </c>
      <c r="F233" s="24">
        <f ca="1">IFERROR(IF(LoanIsNotPaid*LoanIsGood,Principal,""), "")</f>
        <v>10475.723932709376</v>
      </c>
      <c r="G233" s="24">
        <f ca="1">IFERROR(IF(LoanIsNotPaid*LoanIsGood,InterestAmt,""), "")</f>
        <v>285.57164188790631</v>
      </c>
      <c r="H233" s="24">
        <f ca="1">IFERROR(IF(LoanIsNotPaid*LoanIsGood,EndingBalance,""), "")</f>
        <v>169885.313049166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169885.313049166</v>
      </c>
      <c r="E234" s="24">
        <f ca="1">IFERROR(IF(LoanIsNotPaid*LoanIsGood,MonthlyPayment,""), "")</f>
        <v>10761.295574597283</v>
      </c>
      <c r="F234" s="24">
        <f ca="1">IFERROR(IF(LoanIsNotPaid*LoanIsGood,Principal,""), "")</f>
        <v>10492.310495602833</v>
      </c>
      <c r="G234" s="24">
        <f ca="1">IFERROR(IF(LoanIsNotPaid*LoanIsGood,InterestAmt,""), "")</f>
        <v>268.98507899444985</v>
      </c>
      <c r="H234" s="24">
        <f ca="1">IFERROR(IF(LoanIsNotPaid*LoanIsGood,EndingBalance,""), "")</f>
        <v>159393.00255356403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159393.00255356403</v>
      </c>
      <c r="E235" s="24">
        <f ca="1">IFERROR(IF(LoanIsNotPaid*LoanIsGood,MonthlyPayment,""), "")</f>
        <v>10761.295574597283</v>
      </c>
      <c r="F235" s="24">
        <f ca="1">IFERROR(IF(LoanIsNotPaid*LoanIsGood,Principal,""), "")</f>
        <v>10508.923320554204</v>
      </c>
      <c r="G235" s="24">
        <f ca="1">IFERROR(IF(LoanIsNotPaid*LoanIsGood,InterestAmt,""), "")</f>
        <v>252.37225404307861</v>
      </c>
      <c r="H235" s="24">
        <f ca="1">IFERROR(IF(LoanIsNotPaid*LoanIsGood,EndingBalance,""), "")</f>
        <v>148884.07923300937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148884.07923300937</v>
      </c>
      <c r="E236" s="24">
        <f ca="1">IFERROR(IF(LoanIsNotPaid*LoanIsGood,MonthlyPayment,""), "")</f>
        <v>10761.295574597283</v>
      </c>
      <c r="F236" s="24">
        <f ca="1">IFERROR(IF(LoanIsNotPaid*LoanIsGood,Principal,""), "")</f>
        <v>10525.562449145082</v>
      </c>
      <c r="G236" s="24">
        <f ca="1">IFERROR(IF(LoanIsNotPaid*LoanIsGood,InterestAmt,""), "")</f>
        <v>235.73312545220119</v>
      </c>
      <c r="H236" s="24">
        <f ca="1">IFERROR(IF(LoanIsNotPaid*LoanIsGood,EndingBalance,""), "")</f>
        <v>138358.51678386424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138358.51678386424</v>
      </c>
      <c r="E237" s="24">
        <f ca="1">IFERROR(IF(LoanIsNotPaid*LoanIsGood,MonthlyPayment,""), "")</f>
        <v>10761.295574597283</v>
      </c>
      <c r="F237" s="24">
        <f ca="1">IFERROR(IF(LoanIsNotPaid*LoanIsGood,Principal,""), "")</f>
        <v>10542.227923022894</v>
      </c>
      <c r="G237" s="24">
        <f ca="1">IFERROR(IF(LoanIsNotPaid*LoanIsGood,InterestAmt,""), "")</f>
        <v>219.06765157438812</v>
      </c>
      <c r="H237" s="24">
        <f ca="1">IFERROR(IF(LoanIsNotPaid*LoanIsGood,EndingBalance,""), "")</f>
        <v>127816.28886084212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127816.28886084212</v>
      </c>
      <c r="E238" s="24">
        <f ca="1">IFERROR(IF(LoanIsNotPaid*LoanIsGood,MonthlyPayment,""), "")</f>
        <v>10761.295574597283</v>
      </c>
      <c r="F238" s="24">
        <f ca="1">IFERROR(IF(LoanIsNotPaid*LoanIsGood,Principal,""), "")</f>
        <v>10558.919783901014</v>
      </c>
      <c r="G238" s="24">
        <f ca="1">IFERROR(IF(LoanIsNotPaid*LoanIsGood,InterestAmt,""), "")</f>
        <v>202.37579069626855</v>
      </c>
      <c r="H238" s="24">
        <f ca="1">IFERROR(IF(LoanIsNotPaid*LoanIsGood,EndingBalance,""), "")</f>
        <v>117257.36907694302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117257.36907694302</v>
      </c>
      <c r="E239" s="24">
        <f ca="1">IFERROR(IF(LoanIsNotPaid*LoanIsGood,MonthlyPayment,""), "")</f>
        <v>10761.295574597283</v>
      </c>
      <c r="F239" s="24">
        <f ca="1">IFERROR(IF(LoanIsNotPaid*LoanIsGood,Principal,""), "")</f>
        <v>10575.638073558857</v>
      </c>
      <c r="G239" s="24">
        <f ca="1">IFERROR(IF(LoanIsNotPaid*LoanIsGood,InterestAmt,""), "")</f>
        <v>185.65750103842527</v>
      </c>
      <c r="H239" s="24">
        <f ca="1">IFERROR(IF(LoanIsNotPaid*LoanIsGood,EndingBalance,""), "")</f>
        <v>106681.73100338411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106681.73100338411</v>
      </c>
      <c r="E240" s="24">
        <f ca="1">IFERROR(IF(LoanIsNotPaid*LoanIsGood,MonthlyPayment,""), "")</f>
        <v>10761.295574597283</v>
      </c>
      <c r="F240" s="24">
        <f ca="1">IFERROR(IF(LoanIsNotPaid*LoanIsGood,Principal,""), "")</f>
        <v>10592.382833841993</v>
      </c>
      <c r="G240" s="24">
        <f ca="1">IFERROR(IF(LoanIsNotPaid*LoanIsGood,InterestAmt,""), "")</f>
        <v>168.9127407552904</v>
      </c>
      <c r="H240" s="24">
        <f ca="1">IFERROR(IF(LoanIsNotPaid*LoanIsGood,EndingBalance,""), "")</f>
        <v>96089.348169542383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96089.348169542383</v>
      </c>
      <c r="E241" s="24">
        <f ca="1">IFERROR(IF(LoanIsNotPaid*LoanIsGood,MonthlyPayment,""), "")</f>
        <v>10761.295574597283</v>
      </c>
      <c r="F241" s="24">
        <f ca="1">IFERROR(IF(LoanIsNotPaid*LoanIsGood,Principal,""), "")</f>
        <v>10609.154106662241</v>
      </c>
      <c r="G241" s="24">
        <f ca="1">IFERROR(IF(LoanIsNotPaid*LoanIsGood,InterestAmt,""), "")</f>
        <v>152.14146793504057</v>
      </c>
      <c r="H241" s="24">
        <f ca="1">IFERROR(IF(LoanIsNotPaid*LoanIsGood,EndingBalance,""), "")</f>
        <v>85480.194062878843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85480.194062878843</v>
      </c>
      <c r="E242" s="24">
        <f ca="1">IFERROR(IF(LoanIsNotPaid*LoanIsGood,MonthlyPayment,""), "")</f>
        <v>10761.295574597283</v>
      </c>
      <c r="F242" s="24">
        <f ca="1">IFERROR(IF(LoanIsNotPaid*LoanIsGood,Principal,""), "")</f>
        <v>10625.951933997791</v>
      </c>
      <c r="G242" s="24">
        <f ca="1">IFERROR(IF(LoanIsNotPaid*LoanIsGood,InterestAmt,""), "")</f>
        <v>135.34364059949203</v>
      </c>
      <c r="H242" s="24">
        <f ca="1">IFERROR(IF(LoanIsNotPaid*LoanIsGood,EndingBalance,""), "")</f>
        <v>74854.242128882091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74854.242128882091</v>
      </c>
      <c r="E243" s="24">
        <f ca="1">IFERROR(IF(LoanIsNotPaid*LoanIsGood,MonthlyPayment,""), "")</f>
        <v>10761.295574597283</v>
      </c>
      <c r="F243" s="24">
        <f ca="1">IFERROR(IF(LoanIsNotPaid*LoanIsGood,Principal,""), "")</f>
        <v>10642.776357893286</v>
      </c>
      <c r="G243" s="24">
        <f ca="1">IFERROR(IF(LoanIsNotPaid*LoanIsGood,InterestAmt,""), "")</f>
        <v>118.51921670399554</v>
      </c>
      <c r="H243" s="24">
        <f ca="1">IFERROR(IF(LoanIsNotPaid*LoanIsGood,EndingBalance,""), "")</f>
        <v>64211.465770988725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64211.465770988725</v>
      </c>
      <c r="E244" s="24">
        <f ca="1">IFERROR(IF(LoanIsNotPaid*LoanIsGood,MonthlyPayment,""), "")</f>
        <v>10761.295574597283</v>
      </c>
      <c r="F244" s="24">
        <f ca="1">IFERROR(IF(LoanIsNotPaid*LoanIsGood,Principal,""), "")</f>
        <v>10659.627420459952</v>
      </c>
      <c r="G244" s="24">
        <f ca="1">IFERROR(IF(LoanIsNotPaid*LoanIsGood,InterestAmt,""), "")</f>
        <v>101.66815413733117</v>
      </c>
      <c r="H244" s="24">
        <f ca="1">IFERROR(IF(LoanIsNotPaid*LoanIsGood,EndingBalance,""), "")</f>
        <v>53551.838350529317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53551.838350529317</v>
      </c>
      <c r="E245" s="24">
        <f ca="1">IFERROR(IF(LoanIsNotPaid*LoanIsGood,MonthlyPayment,""), "")</f>
        <v>10761.295574597283</v>
      </c>
      <c r="F245" s="24">
        <f ca="1">IFERROR(IF(LoanIsNotPaid*LoanIsGood,Principal,""), "")</f>
        <v>10676.50516387568</v>
      </c>
      <c r="G245" s="24">
        <f ca="1">IFERROR(IF(LoanIsNotPaid*LoanIsGood,InterestAmt,""), "")</f>
        <v>84.79041072160291</v>
      </c>
      <c r="H245" s="24">
        <f ca="1">IFERROR(IF(LoanIsNotPaid*LoanIsGood,EndingBalance,""), "")</f>
        <v>42875.333186652977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42875.333186652977</v>
      </c>
      <c r="E246" s="24">
        <f ca="1">IFERROR(IF(LoanIsNotPaid*LoanIsGood,MonthlyPayment,""), "")</f>
        <v>10761.295574597283</v>
      </c>
      <c r="F246" s="24">
        <f ca="1">IFERROR(IF(LoanIsNotPaid*LoanIsGood,Principal,""), "")</f>
        <v>10693.409630385151</v>
      </c>
      <c r="G246" s="24">
        <f ca="1">IFERROR(IF(LoanIsNotPaid*LoanIsGood,InterestAmt,""), "")</f>
        <v>67.885944212133097</v>
      </c>
      <c r="H246" s="24">
        <f ca="1">IFERROR(IF(LoanIsNotPaid*LoanIsGood,EndingBalance,""), "")</f>
        <v>32181.923556269147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32181.923556269147</v>
      </c>
      <c r="E247" s="24">
        <f ca="1">IFERROR(IF(LoanIsNotPaid*LoanIsGood,MonthlyPayment,""), "")</f>
        <v>10761.295574597283</v>
      </c>
      <c r="F247" s="24">
        <f ca="1">IFERROR(IF(LoanIsNotPaid*LoanIsGood,Principal,""), "")</f>
        <v>10710.340862299927</v>
      </c>
      <c r="G247" s="24">
        <f ca="1">IFERROR(IF(LoanIsNotPaid*LoanIsGood,InterestAmt,""), "")</f>
        <v>50.954712297356608</v>
      </c>
      <c r="H247" s="24">
        <f ca="1">IFERROR(IF(LoanIsNotPaid*LoanIsGood,EndingBalance,""), "")</f>
        <v>21471.582693969365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21471.582693969365</v>
      </c>
      <c r="E248" s="24">
        <f ca="1">IFERROR(IF(LoanIsNotPaid*LoanIsGood,MonthlyPayment,""), "")</f>
        <v>10761.295574597283</v>
      </c>
      <c r="F248" s="24">
        <f ca="1">IFERROR(IF(LoanIsNotPaid*LoanIsGood,Principal,""), "")</f>
        <v>10727.298901998569</v>
      </c>
      <c r="G248" s="24">
        <f ca="1">IFERROR(IF(LoanIsNotPaid*LoanIsGood,InterestAmt,""), "")</f>
        <v>33.996672598715058</v>
      </c>
      <c r="H248" s="24">
        <f ca="1">IFERROR(IF(LoanIsNotPaid*LoanIsGood,EndingBalance,""), "")</f>
        <v>10744.28379196953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10744.28379196953</v>
      </c>
      <c r="E249" s="24">
        <f ca="1">IFERROR(IF(LoanIsNotPaid*LoanIsGood,MonthlyPayment,""), "")</f>
        <v>10761.295574597283</v>
      </c>
      <c r="F249" s="24">
        <f ca="1">IFERROR(IF(LoanIsNotPaid*LoanIsGood,Principal,""), "")</f>
        <v>10744.283791926733</v>
      </c>
      <c r="G249" s="24">
        <f ca="1">IFERROR(IF(LoanIsNotPaid*LoanIsGood,InterestAmt,""), "")</f>
        <v>17.011782670550659</v>
      </c>
      <c r="H249" s="24">
        <f ca="1">IFERROR(IF(LoanIsNotPaid*LoanIsGood,EndingBalance,""), "")</f>
        <v>4.4703483581542969E-8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63" priority="4" stopIfTrue="1">
      <formula>NOT(LoanIsNotPaid)</formula>
    </cfRule>
    <cfRule type="expression" dxfId="62" priority="5" stopIfTrue="1">
      <formula>IF(ROW(B10)=LastRow,TRUE,FALSE)</formula>
    </cfRule>
  </conditionalFormatting>
  <conditionalFormatting sqref="B10:H369">
    <cfRule type="expression" dxfId="61" priority="1">
      <formula>$B10=""</formula>
    </cfRule>
  </conditionalFormatting>
  <conditionalFormatting sqref="C10:G369">
    <cfRule type="expression" dxfId="60" priority="2" stopIfTrue="1">
      <formula>NOT(LoanIsNotPaid)</formula>
    </cfRule>
    <cfRule type="expression" dxfId="59" priority="3" stopIfTrue="1">
      <formula>IF(ROW(C10)=LastRow,TRUE,FALSE)</formula>
    </cfRule>
  </conditionalFormatting>
  <conditionalFormatting sqref="H10:H369">
    <cfRule type="expression" dxfId="58" priority="6" stopIfTrue="1">
      <formula>NOT(LoanIsNotPaid)</formula>
    </cfRule>
    <cfRule type="expression" dxfId="57" priority="7" stopIfTrue="1">
      <formula>IF(ROW(H10)=LastRow,TRUE,FALSE)</formula>
    </cfRule>
  </conditionalFormatting>
  <dataValidations count="29">
    <dataValidation allowBlank="1" showErrorMessage="1" prompt="このローン計算シートのワークシートを使用してローン返済のスケジュールを立てます。総利息と返済額の合計は自動的に計算されます" sqref="A2" xr:uid="{F0F42A38-1552-BA42-AD37-06B29126E6A7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ADC499FA-A88A-5A43-9E91-C636864EA750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D128C812-3CC2-8041-A5CB-85724DC663D4}"/>
    <dataValidation allowBlank="1" showInputMessage="1" showErrorMessage="1" prompt="この見出しの下にあるこの列では、返済後残高が自動的に更新されます" sqref="H9" xr:uid="{953B3BD4-993F-6943-AB7E-EC3BAA0FC704}"/>
    <dataValidation allowBlank="1" showInputMessage="1" showErrorMessage="1" prompt="この見出しの下にあるこの列では、利息の金額が自動的に更新されます" sqref="G9" xr:uid="{264A7BDC-DEE0-834A-B5F4-0CE2937708D6}"/>
    <dataValidation allowBlank="1" showInputMessage="1" showErrorMessage="1" prompt="この見出しの下にあるこの列では、元金の金額が自動的に更新されます" sqref="F9" xr:uid="{D6523704-936A-2044-A72E-FDD8786A42CC}"/>
    <dataValidation allowBlank="1" showInputMessage="1" showErrorMessage="1" prompt="この見出しの下にあるこの列では、支払金額が自動的に計算されます" sqref="E9" xr:uid="{0C49CF16-242E-9E45-9530-C5B1AA5AF1C1}"/>
    <dataValidation allowBlank="1" showInputMessage="1" showErrorMessage="1" prompt="この見出しの下にあるこの列では、期首残高が自動的に計算されます" sqref="D9" xr:uid="{FA5D9A11-F43F-634B-AA07-A07AAF592E50}"/>
    <dataValidation allowBlank="1" showInputMessage="1" showErrorMessage="1" prompt="この見出しの下にあるこの列では、返済日が自動的に更新されます" sqref="C9" xr:uid="{CBDF32FA-65D6-3148-8939-86493D3D7EB8}"/>
    <dataValidation allowBlank="1" showInputMessage="1" showErrorMessage="1" prompt="この見出しの下にあるこの列では、支払番号が自動的に更新されます" sqref="B9" xr:uid="{80B9477A-9C07-EA46-A2DD-CF895A793A27}"/>
    <dataValidation allowBlank="1" showInputMessage="1" showErrorMessage="1" prompt="支払回数はこのセルで自動的に計算されます" sqref="H5" xr:uid="{005ED383-C470-1C47-814D-B3BB90CF2265}"/>
    <dataValidation allowBlank="1" showInputMessage="1" showErrorMessage="1" prompt="総利息はこのセルで自動的に計算されます" sqref="H6" xr:uid="{D925BA06-24A1-C249-8490-9A97E4A93F82}"/>
    <dataValidation allowBlank="1" showInputMessage="1" showErrorMessage="1" prompt="ローンの総コストはこのセルで自動的に計算されます" sqref="H7" xr:uid="{BA354082-6C0C-EC44-A251-9D9B1D5C4C22}"/>
    <dataValidation allowBlank="1" showInputMessage="1" showErrorMessage="1" prompt="ローンの総コストは右のセルで自動的に計算されます" sqref="F7:G7" xr:uid="{2C303006-AA53-E444-8AFC-A9153A052963}"/>
    <dataValidation allowBlank="1" showInputMessage="1" showErrorMessage="1" prompt="総利息は右のセルで自動的に計算されます" sqref="F6:G6" xr:uid="{D2301D95-E34C-A14B-AE7E-B39D8845742B}"/>
    <dataValidation allowBlank="1" showInputMessage="1" showErrorMessage="1" prompt="支払回数は右のセルで自動的に計算されます" sqref="F5:G5" xr:uid="{0323BA3F-D42A-A04F-B4EE-BE51944B12FD}"/>
    <dataValidation allowBlank="1" showInputMessage="1" showErrorMessage="1" prompt="毎月の返済額は右のセルで自動的に計算されます" sqref="F4:G4" xr:uid="{7A2CB457-578F-6D43-933B-2A9B6B389484}"/>
    <dataValidation allowBlank="1" showInputMessage="1" showErrorMessage="1" prompt="毎月の返済額はこのセルで自動的に計算されます" sqref="H4" xr:uid="{47F46452-6B23-1341-89DB-E54F58725235}"/>
    <dataValidation allowBlank="1" showInputMessage="1" showErrorMessage="1" prompt="右のセルに借入日を入力します" sqref="B7:C7" xr:uid="{BFB1E93B-9120-6F4E-AA01-EC1063E9A41A}"/>
    <dataValidation allowBlank="1" showInputMessage="1" showErrorMessage="1" prompt="このセルに借入日を入力します" sqref="D7" xr:uid="{3A0B706B-AF39-804F-A928-7104C9CBFC64}"/>
    <dataValidation allowBlank="1" showInputMessage="1" showErrorMessage="1" prompt="右のセルに貸付期間を年数で入力します" sqref="B6:C6" xr:uid="{CA006298-CE28-9648-9DAA-F7B2A46C5970}"/>
    <dataValidation allowBlank="1" showInputMessage="1" showErrorMessage="1" prompt="このセルに貸付期間を年数で入力します" sqref="D6" xr:uid="{23BE708A-3655-E54A-B60D-33F9B198AAA9}"/>
    <dataValidation allowBlank="1" showInputMessage="1" showErrorMessage="1" prompt="右のセルに年間利子率を入力します" sqref="B5:C5" xr:uid="{C57F535F-060F-7D4E-9BD5-56C5C21B5AAA}"/>
    <dataValidation allowBlank="1" showInputMessage="1" showErrorMessage="1" prompt="このセルに年間利子率を入力します" sqref="D5" xr:uid="{2D8346F2-6D3A-1C4A-9054-D31316C50ADD}"/>
    <dataValidation allowBlank="1" showInputMessage="1" showErrorMessage="1" prompt="右のセルに借入金額を入力します" sqref="B4:C4" xr:uid="{A9217519-23C0-8649-9846-0DA3D0DCBC98}"/>
    <dataValidation allowBlank="1" showInputMessage="1" showErrorMessage="1" prompt="このセルに借入金額を入力します" sqref="D4" xr:uid="{FABD1925-1A8B-9B48-940E-6C621C00AF54}"/>
    <dataValidation allowBlank="1" showInputMessage="1" showErrorMessage="1" prompt="以下のセルでは、[ローンの概要] のそれぞれの値が自動的に更新されます" sqref="F3" xr:uid="{17A6AC50-33C3-1B40-ACE5-C7635220C406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26723C1C-A600-DE4C-A5BE-A343171E5B94}"/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89AD4539-68F2-7849-8814-5344ACD527F2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414D-BEB4-2B4A-A419-F86D78A09788}">
  <sheetPr codeName="Sheet8">
    <tabColor theme="7"/>
    <pageSetUpPr fitToPage="1"/>
  </sheetPr>
  <dimension ref="B1:H369"/>
  <sheetViews>
    <sheetView showGridLines="0" view="pageBreakPreview" zoomScaleNormal="100" workbookViewId="0">
      <pane ySplit="9" topLeftCell="A241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見積書!$CH$45</f>
        <v>1921740</v>
      </c>
      <c r="E4" s="22"/>
      <c r="F4" s="258" t="s">
        <v>38</v>
      </c>
      <c r="G4" s="258"/>
      <c r="H4" s="31">
        <f ca="1">IFERROR(IF(LoanIsGood,MonthlyPayment,""), "")</f>
        <v>9631.012059261484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389702.89422275592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2311442.8942227559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1921740</v>
      </c>
      <c r="E10" s="24">
        <f ca="1">IFERROR(IF(LoanIsNotPaid*LoanIsGood,MonthlyPayment,""), "")</f>
        <v>9631.012059261484</v>
      </c>
      <c r="F10" s="24">
        <f ca="1">IFERROR(IF(LoanIsNotPaid*LoanIsGood,Principal,""), "")</f>
        <v>6588.2570592614829</v>
      </c>
      <c r="G10" s="24">
        <f ca="1">IFERROR(IF(LoanIsNotPaid*LoanIsGood,InterestAmt,""), "")</f>
        <v>3042.7550000000001</v>
      </c>
      <c r="H10" s="24">
        <f ca="1">IFERROR(IF(LoanIsNotPaid*LoanIsGood,EndingBalance,""), "")</f>
        <v>1915151.7429407388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1915151.7429407388</v>
      </c>
      <c r="E11" s="24">
        <f ca="1">IFERROR(IF(LoanIsNotPaid*LoanIsGood,MonthlyPayment,""), "")</f>
        <v>9631.012059261484</v>
      </c>
      <c r="F11" s="24">
        <f ca="1">IFERROR(IF(LoanIsNotPaid*LoanIsGood,Principal,""), "")</f>
        <v>6598.6884662719813</v>
      </c>
      <c r="G11" s="24">
        <f ca="1">IFERROR(IF(LoanIsNotPaid*LoanIsGood,InterestAmt,""), "")</f>
        <v>3032.3235929895031</v>
      </c>
      <c r="H11" s="24">
        <f ca="1">IFERROR(IF(LoanIsNotPaid*LoanIsGood,EndingBalance,""), "")</f>
        <v>1908553.0544744669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1908553.0544744669</v>
      </c>
      <c r="E12" s="24">
        <f ca="1">IFERROR(IF(LoanIsNotPaid*LoanIsGood,MonthlyPayment,""), "")</f>
        <v>9631.012059261484</v>
      </c>
      <c r="F12" s="24">
        <f ca="1">IFERROR(IF(LoanIsNotPaid*LoanIsGood,Principal,""), "")</f>
        <v>6609.1363896769126</v>
      </c>
      <c r="G12" s="24">
        <f ca="1">IFERROR(IF(LoanIsNotPaid*LoanIsGood,InterestAmt,""), "")</f>
        <v>3021.8756695845723</v>
      </c>
      <c r="H12" s="24">
        <f ca="1">IFERROR(IF(LoanIsNotPaid*LoanIsGood,EndingBalance,""), "")</f>
        <v>1901943.9180847902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1901943.9180847902</v>
      </c>
      <c r="E13" s="24">
        <f ca="1">IFERROR(IF(LoanIsNotPaid*LoanIsGood,MonthlyPayment,""), "")</f>
        <v>9631.012059261484</v>
      </c>
      <c r="F13" s="24">
        <f ca="1">IFERROR(IF(LoanIsNotPaid*LoanIsGood,Principal,""), "")</f>
        <v>6619.6008556272336</v>
      </c>
      <c r="G13" s="24">
        <f ca="1">IFERROR(IF(LoanIsNotPaid*LoanIsGood,InterestAmt,""), "")</f>
        <v>3011.4112036342503</v>
      </c>
      <c r="H13" s="24">
        <f ca="1">IFERROR(IF(LoanIsNotPaid*LoanIsGood,EndingBalance,""), "")</f>
        <v>1895324.3172291629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1895324.3172291629</v>
      </c>
      <c r="E14" s="24">
        <f ca="1">IFERROR(IF(LoanIsNotPaid*LoanIsGood,MonthlyPayment,""), "")</f>
        <v>9631.012059261484</v>
      </c>
      <c r="F14" s="24">
        <f ca="1">IFERROR(IF(LoanIsNotPaid*LoanIsGood,Principal,""), "")</f>
        <v>6630.0818903153104</v>
      </c>
      <c r="G14" s="24">
        <f ca="1">IFERROR(IF(LoanIsNotPaid*LoanIsGood,InterestAmt,""), "")</f>
        <v>3000.930168946174</v>
      </c>
      <c r="H14" s="24">
        <f ca="1">IFERROR(IF(LoanIsNotPaid*LoanIsGood,EndingBalance,""), "")</f>
        <v>1888694.2353388479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1888694.2353388479</v>
      </c>
      <c r="E15" s="24">
        <f ca="1">IFERROR(IF(LoanIsNotPaid*LoanIsGood,MonthlyPayment,""), "")</f>
        <v>9631.012059261484</v>
      </c>
      <c r="F15" s="24">
        <f ca="1">IFERROR(IF(LoanIsNotPaid*LoanIsGood,Principal,""), "")</f>
        <v>6640.5795199749764</v>
      </c>
      <c r="G15" s="24">
        <f ca="1">IFERROR(IF(LoanIsNotPaid*LoanIsGood,InterestAmt,""), "")</f>
        <v>2990.432539286508</v>
      </c>
      <c r="H15" s="24">
        <f ca="1">IFERROR(IF(LoanIsNotPaid*LoanIsGood,EndingBalance,""), "")</f>
        <v>1882053.6558188729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1882053.6558188729</v>
      </c>
      <c r="E16" s="24">
        <f ca="1">IFERROR(IF(LoanIsNotPaid*LoanIsGood,MonthlyPayment,""), "")</f>
        <v>9631.012059261484</v>
      </c>
      <c r="F16" s="24">
        <f ca="1">IFERROR(IF(LoanIsNotPaid*LoanIsGood,Principal,""), "")</f>
        <v>6651.0937708816027</v>
      </c>
      <c r="G16" s="24">
        <f ca="1">IFERROR(IF(LoanIsNotPaid*LoanIsGood,InterestAmt,""), "")</f>
        <v>2979.9182883798808</v>
      </c>
      <c r="H16" s="24">
        <f ca="1">IFERROR(IF(LoanIsNotPaid*LoanIsGood,EndingBalance,""), "")</f>
        <v>1875402.5620479912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1875402.5620479912</v>
      </c>
      <c r="E17" s="24">
        <f ca="1">IFERROR(IF(LoanIsNotPaid*LoanIsGood,MonthlyPayment,""), "")</f>
        <v>9631.012059261484</v>
      </c>
      <c r="F17" s="24">
        <f ca="1">IFERROR(IF(LoanIsNotPaid*LoanIsGood,Principal,""), "")</f>
        <v>6661.6246693521662</v>
      </c>
      <c r="G17" s="24">
        <f ca="1">IFERROR(IF(LoanIsNotPaid*LoanIsGood,InterestAmt,""), "")</f>
        <v>2969.3873899093182</v>
      </c>
      <c r="H17" s="24">
        <f ca="1">IFERROR(IF(LoanIsNotPaid*LoanIsGood,EndingBalance,""), "")</f>
        <v>1868740.9373786391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1868740.9373786391</v>
      </c>
      <c r="E18" s="24">
        <f ca="1">IFERROR(IF(LoanIsNotPaid*LoanIsGood,MonthlyPayment,""), "")</f>
        <v>9631.012059261484</v>
      </c>
      <c r="F18" s="24">
        <f ca="1">IFERROR(IF(LoanIsNotPaid*LoanIsGood,Principal,""), "")</f>
        <v>6672.1722417453066</v>
      </c>
      <c r="G18" s="24">
        <f ca="1">IFERROR(IF(LoanIsNotPaid*LoanIsGood,InterestAmt,""), "")</f>
        <v>2958.8398175161774</v>
      </c>
      <c r="H18" s="24">
        <f ca="1">IFERROR(IF(LoanIsNotPaid*LoanIsGood,EndingBalance,""), "")</f>
        <v>1862068.7651368943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1862068.7651368943</v>
      </c>
      <c r="E19" s="24">
        <f ca="1">IFERROR(IF(LoanIsNotPaid*LoanIsGood,MonthlyPayment,""), "")</f>
        <v>9631.012059261484</v>
      </c>
      <c r="F19" s="24">
        <f ca="1">IFERROR(IF(LoanIsNotPaid*LoanIsGood,Principal,""), "")</f>
        <v>6682.7365144614032</v>
      </c>
      <c r="G19" s="24">
        <f ca="1">IFERROR(IF(LoanIsNotPaid*LoanIsGood,InterestAmt,""), "")</f>
        <v>2948.2755448000808</v>
      </c>
      <c r="H19" s="24">
        <f ca="1">IFERROR(IF(LoanIsNotPaid*LoanIsGood,EndingBalance,""), "")</f>
        <v>1855386.0286224326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1855386.0286224326</v>
      </c>
      <c r="E20" s="24">
        <f ca="1">IFERROR(IF(LoanIsNotPaid*LoanIsGood,MonthlyPayment,""), "")</f>
        <v>9631.012059261484</v>
      </c>
      <c r="F20" s="24">
        <f ca="1">IFERROR(IF(LoanIsNotPaid*LoanIsGood,Principal,""), "")</f>
        <v>6693.3175139426339</v>
      </c>
      <c r="G20" s="24">
        <f ca="1">IFERROR(IF(LoanIsNotPaid*LoanIsGood,InterestAmt,""), "")</f>
        <v>2937.6945453188505</v>
      </c>
      <c r="H20" s="24">
        <f ca="1">IFERROR(IF(LoanIsNotPaid*LoanIsGood,EndingBalance,""), "")</f>
        <v>1848692.7111084908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1848692.7111084908</v>
      </c>
      <c r="E21" s="24">
        <f ca="1">IFERROR(IF(LoanIsNotPaid*LoanIsGood,MonthlyPayment,""), "")</f>
        <v>9631.012059261484</v>
      </c>
      <c r="F21" s="24">
        <f ca="1">IFERROR(IF(LoanIsNotPaid*LoanIsGood,Principal,""), "")</f>
        <v>6703.9152666730433</v>
      </c>
      <c r="G21" s="24">
        <f ca="1">IFERROR(IF(LoanIsNotPaid*LoanIsGood,InterestAmt,""), "")</f>
        <v>2927.0967925884411</v>
      </c>
      <c r="H21" s="24">
        <f ca="1">IFERROR(IF(LoanIsNotPaid*LoanIsGood,EndingBalance,""), "")</f>
        <v>1841988.7958418166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1841988.7958418166</v>
      </c>
      <c r="E22" s="24">
        <f ca="1">IFERROR(IF(LoanIsNotPaid*LoanIsGood,MonthlyPayment,""), "")</f>
        <v>9631.012059261484</v>
      </c>
      <c r="F22" s="24">
        <f ca="1">IFERROR(IF(LoanIsNotPaid*LoanIsGood,Principal,""), "")</f>
        <v>6714.5297991786092</v>
      </c>
      <c r="G22" s="24">
        <f ca="1">IFERROR(IF(LoanIsNotPaid*LoanIsGood,InterestAmt,""), "")</f>
        <v>2916.4822600828752</v>
      </c>
      <c r="H22" s="24">
        <f ca="1">IFERROR(IF(LoanIsNotPaid*LoanIsGood,EndingBalance,""), "")</f>
        <v>1835274.2660426386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1835274.2660426386</v>
      </c>
      <c r="E23" s="24">
        <f ca="1">IFERROR(IF(LoanIsNotPaid*LoanIsGood,MonthlyPayment,""), "")</f>
        <v>9631.012059261484</v>
      </c>
      <c r="F23" s="24">
        <f ca="1">IFERROR(IF(LoanIsNotPaid*LoanIsGood,Principal,""), "")</f>
        <v>6725.1611380273089</v>
      </c>
      <c r="G23" s="24">
        <f ca="1">IFERROR(IF(LoanIsNotPaid*LoanIsGood,InterestAmt,""), "")</f>
        <v>2905.850921234176</v>
      </c>
      <c r="H23" s="24">
        <f ca="1">IFERROR(IF(LoanIsNotPaid*LoanIsGood,EndingBalance,""), "")</f>
        <v>1828549.1049046116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1828549.1049046116</v>
      </c>
      <c r="E24" s="24">
        <f ca="1">IFERROR(IF(LoanIsNotPaid*LoanIsGood,MonthlyPayment,""), "")</f>
        <v>9631.012059261484</v>
      </c>
      <c r="F24" s="24">
        <f ca="1">IFERROR(IF(LoanIsNotPaid*LoanIsGood,Principal,""), "")</f>
        <v>6735.8093098291838</v>
      </c>
      <c r="G24" s="24">
        <f ca="1">IFERROR(IF(LoanIsNotPaid*LoanIsGood,InterestAmt,""), "")</f>
        <v>2895.2027494322992</v>
      </c>
      <c r="H24" s="24">
        <f ca="1">IFERROR(IF(LoanIsNotPaid*LoanIsGood,EndingBalance,""), "")</f>
        <v>1821813.2955947828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1821813.2955947828</v>
      </c>
      <c r="E25" s="24">
        <f ca="1">IFERROR(IF(LoanIsNotPaid*LoanIsGood,MonthlyPayment,""), "")</f>
        <v>9631.012059261484</v>
      </c>
      <c r="F25" s="24">
        <f ca="1">IFERROR(IF(LoanIsNotPaid*LoanIsGood,Principal,""), "")</f>
        <v>6746.4743412364151</v>
      </c>
      <c r="G25" s="24">
        <f ca="1">IFERROR(IF(LoanIsNotPaid*LoanIsGood,InterestAmt,""), "")</f>
        <v>2884.5377180250698</v>
      </c>
      <c r="H25" s="24">
        <f ca="1">IFERROR(IF(LoanIsNotPaid*LoanIsGood,EndingBalance,""), "")</f>
        <v>1815066.8212535463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1815066.8212535463</v>
      </c>
      <c r="E26" s="24">
        <f ca="1">IFERROR(IF(LoanIsNotPaid*LoanIsGood,MonthlyPayment,""), "")</f>
        <v>9631.012059261484</v>
      </c>
      <c r="F26" s="24">
        <f ca="1">IFERROR(IF(LoanIsNotPaid*LoanIsGood,Principal,""), "")</f>
        <v>6757.1562589433715</v>
      </c>
      <c r="G26" s="24">
        <f ca="1">IFERROR(IF(LoanIsNotPaid*LoanIsGood,InterestAmt,""), "")</f>
        <v>2873.8558003181124</v>
      </c>
      <c r="H26" s="24">
        <f ca="1">IFERROR(IF(LoanIsNotPaid*LoanIsGood,EndingBalance,""), "")</f>
        <v>1808309.6649946033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1808309.6649946033</v>
      </c>
      <c r="E27" s="24">
        <f ca="1">IFERROR(IF(LoanIsNotPaid*LoanIsGood,MonthlyPayment,""), "")</f>
        <v>9631.012059261484</v>
      </c>
      <c r="F27" s="24">
        <f ca="1">IFERROR(IF(LoanIsNotPaid*LoanIsGood,Principal,""), "")</f>
        <v>6767.8550896866991</v>
      </c>
      <c r="G27" s="24">
        <f ca="1">IFERROR(IF(LoanIsNotPaid*LoanIsGood,InterestAmt,""), "")</f>
        <v>2863.1569695747853</v>
      </c>
      <c r="H27" s="24">
        <f ca="1">IFERROR(IF(LoanIsNotPaid*LoanIsGood,EndingBalance,""), "")</f>
        <v>1801541.8099049167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1801541.8099049167</v>
      </c>
      <c r="E28" s="24">
        <f ca="1">IFERROR(IF(LoanIsNotPaid*LoanIsGood,MonthlyPayment,""), "")</f>
        <v>9631.012059261484</v>
      </c>
      <c r="F28" s="24">
        <f ca="1">IFERROR(IF(LoanIsNotPaid*LoanIsGood,Principal,""), "")</f>
        <v>6778.5708602453697</v>
      </c>
      <c r="G28" s="24">
        <f ca="1">IFERROR(IF(LoanIsNotPaid*LoanIsGood,InterestAmt,""), "")</f>
        <v>2852.4411990161143</v>
      </c>
      <c r="H28" s="24">
        <f ca="1">IFERROR(IF(LoanIsNotPaid*LoanIsGood,EndingBalance,""), "")</f>
        <v>1794763.2390446719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1794763.2390446719</v>
      </c>
      <c r="E29" s="24">
        <f ca="1">IFERROR(IF(LoanIsNotPaid*LoanIsGood,MonthlyPayment,""), "")</f>
        <v>9631.012059261484</v>
      </c>
      <c r="F29" s="24">
        <f ca="1">IFERROR(IF(LoanIsNotPaid*LoanIsGood,Principal,""), "")</f>
        <v>6789.3035974407576</v>
      </c>
      <c r="G29" s="24">
        <f ca="1">IFERROR(IF(LoanIsNotPaid*LoanIsGood,InterestAmt,""), "")</f>
        <v>2841.7084618207264</v>
      </c>
      <c r="H29" s="24">
        <f ca="1">IFERROR(IF(LoanIsNotPaid*LoanIsGood,EndingBalance,""), "")</f>
        <v>1787973.93544723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1787973.93544723</v>
      </c>
      <c r="E30" s="24">
        <f ca="1">IFERROR(IF(LoanIsNotPaid*LoanIsGood,MonthlyPayment,""), "")</f>
        <v>9631.012059261484</v>
      </c>
      <c r="F30" s="24">
        <f ca="1">IFERROR(IF(LoanIsNotPaid*LoanIsGood,Principal,""), "")</f>
        <v>6800.0533281367061</v>
      </c>
      <c r="G30" s="24">
        <f ca="1">IFERROR(IF(LoanIsNotPaid*LoanIsGood,InterestAmt,""), "")</f>
        <v>2830.9587311247783</v>
      </c>
      <c r="H30" s="24">
        <f ca="1">IFERROR(IF(LoanIsNotPaid*LoanIsGood,EndingBalance,""), "")</f>
        <v>1781173.8821190943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1781173.8821190943</v>
      </c>
      <c r="E31" s="24">
        <f ca="1">IFERROR(IF(LoanIsNotPaid*LoanIsGood,MonthlyPayment,""), "")</f>
        <v>9631.012059261484</v>
      </c>
      <c r="F31" s="24">
        <f ca="1">IFERROR(IF(LoanIsNotPaid*LoanIsGood,Principal,""), "")</f>
        <v>6810.8200792395883</v>
      </c>
      <c r="G31" s="24">
        <f ca="1">IFERROR(IF(LoanIsNotPaid*LoanIsGood,InterestAmt,""), "")</f>
        <v>2820.1919800218948</v>
      </c>
      <c r="H31" s="24">
        <f ca="1">IFERROR(IF(LoanIsNotPaid*LoanIsGood,EndingBalance,""), "")</f>
        <v>1774363.0620398549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1774363.0620398549</v>
      </c>
      <c r="E32" s="24">
        <f ca="1">IFERROR(IF(LoanIsNotPaid*LoanIsGood,MonthlyPayment,""), "")</f>
        <v>9631.012059261484</v>
      </c>
      <c r="F32" s="24">
        <f ca="1">IFERROR(IF(LoanIsNotPaid*LoanIsGood,Principal,""), "")</f>
        <v>6821.6038776983851</v>
      </c>
      <c r="G32" s="24">
        <f ca="1">IFERROR(IF(LoanIsNotPaid*LoanIsGood,InterestAmt,""), "")</f>
        <v>2809.4081815630993</v>
      </c>
      <c r="H32" s="24">
        <f ca="1">IFERROR(IF(LoanIsNotPaid*LoanIsGood,EndingBalance,""), "")</f>
        <v>1767541.4581621564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1767541.4581621564</v>
      </c>
      <c r="E33" s="24">
        <f ca="1">IFERROR(IF(LoanIsNotPaid*LoanIsGood,MonthlyPayment,""), "")</f>
        <v>9631.012059261484</v>
      </c>
      <c r="F33" s="24">
        <f ca="1">IFERROR(IF(LoanIsNotPaid*LoanIsGood,Principal,""), "")</f>
        <v>6832.4047505047402</v>
      </c>
      <c r="G33" s="24">
        <f ca="1">IFERROR(IF(LoanIsNotPaid*LoanIsGood,InterestAmt,""), "")</f>
        <v>2798.6073087567434</v>
      </c>
      <c r="H33" s="24">
        <f ca="1">IFERROR(IF(LoanIsNotPaid*LoanIsGood,EndingBalance,""), "")</f>
        <v>1760709.0534116512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1760709.0534116512</v>
      </c>
      <c r="E34" s="24">
        <f ca="1">IFERROR(IF(LoanIsNotPaid*LoanIsGood,MonthlyPayment,""), "")</f>
        <v>9631.012059261484</v>
      </c>
      <c r="F34" s="24">
        <f ca="1">IFERROR(IF(LoanIsNotPaid*LoanIsGood,Principal,""), "")</f>
        <v>6843.2227246930406</v>
      </c>
      <c r="G34" s="24">
        <f ca="1">IFERROR(IF(LoanIsNotPaid*LoanIsGood,InterestAmt,""), "")</f>
        <v>2787.7893345684438</v>
      </c>
      <c r="H34" s="24">
        <f ca="1">IFERROR(IF(LoanIsNotPaid*LoanIsGood,EndingBalance,""), "")</f>
        <v>1753865.8306869592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1753865.8306869592</v>
      </c>
      <c r="E35" s="24">
        <f ca="1">IFERROR(IF(LoanIsNotPaid*LoanIsGood,MonthlyPayment,""), "")</f>
        <v>9631.012059261484</v>
      </c>
      <c r="F35" s="24">
        <f ca="1">IFERROR(IF(LoanIsNotPaid*LoanIsGood,Principal,""), "")</f>
        <v>6854.0578273404708</v>
      </c>
      <c r="G35" s="24">
        <f ca="1">IFERROR(IF(LoanIsNotPaid*LoanIsGood,InterestAmt,""), "")</f>
        <v>2776.9542319210136</v>
      </c>
      <c r="H35" s="24">
        <f ca="1">IFERROR(IF(LoanIsNotPaid*LoanIsGood,EndingBalance,""), "")</f>
        <v>1747011.7728596181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1747011.7728596181</v>
      </c>
      <c r="E36" s="24">
        <f ca="1">IFERROR(IF(LoanIsNotPaid*LoanIsGood,MonthlyPayment,""), "")</f>
        <v>9631.012059261484</v>
      </c>
      <c r="F36" s="24">
        <f ca="1">IFERROR(IF(LoanIsNotPaid*LoanIsGood,Principal,""), "")</f>
        <v>6864.9100855670931</v>
      </c>
      <c r="G36" s="24">
        <f ca="1">IFERROR(IF(LoanIsNotPaid*LoanIsGood,InterestAmt,""), "")</f>
        <v>2766.1019736943908</v>
      </c>
      <c r="H36" s="24">
        <f ca="1">IFERROR(IF(LoanIsNotPaid*LoanIsGood,EndingBalance,""), "")</f>
        <v>1740146.8627740517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1740146.8627740517</v>
      </c>
      <c r="E37" s="24">
        <f ca="1">IFERROR(IF(LoanIsNotPaid*LoanIsGood,MonthlyPayment,""), "")</f>
        <v>9631.012059261484</v>
      </c>
      <c r="F37" s="24">
        <f ca="1">IFERROR(IF(LoanIsNotPaid*LoanIsGood,Principal,""), "")</f>
        <v>6875.7795265359082</v>
      </c>
      <c r="G37" s="24">
        <f ca="1">IFERROR(IF(LoanIsNotPaid*LoanIsGood,InterestAmt,""), "")</f>
        <v>2755.2325327255762</v>
      </c>
      <c r="H37" s="24">
        <f ca="1">IFERROR(IF(LoanIsNotPaid*LoanIsGood,EndingBalance,""), "")</f>
        <v>1733271.0832475154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1733271.0832475154</v>
      </c>
      <c r="E38" s="24">
        <f ca="1">IFERROR(IF(LoanIsNotPaid*LoanIsGood,MonthlyPayment,""), "")</f>
        <v>9631.012059261484</v>
      </c>
      <c r="F38" s="24">
        <f ca="1">IFERROR(IF(LoanIsNotPaid*LoanIsGood,Principal,""), "")</f>
        <v>6886.6661774529221</v>
      </c>
      <c r="G38" s="24">
        <f ca="1">IFERROR(IF(LoanIsNotPaid*LoanIsGood,InterestAmt,""), "")</f>
        <v>2744.345881808561</v>
      </c>
      <c r="H38" s="24">
        <f ca="1">IFERROR(IF(LoanIsNotPaid*LoanIsGood,EndingBalance,""), "")</f>
        <v>1726384.4170700624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1726384.4170700624</v>
      </c>
      <c r="E39" s="24">
        <f ca="1">IFERROR(IF(LoanIsNotPaid*LoanIsGood,MonthlyPayment,""), "")</f>
        <v>9631.012059261484</v>
      </c>
      <c r="F39" s="24">
        <f ca="1">IFERROR(IF(LoanIsNotPaid*LoanIsGood,Principal,""), "")</f>
        <v>6897.5700655672226</v>
      </c>
      <c r="G39" s="24">
        <f ca="1">IFERROR(IF(LoanIsNotPaid*LoanIsGood,InterestAmt,""), "")</f>
        <v>2733.4419936942609</v>
      </c>
      <c r="H39" s="24">
        <f ca="1">IFERROR(IF(LoanIsNotPaid*LoanIsGood,EndingBalance,""), "")</f>
        <v>1719486.8470044956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1719486.8470044956</v>
      </c>
      <c r="E40" s="24">
        <f ca="1">IFERROR(IF(LoanIsNotPaid*LoanIsGood,MonthlyPayment,""), "")</f>
        <v>9631.012059261484</v>
      </c>
      <c r="F40" s="24">
        <f ca="1">IFERROR(IF(LoanIsNotPaid*LoanIsGood,Principal,""), "")</f>
        <v>6908.491218171037</v>
      </c>
      <c r="G40" s="24">
        <f ca="1">IFERROR(IF(LoanIsNotPaid*LoanIsGood,InterestAmt,""), "")</f>
        <v>2722.5208410904465</v>
      </c>
      <c r="H40" s="24">
        <f ca="1">IFERROR(IF(LoanIsNotPaid*LoanIsGood,EndingBalance,""), "")</f>
        <v>1712578.3557863252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1712578.3557863252</v>
      </c>
      <c r="E41" s="24">
        <f ca="1">IFERROR(IF(LoanIsNotPaid*LoanIsGood,MonthlyPayment,""), "")</f>
        <v>9631.012059261484</v>
      </c>
      <c r="F41" s="24">
        <f ca="1">IFERROR(IF(LoanIsNotPaid*LoanIsGood,Principal,""), "")</f>
        <v>6919.4296625998095</v>
      </c>
      <c r="G41" s="24">
        <f ca="1">IFERROR(IF(LoanIsNotPaid*LoanIsGood,InterestAmt,""), "")</f>
        <v>2711.5823966616749</v>
      </c>
      <c r="H41" s="24">
        <f ca="1">IFERROR(IF(LoanIsNotPaid*LoanIsGood,EndingBalance,""), "")</f>
        <v>1705658.926123725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1705658.926123725</v>
      </c>
      <c r="E42" s="24">
        <f ca="1">IFERROR(IF(LoanIsNotPaid*LoanIsGood,MonthlyPayment,""), "")</f>
        <v>9631.012059261484</v>
      </c>
      <c r="F42" s="24">
        <f ca="1">IFERROR(IF(LoanIsNotPaid*LoanIsGood,Principal,""), "")</f>
        <v>6930.3854262322584</v>
      </c>
      <c r="G42" s="24">
        <f ca="1">IFERROR(IF(LoanIsNotPaid*LoanIsGood,InterestAmt,""), "")</f>
        <v>2700.6266330292251</v>
      </c>
      <c r="H42" s="24">
        <f ca="1">IFERROR(IF(LoanIsNotPaid*LoanIsGood,EndingBalance,""), "")</f>
        <v>1698728.5406974927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1698728.5406974927</v>
      </c>
      <c r="E43" s="24">
        <f ca="1">IFERROR(IF(LoanIsNotPaid*LoanIsGood,MonthlyPayment,""), "")</f>
        <v>9631.012059261484</v>
      </c>
      <c r="F43" s="24">
        <f ca="1">IFERROR(IF(LoanIsNotPaid*LoanIsGood,Principal,""), "")</f>
        <v>6941.3585364904602</v>
      </c>
      <c r="G43" s="24">
        <f ca="1">IFERROR(IF(LoanIsNotPaid*LoanIsGood,InterestAmt,""), "")</f>
        <v>2689.6535227710242</v>
      </c>
      <c r="H43" s="24">
        <f ca="1">IFERROR(IF(LoanIsNotPaid*LoanIsGood,EndingBalance,""), "")</f>
        <v>1691787.1821610024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1691787.1821610024</v>
      </c>
      <c r="E44" s="24">
        <f ca="1">IFERROR(IF(LoanIsNotPaid*LoanIsGood,MonthlyPayment,""), "")</f>
        <v>9631.012059261484</v>
      </c>
      <c r="F44" s="24">
        <f ca="1">IFERROR(IF(LoanIsNotPaid*LoanIsGood,Principal,""), "")</f>
        <v>6952.3490208399026</v>
      </c>
      <c r="G44" s="24">
        <f ca="1">IFERROR(IF(LoanIsNotPaid*LoanIsGood,InterestAmt,""), "")</f>
        <v>2678.6630384215814</v>
      </c>
      <c r="H44" s="24">
        <f ca="1">IFERROR(IF(LoanIsNotPaid*LoanIsGood,EndingBalance,""), "")</f>
        <v>1684834.8331401628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1684834.8331401628</v>
      </c>
      <c r="E45" s="24">
        <f ca="1">IFERROR(IF(LoanIsNotPaid*LoanIsGood,MonthlyPayment,""), "")</f>
        <v>9631.012059261484</v>
      </c>
      <c r="F45" s="24">
        <f ca="1">IFERROR(IF(LoanIsNotPaid*LoanIsGood,Principal,""), "")</f>
        <v>6963.356906789566</v>
      </c>
      <c r="G45" s="24">
        <f ca="1">IFERROR(IF(LoanIsNotPaid*LoanIsGood,InterestAmt,""), "")</f>
        <v>2667.6551524719175</v>
      </c>
      <c r="H45" s="24">
        <f ca="1">IFERROR(IF(LoanIsNotPaid*LoanIsGood,EndingBalance,""), "")</f>
        <v>1677871.4762333729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1677871.4762333729</v>
      </c>
      <c r="E46" s="24">
        <f ca="1">IFERROR(IF(LoanIsNotPaid*LoanIsGood,MonthlyPayment,""), "")</f>
        <v>9631.012059261484</v>
      </c>
      <c r="F46" s="24">
        <f ca="1">IFERROR(IF(LoanIsNotPaid*LoanIsGood,Principal,""), "")</f>
        <v>6974.3822218919831</v>
      </c>
      <c r="G46" s="24">
        <f ca="1">IFERROR(IF(LoanIsNotPaid*LoanIsGood,InterestAmt,""), "")</f>
        <v>2656.6298373695013</v>
      </c>
      <c r="H46" s="24">
        <f ca="1">IFERROR(IF(LoanIsNotPaid*LoanIsGood,EndingBalance,""), "")</f>
        <v>1670897.0940114821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1670897.0940114821</v>
      </c>
      <c r="E47" s="24">
        <f ca="1">IFERROR(IF(LoanIsNotPaid*LoanIsGood,MonthlyPayment,""), "")</f>
        <v>9631.012059261484</v>
      </c>
      <c r="F47" s="24">
        <f ca="1">IFERROR(IF(LoanIsNotPaid*LoanIsGood,Principal,""), "")</f>
        <v>6985.4249937433115</v>
      </c>
      <c r="G47" s="24">
        <f ca="1">IFERROR(IF(LoanIsNotPaid*LoanIsGood,InterestAmt,""), "")</f>
        <v>2645.5870655181716</v>
      </c>
      <c r="H47" s="24">
        <f ca="1">IFERROR(IF(LoanIsNotPaid*LoanIsGood,EndingBalance,""), "")</f>
        <v>1663911.6690177387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1663911.6690177387</v>
      </c>
      <c r="E48" s="24">
        <f ca="1">IFERROR(IF(LoanIsNotPaid*LoanIsGood,MonthlyPayment,""), "")</f>
        <v>9631.012059261484</v>
      </c>
      <c r="F48" s="24">
        <f ca="1">IFERROR(IF(LoanIsNotPaid*LoanIsGood,Principal,""), "")</f>
        <v>6996.4852499834051</v>
      </c>
      <c r="G48" s="24">
        <f ca="1">IFERROR(IF(LoanIsNotPaid*LoanIsGood,InterestAmt,""), "")</f>
        <v>2634.5268092780789</v>
      </c>
      <c r="H48" s="24">
        <f ca="1">IFERROR(IF(LoanIsNotPaid*LoanIsGood,EndingBalance,""), "")</f>
        <v>1656915.1837677555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1656915.1837677555</v>
      </c>
      <c r="E49" s="24">
        <f ca="1">IFERROR(IF(LoanIsNotPaid*LoanIsGood,MonthlyPayment,""), "")</f>
        <v>9631.012059261484</v>
      </c>
      <c r="F49" s="24">
        <f ca="1">IFERROR(IF(LoanIsNotPaid*LoanIsGood,Principal,""), "")</f>
        <v>7007.5630182958785</v>
      </c>
      <c r="G49" s="24">
        <f ca="1">IFERROR(IF(LoanIsNotPaid*LoanIsGood,InterestAmt,""), "")</f>
        <v>2623.449040965605</v>
      </c>
      <c r="H49" s="24">
        <f ca="1">IFERROR(IF(LoanIsNotPaid*LoanIsGood,EndingBalance,""), "")</f>
        <v>1649907.6207494594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1649907.6207494594</v>
      </c>
      <c r="E50" s="24">
        <f ca="1">IFERROR(IF(LoanIsNotPaid*LoanIsGood,MonthlyPayment,""), "")</f>
        <v>9631.012059261484</v>
      </c>
      <c r="F50" s="24">
        <f ca="1">IFERROR(IF(LoanIsNotPaid*LoanIsGood,Principal,""), "")</f>
        <v>7018.6583264081801</v>
      </c>
      <c r="G50" s="24">
        <f ca="1">IFERROR(IF(LoanIsNotPaid*LoanIsGood,InterestAmt,""), "")</f>
        <v>2612.3537328533034</v>
      </c>
      <c r="H50" s="24">
        <f ca="1">IFERROR(IF(LoanIsNotPaid*LoanIsGood,EndingBalance,""), "")</f>
        <v>1642888.9624230512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1642888.9624230512</v>
      </c>
      <c r="E51" s="24">
        <f ca="1">IFERROR(IF(LoanIsNotPaid*LoanIsGood,MonthlyPayment,""), "")</f>
        <v>9631.012059261484</v>
      </c>
      <c r="F51" s="24">
        <f ca="1">IFERROR(IF(LoanIsNotPaid*LoanIsGood,Principal,""), "")</f>
        <v>7029.7712020916606</v>
      </c>
      <c r="G51" s="24">
        <f ca="1">IFERROR(IF(LoanIsNotPaid*LoanIsGood,InterestAmt,""), "")</f>
        <v>2601.2408571698234</v>
      </c>
      <c r="H51" s="24">
        <f ca="1">IFERROR(IF(LoanIsNotPaid*LoanIsGood,EndingBalance,""), "")</f>
        <v>1635859.1912209599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1635859.1912209599</v>
      </c>
      <c r="E52" s="24">
        <f ca="1">IFERROR(IF(LoanIsNotPaid*LoanIsGood,MonthlyPayment,""), "")</f>
        <v>9631.012059261484</v>
      </c>
      <c r="F52" s="24">
        <f ca="1">IFERROR(IF(LoanIsNotPaid*LoanIsGood,Principal,""), "")</f>
        <v>7040.9016731616384</v>
      </c>
      <c r="G52" s="24">
        <f ca="1">IFERROR(IF(LoanIsNotPaid*LoanIsGood,InterestAmt,""), "")</f>
        <v>2590.1103860998451</v>
      </c>
      <c r="H52" s="24">
        <f ca="1">IFERROR(IF(LoanIsNotPaid*LoanIsGood,EndingBalance,""), "")</f>
        <v>1628818.2895477987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1628818.2895477987</v>
      </c>
      <c r="E53" s="24">
        <f ca="1">IFERROR(IF(LoanIsNotPaid*LoanIsGood,MonthlyPayment,""), "")</f>
        <v>9631.012059261484</v>
      </c>
      <c r="F53" s="24">
        <f ca="1">IFERROR(IF(LoanIsNotPaid*LoanIsGood,Principal,""), "")</f>
        <v>7052.0497674774779</v>
      </c>
      <c r="G53" s="24">
        <f ca="1">IFERROR(IF(LoanIsNotPaid*LoanIsGood,InterestAmt,""), "")</f>
        <v>2578.9622917840056</v>
      </c>
      <c r="H53" s="24">
        <f ca="1">IFERROR(IF(LoanIsNotPaid*LoanIsGood,EndingBalance,""), "")</f>
        <v>1621766.2397803203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1621766.2397803203</v>
      </c>
      <c r="E54" s="24">
        <f ca="1">IFERROR(IF(LoanIsNotPaid*LoanIsGood,MonthlyPayment,""), "")</f>
        <v>9631.012059261484</v>
      </c>
      <c r="F54" s="24">
        <f ca="1">IFERROR(IF(LoanIsNotPaid*LoanIsGood,Principal,""), "")</f>
        <v>7063.2155129426519</v>
      </c>
      <c r="G54" s="24">
        <f ca="1">IFERROR(IF(LoanIsNotPaid*LoanIsGood,InterestAmt,""), "")</f>
        <v>2567.7965463188334</v>
      </c>
      <c r="H54" s="24">
        <f ca="1">IFERROR(IF(LoanIsNotPaid*LoanIsGood,EndingBalance,""), "")</f>
        <v>1614703.0242673783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1614703.0242673783</v>
      </c>
      <c r="E55" s="24">
        <f ca="1">IFERROR(IF(LoanIsNotPaid*LoanIsGood,MonthlyPayment,""), "")</f>
        <v>9631.012059261484</v>
      </c>
      <c r="F55" s="24">
        <f ca="1">IFERROR(IF(LoanIsNotPaid*LoanIsGood,Principal,""), "")</f>
        <v>7074.3989375048095</v>
      </c>
      <c r="G55" s="24">
        <f ca="1">IFERROR(IF(LoanIsNotPaid*LoanIsGood,InterestAmt,""), "")</f>
        <v>2556.6131217566735</v>
      </c>
      <c r="H55" s="24">
        <f ca="1">IFERROR(IF(LoanIsNotPaid*LoanIsGood,EndingBalance,""), "")</f>
        <v>1607628.6253298738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1607628.6253298738</v>
      </c>
      <c r="E56" s="24">
        <f ca="1">IFERROR(IF(LoanIsNotPaid*LoanIsGood,MonthlyPayment,""), "")</f>
        <v>9631.012059261484</v>
      </c>
      <c r="F56" s="24">
        <f ca="1">IFERROR(IF(LoanIsNotPaid*LoanIsGood,Principal,""), "")</f>
        <v>7085.6000691558602</v>
      </c>
      <c r="G56" s="24">
        <f ca="1">IFERROR(IF(LoanIsNotPaid*LoanIsGood,InterestAmt,""), "")</f>
        <v>2545.4119901056242</v>
      </c>
      <c r="H56" s="24">
        <f ca="1">IFERROR(IF(LoanIsNotPaid*LoanIsGood,EndingBalance,""), "")</f>
        <v>1600543.0252607176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1600543.0252607176</v>
      </c>
      <c r="E57" s="24">
        <f ca="1">IFERROR(IF(LoanIsNotPaid*LoanIsGood,MonthlyPayment,""), "")</f>
        <v>9631.012059261484</v>
      </c>
      <c r="F57" s="24">
        <f ca="1">IFERROR(IF(LoanIsNotPaid*LoanIsGood,Principal,""), "")</f>
        <v>7096.8189359320222</v>
      </c>
      <c r="G57" s="24">
        <f ca="1">IFERROR(IF(LoanIsNotPaid*LoanIsGood,InterestAmt,""), "")</f>
        <v>2534.1931233294608</v>
      </c>
      <c r="H57" s="24">
        <f ca="1">IFERROR(IF(LoanIsNotPaid*LoanIsGood,EndingBalance,""), "")</f>
        <v>1593446.2063247864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1593446.2063247864</v>
      </c>
      <c r="E58" s="24">
        <f ca="1">IFERROR(IF(LoanIsNotPaid*LoanIsGood,MonthlyPayment,""), "")</f>
        <v>9631.012059261484</v>
      </c>
      <c r="F58" s="24">
        <f ca="1">IFERROR(IF(LoanIsNotPaid*LoanIsGood,Principal,""), "")</f>
        <v>7108.0555659139154</v>
      </c>
      <c r="G58" s="24">
        <f ca="1">IFERROR(IF(LoanIsNotPaid*LoanIsGood,InterestAmt,""), "")</f>
        <v>2522.956493347569</v>
      </c>
      <c r="H58" s="24">
        <f ca="1">IFERROR(IF(LoanIsNotPaid*LoanIsGood,EndingBalance,""), "")</f>
        <v>1586338.1507588725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1586338.1507588725</v>
      </c>
      <c r="E59" s="24">
        <f ca="1">IFERROR(IF(LoanIsNotPaid*LoanIsGood,MonthlyPayment,""), "")</f>
        <v>9631.012059261484</v>
      </c>
      <c r="F59" s="24">
        <f ca="1">IFERROR(IF(LoanIsNotPaid*LoanIsGood,Principal,""), "")</f>
        <v>7119.309987226613</v>
      </c>
      <c r="G59" s="24">
        <f ca="1">IFERROR(IF(LoanIsNotPaid*LoanIsGood,InterestAmt,""), "")</f>
        <v>2511.7020720348719</v>
      </c>
      <c r="H59" s="24">
        <f ca="1">IFERROR(IF(LoanIsNotPaid*LoanIsGood,EndingBalance,""), "")</f>
        <v>1579218.8407716465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1579218.8407716465</v>
      </c>
      <c r="E60" s="24">
        <f ca="1">IFERROR(IF(LoanIsNotPaid*LoanIsGood,MonthlyPayment,""), "")</f>
        <v>9631.012059261484</v>
      </c>
      <c r="F60" s="24">
        <f ca="1">IFERROR(IF(LoanIsNotPaid*LoanIsGood,Principal,""), "")</f>
        <v>7130.5822280397215</v>
      </c>
      <c r="G60" s="24">
        <f ca="1">IFERROR(IF(LoanIsNotPaid*LoanIsGood,InterestAmt,""), "")</f>
        <v>2500.4298312217634</v>
      </c>
      <c r="H60" s="24">
        <f ca="1">IFERROR(IF(LoanIsNotPaid*LoanIsGood,EndingBalance,""), "")</f>
        <v>1572088.2585436068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1572088.2585436068</v>
      </c>
      <c r="E61" s="24">
        <f ca="1">IFERROR(IF(LoanIsNotPaid*LoanIsGood,MonthlyPayment,""), "")</f>
        <v>9631.012059261484</v>
      </c>
      <c r="F61" s="24">
        <f ca="1">IFERROR(IF(LoanIsNotPaid*LoanIsGood,Principal,""), "")</f>
        <v>7141.8723165674501</v>
      </c>
      <c r="G61" s="24">
        <f ca="1">IFERROR(IF(LoanIsNotPaid*LoanIsGood,InterestAmt,""), "")</f>
        <v>2489.1397426940334</v>
      </c>
      <c r="H61" s="24">
        <f ca="1">IFERROR(IF(LoanIsNotPaid*LoanIsGood,EndingBalance,""), "")</f>
        <v>1564946.3862270387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1564946.3862270387</v>
      </c>
      <c r="E62" s="24">
        <f ca="1">IFERROR(IF(LoanIsNotPaid*LoanIsGood,MonthlyPayment,""), "")</f>
        <v>9631.012059261484</v>
      </c>
      <c r="F62" s="24">
        <f ca="1">IFERROR(IF(LoanIsNotPaid*LoanIsGood,Principal,""), "")</f>
        <v>7153.1802810686831</v>
      </c>
      <c r="G62" s="24">
        <f ca="1">IFERROR(IF(LoanIsNotPaid*LoanIsGood,InterestAmt,""), "")</f>
        <v>2477.8317781928017</v>
      </c>
      <c r="H62" s="24">
        <f ca="1">IFERROR(IF(LoanIsNotPaid*LoanIsGood,EndingBalance,""), "")</f>
        <v>1557793.2059459707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1557793.2059459707</v>
      </c>
      <c r="E63" s="24">
        <f ca="1">IFERROR(IF(LoanIsNotPaid*LoanIsGood,MonthlyPayment,""), "")</f>
        <v>9631.012059261484</v>
      </c>
      <c r="F63" s="24">
        <f ca="1">IFERROR(IF(LoanIsNotPaid*LoanIsGood,Principal,""), "")</f>
        <v>7164.5061498470413</v>
      </c>
      <c r="G63" s="24">
        <f ca="1">IFERROR(IF(LoanIsNotPaid*LoanIsGood,InterestAmt,""), "")</f>
        <v>2466.5059094144431</v>
      </c>
      <c r="H63" s="24">
        <f ca="1">IFERROR(IF(LoanIsNotPaid*LoanIsGood,EndingBalance,""), "")</f>
        <v>1550628.6997961234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1550628.6997961234</v>
      </c>
      <c r="E64" s="24">
        <f ca="1">IFERROR(IF(LoanIsNotPaid*LoanIsGood,MonthlyPayment,""), "")</f>
        <v>9631.012059261484</v>
      </c>
      <c r="F64" s="24">
        <f ca="1">IFERROR(IF(LoanIsNotPaid*LoanIsGood,Principal,""), "")</f>
        <v>7175.8499512509652</v>
      </c>
      <c r="G64" s="24">
        <f ca="1">IFERROR(IF(LoanIsNotPaid*LoanIsGood,InterestAmt,""), "")</f>
        <v>2455.1621080105188</v>
      </c>
      <c r="H64" s="24">
        <f ca="1">IFERROR(IF(LoanIsNotPaid*LoanIsGood,EndingBalance,""), "")</f>
        <v>1543452.8498448725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1543452.8498448725</v>
      </c>
      <c r="E65" s="24">
        <f ca="1">IFERROR(IF(LoanIsNotPaid*LoanIsGood,MonthlyPayment,""), "")</f>
        <v>9631.012059261484</v>
      </c>
      <c r="F65" s="24">
        <f ca="1">IFERROR(IF(LoanIsNotPaid*LoanIsGood,Principal,""), "")</f>
        <v>7187.2117136737807</v>
      </c>
      <c r="G65" s="24">
        <f ca="1">IFERROR(IF(LoanIsNotPaid*LoanIsGood,InterestAmt,""), "")</f>
        <v>2443.8003455877047</v>
      </c>
      <c r="H65" s="24">
        <f ca="1">IFERROR(IF(LoanIsNotPaid*LoanIsGood,EndingBalance,""), "")</f>
        <v>1536265.638131198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1536265.638131198</v>
      </c>
      <c r="E66" s="24">
        <f ca="1">IFERROR(IF(LoanIsNotPaid*LoanIsGood,MonthlyPayment,""), "")</f>
        <v>9631.012059261484</v>
      </c>
      <c r="F66" s="24">
        <f ca="1">IFERROR(IF(LoanIsNotPaid*LoanIsGood,Principal,""), "")</f>
        <v>7198.5914655537636</v>
      </c>
      <c r="G66" s="24">
        <f ca="1">IFERROR(IF(LoanIsNotPaid*LoanIsGood,InterestAmt,""), "")</f>
        <v>2432.4205937077209</v>
      </c>
      <c r="H66" s="24">
        <f ca="1">IFERROR(IF(LoanIsNotPaid*LoanIsGood,EndingBalance,""), "")</f>
        <v>1529067.0466656457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1529067.0466656457</v>
      </c>
      <c r="E67" s="24">
        <f ca="1">IFERROR(IF(LoanIsNotPaid*LoanIsGood,MonthlyPayment,""), "")</f>
        <v>9631.012059261484</v>
      </c>
      <c r="F67" s="24">
        <f ca="1">IFERROR(IF(LoanIsNotPaid*LoanIsGood,Principal,""), "")</f>
        <v>7209.9892353742225</v>
      </c>
      <c r="G67" s="24">
        <f ca="1">IFERROR(IF(LoanIsNotPaid*LoanIsGood,InterestAmt,""), "")</f>
        <v>2421.0228238872605</v>
      </c>
      <c r="H67" s="24">
        <f ca="1">IFERROR(IF(LoanIsNotPaid*LoanIsGood,EndingBalance,""), "")</f>
        <v>1521857.0574302715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1521857.0574302715</v>
      </c>
      <c r="E68" s="24">
        <f ca="1">IFERROR(IF(LoanIsNotPaid*LoanIsGood,MonthlyPayment,""), "")</f>
        <v>9631.012059261484</v>
      </c>
      <c r="F68" s="24">
        <f ca="1">IFERROR(IF(LoanIsNotPaid*LoanIsGood,Principal,""), "")</f>
        <v>7221.4050516635652</v>
      </c>
      <c r="G68" s="24">
        <f ca="1">IFERROR(IF(LoanIsNotPaid*LoanIsGood,InterestAmt,""), "")</f>
        <v>2409.6070075979183</v>
      </c>
      <c r="H68" s="24">
        <f ca="1">IFERROR(IF(LoanIsNotPaid*LoanIsGood,EndingBalance,""), "")</f>
        <v>1514635.6523786085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1514635.6523786085</v>
      </c>
      <c r="E69" s="24">
        <f ca="1">IFERROR(IF(LoanIsNotPaid*LoanIsGood,MonthlyPayment,""), "")</f>
        <v>9631.012059261484</v>
      </c>
      <c r="F69" s="24">
        <f ca="1">IFERROR(IF(LoanIsNotPaid*LoanIsGood,Principal,""), "")</f>
        <v>7232.8389429953677</v>
      </c>
      <c r="G69" s="24">
        <f ca="1">IFERROR(IF(LoanIsNotPaid*LoanIsGood,InterestAmt,""), "")</f>
        <v>2398.1731162661176</v>
      </c>
      <c r="H69" s="24">
        <f ca="1">IFERROR(IF(LoanIsNotPaid*LoanIsGood,EndingBalance,""), "")</f>
        <v>1507402.8134356122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1507402.8134356122</v>
      </c>
      <c r="E70" s="24">
        <f ca="1">IFERROR(IF(LoanIsNotPaid*LoanIsGood,MonthlyPayment,""), "")</f>
        <v>9631.012059261484</v>
      </c>
      <c r="F70" s="24">
        <f ca="1">IFERROR(IF(LoanIsNotPaid*LoanIsGood,Principal,""), "")</f>
        <v>7244.2909379884431</v>
      </c>
      <c r="G70" s="24">
        <f ca="1">IFERROR(IF(LoanIsNotPaid*LoanIsGood,InterestAmt,""), "")</f>
        <v>2386.7211212730417</v>
      </c>
      <c r="H70" s="24">
        <f ca="1">IFERROR(IF(LoanIsNotPaid*LoanIsGood,EndingBalance,""), "")</f>
        <v>1500158.5224976239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1500158.5224976239</v>
      </c>
      <c r="E71" s="24">
        <f ca="1">IFERROR(IF(LoanIsNotPaid*LoanIsGood,MonthlyPayment,""), "")</f>
        <v>9631.012059261484</v>
      </c>
      <c r="F71" s="24">
        <f ca="1">IFERROR(IF(LoanIsNotPaid*LoanIsGood,Principal,""), "")</f>
        <v>7255.7610653069241</v>
      </c>
      <c r="G71" s="24">
        <f ca="1">IFERROR(IF(LoanIsNotPaid*LoanIsGood,InterestAmt,""), "")</f>
        <v>2375.2509939545598</v>
      </c>
      <c r="H71" s="24">
        <f ca="1">IFERROR(IF(LoanIsNotPaid*LoanIsGood,EndingBalance,""), "")</f>
        <v>1492902.7614323171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1492902.7614323171</v>
      </c>
      <c r="E72" s="24">
        <f ca="1">IFERROR(IF(LoanIsNotPaid*LoanIsGood,MonthlyPayment,""), "")</f>
        <v>9631.012059261484</v>
      </c>
      <c r="F72" s="24">
        <f ca="1">IFERROR(IF(LoanIsNotPaid*LoanIsGood,Principal,""), "")</f>
        <v>7267.249353660327</v>
      </c>
      <c r="G72" s="24">
        <f ca="1">IFERROR(IF(LoanIsNotPaid*LoanIsGood,InterestAmt,""), "")</f>
        <v>2363.762705601157</v>
      </c>
      <c r="H72" s="24">
        <f ca="1">IFERROR(IF(LoanIsNotPaid*LoanIsGood,EndingBalance,""), "")</f>
        <v>1485635.5120786577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1485635.5120786577</v>
      </c>
      <c r="E73" s="24">
        <f ca="1">IFERROR(IF(LoanIsNotPaid*LoanIsGood,MonthlyPayment,""), "")</f>
        <v>9631.012059261484</v>
      </c>
      <c r="F73" s="24">
        <f ca="1">IFERROR(IF(LoanIsNotPaid*LoanIsGood,Principal,""), "")</f>
        <v>7278.7558318036208</v>
      </c>
      <c r="G73" s="24">
        <f ca="1">IFERROR(IF(LoanIsNotPaid*LoanIsGood,InterestAmt,""), "")</f>
        <v>2352.2562274578622</v>
      </c>
      <c r="H73" s="24">
        <f ca="1">IFERROR(IF(LoanIsNotPaid*LoanIsGood,EndingBalance,""), "")</f>
        <v>1478356.7562468541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1478356.7562468541</v>
      </c>
      <c r="E74" s="24">
        <f ca="1">IFERROR(IF(LoanIsNotPaid*LoanIsGood,MonthlyPayment,""), "")</f>
        <v>9631.012059261484</v>
      </c>
      <c r="F74" s="24">
        <f ca="1">IFERROR(IF(LoanIsNotPaid*LoanIsGood,Principal,""), "")</f>
        <v>7290.2805285373106</v>
      </c>
      <c r="G74" s="24">
        <f ca="1">IFERROR(IF(LoanIsNotPaid*LoanIsGood,InterestAmt,""), "")</f>
        <v>2340.7315307241729</v>
      </c>
      <c r="H74" s="24">
        <f ca="1">IFERROR(IF(LoanIsNotPaid*LoanIsGood,EndingBalance,""), "")</f>
        <v>1471066.4757183166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1471066.4757183166</v>
      </c>
      <c r="E75" s="24">
        <f ca="1">IFERROR(IF(LoanIsNotPaid*LoanIsGood,MonthlyPayment,""), "")</f>
        <v>9631.012059261484</v>
      </c>
      <c r="F75" s="24">
        <f ca="1">IFERROR(IF(LoanIsNotPaid*LoanIsGood,Principal,""), "")</f>
        <v>7301.823472707496</v>
      </c>
      <c r="G75" s="24">
        <f ca="1">IFERROR(IF(LoanIsNotPaid*LoanIsGood,InterestAmt,""), "")</f>
        <v>2329.1885865539889</v>
      </c>
      <c r="H75" s="24">
        <f ca="1">IFERROR(IF(LoanIsNotPaid*LoanIsGood,EndingBalance,""), "")</f>
        <v>1463764.6522456096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1463764.6522456096</v>
      </c>
      <c r="E76" s="24">
        <f ca="1">IFERROR(IF(LoanIsNotPaid*LoanIsGood,MonthlyPayment,""), "")</f>
        <v>9631.012059261484</v>
      </c>
      <c r="F76" s="24">
        <f ca="1">IFERROR(IF(LoanIsNotPaid*LoanIsGood,Principal,""), "")</f>
        <v>7313.3846932059496</v>
      </c>
      <c r="G76" s="24">
        <f ca="1">IFERROR(IF(LoanIsNotPaid*LoanIsGood,InterestAmt,""), "")</f>
        <v>2317.6273660555353</v>
      </c>
      <c r="H76" s="24">
        <f ca="1">IFERROR(IF(LoanIsNotPaid*LoanIsGood,EndingBalance,""), "")</f>
        <v>1456451.2675524044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1456451.2675524044</v>
      </c>
      <c r="E77" s="24">
        <f ca="1">IFERROR(IF(LoanIsNotPaid*LoanIsGood,MonthlyPayment,""), "")</f>
        <v>9631.012059261484</v>
      </c>
      <c r="F77" s="24">
        <f ca="1">IFERROR(IF(LoanIsNotPaid*LoanIsGood,Principal,""), "")</f>
        <v>7324.9642189701917</v>
      </c>
      <c r="G77" s="24">
        <f ca="1">IFERROR(IF(LoanIsNotPaid*LoanIsGood,InterestAmt,""), "")</f>
        <v>2306.0478402912922</v>
      </c>
      <c r="H77" s="24">
        <f ca="1">IFERROR(IF(LoanIsNotPaid*LoanIsGood,EndingBalance,""), "")</f>
        <v>1449126.3033334333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1449126.3033334333</v>
      </c>
      <c r="E78" s="24">
        <f ca="1">IFERROR(IF(LoanIsNotPaid*LoanIsGood,MonthlyPayment,""), "")</f>
        <v>9631.012059261484</v>
      </c>
      <c r="F78" s="24">
        <f ca="1">IFERROR(IF(LoanIsNotPaid*LoanIsGood,Principal,""), "")</f>
        <v>7336.5620789835612</v>
      </c>
      <c r="G78" s="24">
        <f ca="1">IFERROR(IF(LoanIsNotPaid*LoanIsGood,InterestAmt,""), "")</f>
        <v>2294.4499802779228</v>
      </c>
      <c r="H78" s="24">
        <f ca="1">IFERROR(IF(LoanIsNotPaid*LoanIsGood,EndingBalance,""), "")</f>
        <v>1441789.7412544498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1441789.7412544498</v>
      </c>
      <c r="E79" s="24">
        <f ca="1">IFERROR(IF(LoanIsNotPaid*LoanIsGood,MonthlyPayment,""), "")</f>
        <v>9631.012059261484</v>
      </c>
      <c r="F79" s="24">
        <f ca="1">IFERROR(IF(LoanIsNotPaid*LoanIsGood,Principal,""), "")</f>
        <v>7348.1783022752852</v>
      </c>
      <c r="G79" s="24">
        <f ca="1">IFERROR(IF(LoanIsNotPaid*LoanIsGood,InterestAmt,""), "")</f>
        <v>2282.8337569861988</v>
      </c>
      <c r="H79" s="24">
        <f ca="1">IFERROR(IF(LoanIsNotPaid*LoanIsGood,EndingBalance,""), "")</f>
        <v>1434441.562952175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1434441.562952175</v>
      </c>
      <c r="E80" s="24">
        <f ca="1">IFERROR(IF(LoanIsNotPaid*LoanIsGood,MonthlyPayment,""), "")</f>
        <v>9631.012059261484</v>
      </c>
      <c r="F80" s="24">
        <f ca="1">IFERROR(IF(LoanIsNotPaid*LoanIsGood,Principal,""), "")</f>
        <v>7359.8129179205534</v>
      </c>
      <c r="G80" s="24">
        <f ca="1">IFERROR(IF(LoanIsNotPaid*LoanIsGood,InterestAmt,""), "")</f>
        <v>2271.1991413409296</v>
      </c>
      <c r="H80" s="24">
        <f ca="1">IFERROR(IF(LoanIsNotPaid*LoanIsGood,EndingBalance,""), "")</f>
        <v>1427081.7500342545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1427081.7500342545</v>
      </c>
      <c r="E81" s="24">
        <f ca="1">IFERROR(IF(LoanIsNotPaid*LoanIsGood,MonthlyPayment,""), "")</f>
        <v>9631.012059261484</v>
      </c>
      <c r="F81" s="24">
        <f ca="1">IFERROR(IF(LoanIsNotPaid*LoanIsGood,Principal,""), "")</f>
        <v>7371.465955040595</v>
      </c>
      <c r="G81" s="24">
        <f ca="1">IFERROR(IF(LoanIsNotPaid*LoanIsGood,InterestAmt,""), "")</f>
        <v>2259.5461042208885</v>
      </c>
      <c r="H81" s="24">
        <f ca="1">IFERROR(IF(LoanIsNotPaid*LoanIsGood,EndingBalance,""), "")</f>
        <v>1419710.2840792136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1419710.2840792136</v>
      </c>
      <c r="E82" s="24">
        <f ca="1">IFERROR(IF(LoanIsNotPaid*LoanIsGood,MonthlyPayment,""), "")</f>
        <v>9631.012059261484</v>
      </c>
      <c r="F82" s="24">
        <f ca="1">IFERROR(IF(LoanIsNotPaid*LoanIsGood,Principal,""), "")</f>
        <v>7383.137442802742</v>
      </c>
      <c r="G82" s="24">
        <f ca="1">IFERROR(IF(LoanIsNotPaid*LoanIsGood,InterestAmt,""), "")</f>
        <v>2247.874616458741</v>
      </c>
      <c r="H82" s="24">
        <f ca="1">IFERROR(IF(LoanIsNotPaid*LoanIsGood,EndingBalance,""), "")</f>
        <v>1412327.1466364111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1412327.1466364111</v>
      </c>
      <c r="E83" s="24">
        <f ca="1">IFERROR(IF(LoanIsNotPaid*LoanIsGood,MonthlyPayment,""), "")</f>
        <v>9631.012059261484</v>
      </c>
      <c r="F83" s="24">
        <f ca="1">IFERROR(IF(LoanIsNotPaid*LoanIsGood,Principal,""), "")</f>
        <v>7394.8274104205138</v>
      </c>
      <c r="G83" s="24">
        <f ca="1">IFERROR(IF(LoanIsNotPaid*LoanIsGood,InterestAmt,""), "")</f>
        <v>2236.1846488409701</v>
      </c>
      <c r="H83" s="24">
        <f ca="1">IFERROR(IF(LoanIsNotPaid*LoanIsGood,EndingBalance,""), "")</f>
        <v>1404932.3192259911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1404932.3192259911</v>
      </c>
      <c r="E84" s="24">
        <f ca="1">IFERROR(IF(LoanIsNotPaid*LoanIsGood,MonthlyPayment,""), "")</f>
        <v>9631.012059261484</v>
      </c>
      <c r="F84" s="24">
        <f ca="1">IFERROR(IF(LoanIsNotPaid*LoanIsGood,Principal,""), "")</f>
        <v>7406.5358871536791</v>
      </c>
      <c r="G84" s="24">
        <f ca="1">IFERROR(IF(LoanIsNotPaid*LoanIsGood,InterestAmt,""), "")</f>
        <v>2224.4761721078044</v>
      </c>
      <c r="H84" s="24">
        <f ca="1">IFERROR(IF(LoanIsNotPaid*LoanIsGood,EndingBalance,""), "")</f>
        <v>1397525.7833388378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1397525.7833388378</v>
      </c>
      <c r="E85" s="24">
        <f ca="1">IFERROR(IF(LoanIsNotPaid*LoanIsGood,MonthlyPayment,""), "")</f>
        <v>9631.012059261484</v>
      </c>
      <c r="F85" s="24">
        <f ca="1">IFERROR(IF(LoanIsNotPaid*LoanIsGood,Principal,""), "")</f>
        <v>7418.26290230834</v>
      </c>
      <c r="G85" s="24">
        <f ca="1">IFERROR(IF(LoanIsNotPaid*LoanIsGood,InterestAmt,""), "")</f>
        <v>2212.7491569531448</v>
      </c>
      <c r="H85" s="24">
        <f ca="1">IFERROR(IF(LoanIsNotPaid*LoanIsGood,EndingBalance,""), "")</f>
        <v>1390107.5204365291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1390107.5204365291</v>
      </c>
      <c r="E86" s="24">
        <f ca="1">IFERROR(IF(LoanIsNotPaid*LoanIsGood,MonthlyPayment,""), "")</f>
        <v>9631.012059261484</v>
      </c>
      <c r="F86" s="24">
        <f ca="1">IFERROR(IF(LoanIsNotPaid*LoanIsGood,Principal,""), "")</f>
        <v>7430.0084852369946</v>
      </c>
      <c r="G86" s="24">
        <f ca="1">IFERROR(IF(LoanIsNotPaid*LoanIsGood,InterestAmt,""), "")</f>
        <v>2201.0035740244894</v>
      </c>
      <c r="H86" s="24">
        <f ca="1">IFERROR(IF(LoanIsNotPaid*LoanIsGood,EndingBalance,""), "")</f>
        <v>1382677.5119512924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1382677.5119512924</v>
      </c>
      <c r="E87" s="24">
        <f ca="1">IFERROR(IF(LoanIsNotPaid*LoanIsGood,MonthlyPayment,""), "")</f>
        <v>9631.012059261484</v>
      </c>
      <c r="F87" s="24">
        <f ca="1">IFERROR(IF(LoanIsNotPaid*LoanIsGood,Principal,""), "")</f>
        <v>7441.7726653386198</v>
      </c>
      <c r="G87" s="24">
        <f ca="1">IFERROR(IF(LoanIsNotPaid*LoanIsGood,InterestAmt,""), "")</f>
        <v>2189.2393939228641</v>
      </c>
      <c r="H87" s="24">
        <f ca="1">IFERROR(IF(LoanIsNotPaid*LoanIsGood,EndingBalance,""), "")</f>
        <v>1375235.7392859543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1375235.7392859543</v>
      </c>
      <c r="E88" s="24">
        <f ca="1">IFERROR(IF(LoanIsNotPaid*LoanIsGood,MonthlyPayment,""), "")</f>
        <v>9631.012059261484</v>
      </c>
      <c r="F88" s="24">
        <f ca="1">IFERROR(IF(LoanIsNotPaid*LoanIsGood,Principal,""), "")</f>
        <v>7453.5554720587397</v>
      </c>
      <c r="G88" s="24">
        <f ca="1">IFERROR(IF(LoanIsNotPaid*LoanIsGood,InterestAmt,""), "")</f>
        <v>2177.4565872027451</v>
      </c>
      <c r="H88" s="24">
        <f ca="1">IFERROR(IF(LoanIsNotPaid*LoanIsGood,EndingBalance,""), "")</f>
        <v>1367782.183813896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1367782.183813896</v>
      </c>
      <c r="E89" s="24">
        <f ca="1">IFERROR(IF(LoanIsNotPaid*LoanIsGood,MonthlyPayment,""), "")</f>
        <v>9631.012059261484</v>
      </c>
      <c r="F89" s="24">
        <f ca="1">IFERROR(IF(LoanIsNotPaid*LoanIsGood,Principal,""), "")</f>
        <v>7465.356934889498</v>
      </c>
      <c r="G89" s="24">
        <f ca="1">IFERROR(IF(LoanIsNotPaid*LoanIsGood,InterestAmt,""), "")</f>
        <v>2165.6551243719855</v>
      </c>
      <c r="H89" s="24">
        <f ca="1">IFERROR(IF(LoanIsNotPaid*LoanIsGood,EndingBalance,""), "")</f>
        <v>1360316.8268790059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1360316.8268790059</v>
      </c>
      <c r="E90" s="24">
        <f ca="1">IFERROR(IF(LoanIsNotPaid*LoanIsGood,MonthlyPayment,""), "")</f>
        <v>9631.012059261484</v>
      </c>
      <c r="F90" s="24">
        <f ca="1">IFERROR(IF(LoanIsNotPaid*LoanIsGood,Principal,""), "")</f>
        <v>7477.177083369741</v>
      </c>
      <c r="G90" s="24">
        <f ca="1">IFERROR(IF(LoanIsNotPaid*LoanIsGood,InterestAmt,""), "")</f>
        <v>2153.8349758917434</v>
      </c>
      <c r="H90" s="24">
        <f ca="1">IFERROR(IF(LoanIsNotPaid*LoanIsGood,EndingBalance,""), "")</f>
        <v>1352839.6497956368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1352839.6497956368</v>
      </c>
      <c r="E91" s="24">
        <f ca="1">IFERROR(IF(LoanIsNotPaid*LoanIsGood,MonthlyPayment,""), "")</f>
        <v>9631.012059261484</v>
      </c>
      <c r="F91" s="24">
        <f ca="1">IFERROR(IF(LoanIsNotPaid*LoanIsGood,Principal,""), "")</f>
        <v>7489.0159470850758</v>
      </c>
      <c r="G91" s="24">
        <f ca="1">IFERROR(IF(LoanIsNotPaid*LoanIsGood,InterestAmt,""), "")</f>
        <v>2141.9961121764077</v>
      </c>
      <c r="H91" s="24">
        <f ca="1">IFERROR(IF(LoanIsNotPaid*LoanIsGood,EndingBalance,""), "")</f>
        <v>1345350.6338485519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1345350.6338485519</v>
      </c>
      <c r="E92" s="24">
        <f ca="1">IFERROR(IF(LoanIsNotPaid*LoanIsGood,MonthlyPayment,""), "")</f>
        <v>9631.012059261484</v>
      </c>
      <c r="F92" s="24">
        <f ca="1">IFERROR(IF(LoanIsNotPaid*LoanIsGood,Principal,""), "")</f>
        <v>7500.8735556679612</v>
      </c>
      <c r="G92" s="24">
        <f ca="1">IFERROR(IF(LoanIsNotPaid*LoanIsGood,InterestAmt,""), "")</f>
        <v>2130.1385035935232</v>
      </c>
      <c r="H92" s="24">
        <f ca="1">IFERROR(IF(LoanIsNotPaid*LoanIsGood,EndingBalance,""), "")</f>
        <v>1337849.7602928844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1337849.7602928844</v>
      </c>
      <c r="E93" s="24">
        <f ca="1">IFERROR(IF(LoanIsNotPaid*LoanIsGood,MonthlyPayment,""), "")</f>
        <v>9631.012059261484</v>
      </c>
      <c r="F93" s="24">
        <f ca="1">IFERROR(IF(LoanIsNotPaid*LoanIsGood,Principal,""), "")</f>
        <v>7512.7499387977687</v>
      </c>
      <c r="G93" s="24">
        <f ca="1">IFERROR(IF(LoanIsNotPaid*LoanIsGood,InterestAmt,""), "")</f>
        <v>2118.2621204637157</v>
      </c>
      <c r="H93" s="24">
        <f ca="1">IFERROR(IF(LoanIsNotPaid*LoanIsGood,EndingBalance,""), "")</f>
        <v>1330337.0103540854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1330337.0103540854</v>
      </c>
      <c r="E94" s="24">
        <f ca="1">IFERROR(IF(LoanIsNotPaid*LoanIsGood,MonthlyPayment,""), "")</f>
        <v>9631.012059261484</v>
      </c>
      <c r="F94" s="24">
        <f ca="1">IFERROR(IF(LoanIsNotPaid*LoanIsGood,Principal,""), "")</f>
        <v>7524.6451262008641</v>
      </c>
      <c r="G94" s="24">
        <f ca="1">IFERROR(IF(LoanIsNotPaid*LoanIsGood,InterestAmt,""), "")</f>
        <v>2106.3669330606194</v>
      </c>
      <c r="H94" s="24">
        <f ca="1">IFERROR(IF(LoanIsNotPaid*LoanIsGood,EndingBalance,""), "")</f>
        <v>1322812.3652278865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1322812.3652278865</v>
      </c>
      <c r="E95" s="24">
        <f ca="1">IFERROR(IF(LoanIsNotPaid*LoanIsGood,MonthlyPayment,""), "")</f>
        <v>9631.012059261484</v>
      </c>
      <c r="F95" s="24">
        <f ca="1">IFERROR(IF(LoanIsNotPaid*LoanIsGood,Principal,""), "")</f>
        <v>7536.5591476506834</v>
      </c>
      <c r="G95" s="24">
        <f ca="1">IFERROR(IF(LoanIsNotPaid*LoanIsGood,InterestAmt,""), "")</f>
        <v>2094.452911610801</v>
      </c>
      <c r="H95" s="24">
        <f ca="1">IFERROR(IF(LoanIsNotPaid*LoanIsGood,EndingBalance,""), "")</f>
        <v>1315275.8060802349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1315275.8060802349</v>
      </c>
      <c r="E96" s="24">
        <f ca="1">IFERROR(IF(LoanIsNotPaid*LoanIsGood,MonthlyPayment,""), "")</f>
        <v>9631.012059261484</v>
      </c>
      <c r="F96" s="24">
        <f ca="1">IFERROR(IF(LoanIsNotPaid*LoanIsGood,Principal,""), "")</f>
        <v>7548.4920329677961</v>
      </c>
      <c r="G96" s="24">
        <f ca="1">IFERROR(IF(LoanIsNotPaid*LoanIsGood,InterestAmt,""), "")</f>
        <v>2082.5200262936878</v>
      </c>
      <c r="H96" s="24">
        <f ca="1">IFERROR(IF(LoanIsNotPaid*LoanIsGood,EndingBalance,""), "")</f>
        <v>1307727.3140472677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1307727.3140472677</v>
      </c>
      <c r="E97" s="24">
        <f ca="1">IFERROR(IF(LoanIsNotPaid*LoanIsGood,MonthlyPayment,""), "")</f>
        <v>9631.012059261484</v>
      </c>
      <c r="F97" s="24">
        <f ca="1">IFERROR(IF(LoanIsNotPaid*LoanIsGood,Principal,""), "")</f>
        <v>7560.4438120199957</v>
      </c>
      <c r="G97" s="24">
        <f ca="1">IFERROR(IF(LoanIsNotPaid*LoanIsGood,InterestAmt,""), "")</f>
        <v>2070.5682472414887</v>
      </c>
      <c r="H97" s="24">
        <f ca="1">IFERROR(IF(LoanIsNotPaid*LoanIsGood,EndingBalance,""), "")</f>
        <v>1300166.8702352461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1300166.8702352461</v>
      </c>
      <c r="E98" s="24">
        <f ca="1">IFERROR(IF(LoanIsNotPaid*LoanIsGood,MonthlyPayment,""), "")</f>
        <v>9631.012059261484</v>
      </c>
      <c r="F98" s="24">
        <f ca="1">IFERROR(IF(LoanIsNotPaid*LoanIsGood,Principal,""), "")</f>
        <v>7572.4145147223599</v>
      </c>
      <c r="G98" s="24">
        <f ca="1">IFERROR(IF(LoanIsNotPaid*LoanIsGood,InterestAmt,""), "")</f>
        <v>2058.5975445391236</v>
      </c>
      <c r="H98" s="24">
        <f ca="1">IFERROR(IF(LoanIsNotPaid*LoanIsGood,EndingBalance,""), "")</f>
        <v>1292594.4557205257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1292594.4557205257</v>
      </c>
      <c r="E99" s="24">
        <f ca="1">IFERROR(IF(LoanIsNotPaid*LoanIsGood,MonthlyPayment,""), "")</f>
        <v>9631.012059261484</v>
      </c>
      <c r="F99" s="24">
        <f ca="1">IFERROR(IF(LoanIsNotPaid*LoanIsGood,Principal,""), "")</f>
        <v>7584.4041710373367</v>
      </c>
      <c r="G99" s="24">
        <f ca="1">IFERROR(IF(LoanIsNotPaid*LoanIsGood,InterestAmt,""), "")</f>
        <v>2046.6078882241466</v>
      </c>
      <c r="H99" s="24">
        <f ca="1">IFERROR(IF(LoanIsNotPaid*LoanIsGood,EndingBalance,""), "")</f>
        <v>1285010.0515494882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1285010.0515494882</v>
      </c>
      <c r="E100" s="24">
        <f ca="1">IFERROR(IF(LoanIsNotPaid*LoanIsGood,MonthlyPayment,""), "")</f>
        <v>9631.012059261484</v>
      </c>
      <c r="F100" s="24">
        <f ca="1">IFERROR(IF(LoanIsNotPaid*LoanIsGood,Principal,""), "")</f>
        <v>7596.4128109748126</v>
      </c>
      <c r="G100" s="24">
        <f ca="1">IFERROR(IF(LoanIsNotPaid*LoanIsGood,InterestAmt,""), "")</f>
        <v>2034.5992482866704</v>
      </c>
      <c r="H100" s="24">
        <f ca="1">IFERROR(IF(LoanIsNotPaid*LoanIsGood,EndingBalance,""), "")</f>
        <v>1277413.638738513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1277413.638738513</v>
      </c>
      <c r="E101" s="24">
        <f ca="1">IFERROR(IF(LoanIsNotPaid*LoanIsGood,MonthlyPayment,""), "")</f>
        <v>9631.012059261484</v>
      </c>
      <c r="F101" s="24">
        <f ca="1">IFERROR(IF(LoanIsNotPaid*LoanIsGood,Principal,""), "")</f>
        <v>7608.4404645921913</v>
      </c>
      <c r="G101" s="24">
        <f ca="1">IFERROR(IF(LoanIsNotPaid*LoanIsGood,InterestAmt,""), "")</f>
        <v>2022.5715946692942</v>
      </c>
      <c r="H101" s="24">
        <f ca="1">IFERROR(IF(LoanIsNotPaid*LoanIsGood,EndingBalance,""), "")</f>
        <v>1269805.1982739214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1269805.1982739214</v>
      </c>
      <c r="E102" s="24">
        <f ca="1">IFERROR(IF(LoanIsNotPaid*LoanIsGood,MonthlyPayment,""), "")</f>
        <v>9631.012059261484</v>
      </c>
      <c r="F102" s="24">
        <f ca="1">IFERROR(IF(LoanIsNotPaid*LoanIsGood,Principal,""), "")</f>
        <v>7620.4871619944606</v>
      </c>
      <c r="G102" s="24">
        <f ca="1">IFERROR(IF(LoanIsNotPaid*LoanIsGood,InterestAmt,""), "")</f>
        <v>2010.5248972670229</v>
      </c>
      <c r="H102" s="24">
        <f ca="1">IFERROR(IF(LoanIsNotPaid*LoanIsGood,EndingBalance,""), "")</f>
        <v>1262184.711111926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1262184.711111926</v>
      </c>
      <c r="E103" s="24">
        <f ca="1">IFERROR(IF(LoanIsNotPaid*LoanIsGood,MonthlyPayment,""), "")</f>
        <v>9631.012059261484</v>
      </c>
      <c r="F103" s="24">
        <f ca="1">IFERROR(IF(LoanIsNotPaid*LoanIsGood,Principal,""), "")</f>
        <v>7632.5529333342847</v>
      </c>
      <c r="G103" s="24">
        <f ca="1">IFERROR(IF(LoanIsNotPaid*LoanIsGood,InterestAmt,""), "")</f>
        <v>1998.4591259271983</v>
      </c>
      <c r="H103" s="24">
        <f ca="1">IFERROR(IF(LoanIsNotPaid*LoanIsGood,EndingBalance,""), "")</f>
        <v>1254552.1581785921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1254552.1581785921</v>
      </c>
      <c r="E104" s="24">
        <f ca="1">IFERROR(IF(LoanIsNotPaid*LoanIsGood,MonthlyPayment,""), "")</f>
        <v>9631.012059261484</v>
      </c>
      <c r="F104" s="24">
        <f ca="1">IFERROR(IF(LoanIsNotPaid*LoanIsGood,Principal,""), "")</f>
        <v>7644.6378088120646</v>
      </c>
      <c r="G104" s="24">
        <f ca="1">IFERROR(IF(LoanIsNotPaid*LoanIsGood,InterestAmt,""), "")</f>
        <v>1986.3742504494189</v>
      </c>
      <c r="H104" s="24">
        <f ca="1">IFERROR(IF(LoanIsNotPaid*LoanIsGood,EndingBalance,""), "")</f>
        <v>1246907.5203697814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1246907.5203697814</v>
      </c>
      <c r="E105" s="24">
        <f ca="1">IFERROR(IF(LoanIsNotPaid*LoanIsGood,MonthlyPayment,""), "")</f>
        <v>9631.012059261484</v>
      </c>
      <c r="F105" s="24">
        <f ca="1">IFERROR(IF(LoanIsNotPaid*LoanIsGood,Principal,""), "")</f>
        <v>7656.7418186760178</v>
      </c>
      <c r="G105" s="24">
        <f ca="1">IFERROR(IF(LoanIsNotPaid*LoanIsGood,InterestAmt,""), "")</f>
        <v>1974.2702405854668</v>
      </c>
      <c r="H105" s="24">
        <f ca="1">IFERROR(IF(LoanIsNotPaid*LoanIsGood,EndingBalance,""), "")</f>
        <v>1239250.7785511049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1239250.7785511049</v>
      </c>
      <c r="E106" s="24">
        <f ca="1">IFERROR(IF(LoanIsNotPaid*LoanIsGood,MonthlyPayment,""), "")</f>
        <v>9631.012059261484</v>
      </c>
      <c r="F106" s="24">
        <f ca="1">IFERROR(IF(LoanIsNotPaid*LoanIsGood,Principal,""), "")</f>
        <v>7668.8649932222543</v>
      </c>
      <c r="G106" s="24">
        <f ca="1">IFERROR(IF(LoanIsNotPaid*LoanIsGood,InterestAmt,""), "")</f>
        <v>1962.1470660392299</v>
      </c>
      <c r="H106" s="24">
        <f ca="1">IFERROR(IF(LoanIsNotPaid*LoanIsGood,EndingBalance,""), "")</f>
        <v>1231581.9135578829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1231581.9135578829</v>
      </c>
      <c r="E107" s="24">
        <f ca="1">IFERROR(IF(LoanIsNotPaid*LoanIsGood,MonthlyPayment,""), "")</f>
        <v>9631.012059261484</v>
      </c>
      <c r="F107" s="24">
        <f ca="1">IFERROR(IF(LoanIsNotPaid*LoanIsGood,Principal,""), "")</f>
        <v>7681.0073627948559</v>
      </c>
      <c r="G107" s="24">
        <f ca="1">IFERROR(IF(LoanIsNotPaid*LoanIsGood,InterestAmt,""), "")</f>
        <v>1950.004696466628</v>
      </c>
      <c r="H107" s="24">
        <f ca="1">IFERROR(IF(LoanIsNotPaid*LoanIsGood,EndingBalance,""), "")</f>
        <v>1223900.9061950876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1223900.9061950876</v>
      </c>
      <c r="E108" s="24">
        <f ca="1">IFERROR(IF(LoanIsNotPaid*LoanIsGood,MonthlyPayment,""), "")</f>
        <v>9631.012059261484</v>
      </c>
      <c r="F108" s="24">
        <f ca="1">IFERROR(IF(LoanIsNotPaid*LoanIsGood,Principal,""), "")</f>
        <v>7693.1689577859479</v>
      </c>
      <c r="G108" s="24">
        <f ca="1">IFERROR(IF(LoanIsNotPaid*LoanIsGood,InterestAmt,""), "")</f>
        <v>1937.8431014755361</v>
      </c>
      <c r="H108" s="24">
        <f ca="1">IFERROR(IF(LoanIsNotPaid*LoanIsGood,EndingBalance,""), "")</f>
        <v>1216207.7372373021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1216207.7372373021</v>
      </c>
      <c r="E109" s="24">
        <f ca="1">IFERROR(IF(LoanIsNotPaid*LoanIsGood,MonthlyPayment,""), "")</f>
        <v>9631.012059261484</v>
      </c>
      <c r="F109" s="24">
        <f ca="1">IFERROR(IF(LoanIsNotPaid*LoanIsGood,Principal,""), "")</f>
        <v>7705.3498086357758</v>
      </c>
      <c r="G109" s="24">
        <f ca="1">IFERROR(IF(LoanIsNotPaid*LoanIsGood,InterestAmt,""), "")</f>
        <v>1925.6622506257083</v>
      </c>
      <c r="H109" s="24">
        <f ca="1">IFERROR(IF(LoanIsNotPaid*LoanIsGood,EndingBalance,""), "")</f>
        <v>1208502.3874286658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1208502.3874286658</v>
      </c>
      <c r="E110" s="24">
        <f ca="1">IFERROR(IF(LoanIsNotPaid*LoanIsGood,MonthlyPayment,""), "")</f>
        <v>9631.012059261484</v>
      </c>
      <c r="F110" s="24">
        <f ca="1">IFERROR(IF(LoanIsNotPaid*LoanIsGood,Principal,""), "")</f>
        <v>7717.5499458327831</v>
      </c>
      <c r="G110" s="24">
        <f ca="1">IFERROR(IF(LoanIsNotPaid*LoanIsGood,InterestAmt,""), "")</f>
        <v>1913.4621134287015</v>
      </c>
      <c r="H110" s="24">
        <f ca="1">IFERROR(IF(LoanIsNotPaid*LoanIsGood,EndingBalance,""), "")</f>
        <v>1200784.8374828352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1200784.8374828352</v>
      </c>
      <c r="E111" s="24">
        <f ca="1">IFERROR(IF(LoanIsNotPaid*LoanIsGood,MonthlyPayment,""), "")</f>
        <v>9631.012059261484</v>
      </c>
      <c r="F111" s="24">
        <f ca="1">IFERROR(IF(LoanIsNotPaid*LoanIsGood,Principal,""), "")</f>
        <v>7729.7693999136854</v>
      </c>
      <c r="G111" s="24">
        <f ca="1">IFERROR(IF(LoanIsNotPaid*LoanIsGood,InterestAmt,""), "")</f>
        <v>1901.2426593477999</v>
      </c>
      <c r="H111" s="24">
        <f ca="1">IFERROR(IF(LoanIsNotPaid*LoanIsGood,EndingBalance,""), "")</f>
        <v>1193055.0680829214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1193055.0680829214</v>
      </c>
      <c r="E112" s="24">
        <f ca="1">IFERROR(IF(LoanIsNotPaid*LoanIsGood,MonthlyPayment,""), "")</f>
        <v>9631.012059261484</v>
      </c>
      <c r="F112" s="24">
        <f ca="1">IFERROR(IF(LoanIsNotPaid*LoanIsGood,Principal,""), "")</f>
        <v>7742.0082014635473</v>
      </c>
      <c r="G112" s="24">
        <f ca="1">IFERROR(IF(LoanIsNotPaid*LoanIsGood,InterestAmt,""), "")</f>
        <v>1889.003857797936</v>
      </c>
      <c r="H112" s="24">
        <f ca="1">IFERROR(IF(LoanIsNotPaid*LoanIsGood,EndingBalance,""), "")</f>
        <v>1185313.0598814581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1185313.0598814581</v>
      </c>
      <c r="E113" s="24">
        <f ca="1">IFERROR(IF(LoanIsNotPaid*LoanIsGood,MonthlyPayment,""), "")</f>
        <v>9631.012059261484</v>
      </c>
      <c r="F113" s="24">
        <f ca="1">IFERROR(IF(LoanIsNotPaid*LoanIsGood,Principal,""), "")</f>
        <v>7754.2663811158645</v>
      </c>
      <c r="G113" s="24">
        <f ca="1">IFERROR(IF(LoanIsNotPaid*LoanIsGood,InterestAmt,""), "")</f>
        <v>1876.745678145619</v>
      </c>
      <c r="H113" s="24">
        <f ca="1">IFERROR(IF(LoanIsNotPaid*LoanIsGood,EndingBalance,""), "")</f>
        <v>1177558.793500341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1177558.793500341</v>
      </c>
      <c r="E114" s="24">
        <f ca="1">IFERROR(IF(LoanIsNotPaid*LoanIsGood,MonthlyPayment,""), "")</f>
        <v>9631.012059261484</v>
      </c>
      <c r="F114" s="24">
        <f ca="1">IFERROR(IF(LoanIsNotPaid*LoanIsGood,Principal,""), "")</f>
        <v>7766.543969552632</v>
      </c>
      <c r="G114" s="24">
        <f ca="1">IFERROR(IF(LoanIsNotPaid*LoanIsGood,InterestAmt,""), "")</f>
        <v>1864.4680897088522</v>
      </c>
      <c r="H114" s="24">
        <f ca="1">IFERROR(IF(LoanIsNotPaid*LoanIsGood,EndingBalance,""), "")</f>
        <v>1169792.2495307883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1169792.2495307883</v>
      </c>
      <c r="E115" s="24">
        <f ca="1">IFERROR(IF(LoanIsNotPaid*LoanIsGood,MonthlyPayment,""), "")</f>
        <v>9631.012059261484</v>
      </c>
      <c r="F115" s="24">
        <f ca="1">IFERROR(IF(LoanIsNotPaid*LoanIsGood,Principal,""), "")</f>
        <v>7778.8409975044233</v>
      </c>
      <c r="G115" s="24">
        <f ca="1">IFERROR(IF(LoanIsNotPaid*LoanIsGood,InterestAmt,""), "")</f>
        <v>1852.1710617570607</v>
      </c>
      <c r="H115" s="24">
        <f ca="1">IFERROR(IF(LoanIsNotPaid*LoanIsGood,EndingBalance,""), "")</f>
        <v>1162013.4085332842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1162013.4085332842</v>
      </c>
      <c r="E116" s="24">
        <f ca="1">IFERROR(IF(LoanIsNotPaid*LoanIsGood,MonthlyPayment,""), "")</f>
        <v>9631.012059261484</v>
      </c>
      <c r="F116" s="24">
        <f ca="1">IFERROR(IF(LoanIsNotPaid*LoanIsGood,Principal,""), "")</f>
        <v>7791.1574957504727</v>
      </c>
      <c r="G116" s="24">
        <f ca="1">IFERROR(IF(LoanIsNotPaid*LoanIsGood,InterestAmt,""), "")</f>
        <v>1839.854563511012</v>
      </c>
      <c r="H116" s="24">
        <f ca="1">IFERROR(IF(LoanIsNotPaid*LoanIsGood,EndingBalance,""), "")</f>
        <v>1154222.2510375348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1154222.2510375348</v>
      </c>
      <c r="E117" s="24">
        <f ca="1">IFERROR(IF(LoanIsNotPaid*LoanIsGood,MonthlyPayment,""), "")</f>
        <v>9631.012059261484</v>
      </c>
      <c r="F117" s="24">
        <f ca="1">IFERROR(IF(LoanIsNotPaid*LoanIsGood,Principal,""), "")</f>
        <v>7803.4934951187433</v>
      </c>
      <c r="G117" s="24">
        <f ca="1">IFERROR(IF(LoanIsNotPaid*LoanIsGood,InterestAmt,""), "")</f>
        <v>1827.5185641427406</v>
      </c>
      <c r="H117" s="24">
        <f ca="1">IFERROR(IF(LoanIsNotPaid*LoanIsGood,EndingBalance,""), "")</f>
        <v>1146418.7575424148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1146418.7575424148</v>
      </c>
      <c r="E118" s="24">
        <f ca="1">IFERROR(IF(LoanIsNotPaid*LoanIsGood,MonthlyPayment,""), "")</f>
        <v>9631.012059261484</v>
      </c>
      <c r="F118" s="24">
        <f ca="1">IFERROR(IF(LoanIsNotPaid*LoanIsGood,Principal,""), "")</f>
        <v>7815.8490264860147</v>
      </c>
      <c r="G118" s="24">
        <f ca="1">IFERROR(IF(LoanIsNotPaid*LoanIsGood,InterestAmt,""), "")</f>
        <v>1815.163032775469</v>
      </c>
      <c r="H118" s="24">
        <f ca="1">IFERROR(IF(LoanIsNotPaid*LoanIsGood,EndingBalance,""), "")</f>
        <v>1138602.9085159302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1138602.9085159302</v>
      </c>
      <c r="E119" s="24">
        <f ca="1">IFERROR(IF(LoanIsNotPaid*LoanIsGood,MonthlyPayment,""), "")</f>
        <v>9631.012059261484</v>
      </c>
      <c r="F119" s="24">
        <f ca="1">IFERROR(IF(LoanIsNotPaid*LoanIsGood,Principal,""), "")</f>
        <v>7828.2241207779516</v>
      </c>
      <c r="G119" s="24">
        <f ca="1">IFERROR(IF(LoanIsNotPaid*LoanIsGood,InterestAmt,""), "")</f>
        <v>1802.7879384835328</v>
      </c>
      <c r="H119" s="24">
        <f ca="1">IFERROR(IF(LoanIsNotPaid*LoanIsGood,EndingBalance,""), "")</f>
        <v>1130774.6843951519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1130774.6843951519</v>
      </c>
      <c r="E120" s="24">
        <f ca="1">IFERROR(IF(LoanIsNotPaid*LoanIsGood,MonthlyPayment,""), "")</f>
        <v>9631.012059261484</v>
      </c>
      <c r="F120" s="24">
        <f ca="1">IFERROR(IF(LoanIsNotPaid*LoanIsGood,Principal,""), "")</f>
        <v>7840.6188089691823</v>
      </c>
      <c r="G120" s="24">
        <f ca="1">IFERROR(IF(LoanIsNotPaid*LoanIsGood,InterestAmt,""), "")</f>
        <v>1790.393250292301</v>
      </c>
      <c r="H120" s="24">
        <f ca="1">IFERROR(IF(LoanIsNotPaid*LoanIsGood,EndingBalance,""), "")</f>
        <v>1122934.0655861823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1122934.0655861823</v>
      </c>
      <c r="E121" s="24">
        <f ca="1">IFERROR(IF(LoanIsNotPaid*LoanIsGood,MonthlyPayment,""), "")</f>
        <v>9631.012059261484</v>
      </c>
      <c r="F121" s="24">
        <f ca="1">IFERROR(IF(LoanIsNotPaid*LoanIsGood,Principal,""), "")</f>
        <v>7853.0331220833841</v>
      </c>
      <c r="G121" s="24">
        <f ca="1">IFERROR(IF(LoanIsNotPaid*LoanIsGood,InterestAmt,""), "")</f>
        <v>1777.9789371780998</v>
      </c>
      <c r="H121" s="24">
        <f ca="1">IFERROR(IF(LoanIsNotPaid*LoanIsGood,EndingBalance,""), "")</f>
        <v>1115081.0324640998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1115081.0324640998</v>
      </c>
      <c r="E122" s="24">
        <f ca="1">IFERROR(IF(LoanIsNotPaid*LoanIsGood,MonthlyPayment,""), "")</f>
        <v>9631.012059261484</v>
      </c>
      <c r="F122" s="24">
        <f ca="1">IFERROR(IF(LoanIsNotPaid*LoanIsGood,Principal,""), "")</f>
        <v>7865.467091193349</v>
      </c>
      <c r="G122" s="24">
        <f ca="1">IFERROR(IF(LoanIsNotPaid*LoanIsGood,InterestAmt,""), "")</f>
        <v>1765.544968068134</v>
      </c>
      <c r="H122" s="24">
        <f ca="1">IFERROR(IF(LoanIsNotPaid*LoanIsGood,EndingBalance,""), "")</f>
        <v>1107215.5653729073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1107215.5653729073</v>
      </c>
      <c r="E123" s="24">
        <f ca="1">IFERROR(IF(LoanIsNotPaid*LoanIsGood,MonthlyPayment,""), "")</f>
        <v>9631.012059261484</v>
      </c>
      <c r="F123" s="24">
        <f ca="1">IFERROR(IF(LoanIsNotPaid*LoanIsGood,Principal,""), "")</f>
        <v>7877.9207474210725</v>
      </c>
      <c r="G123" s="24">
        <f ca="1">IFERROR(IF(LoanIsNotPaid*LoanIsGood,InterestAmt,""), "")</f>
        <v>1753.0913118404119</v>
      </c>
      <c r="H123" s="24">
        <f ca="1">IFERROR(IF(LoanIsNotPaid*LoanIsGood,EndingBalance,""), "")</f>
        <v>1099337.6446254861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1099337.6446254861</v>
      </c>
      <c r="E124" s="24">
        <f ca="1">IFERROR(IF(LoanIsNotPaid*LoanIsGood,MonthlyPayment,""), "")</f>
        <v>9631.012059261484</v>
      </c>
      <c r="F124" s="24">
        <f ca="1">IFERROR(IF(LoanIsNotPaid*LoanIsGood,Principal,""), "")</f>
        <v>7890.3941219378221</v>
      </c>
      <c r="G124" s="24">
        <f ca="1">IFERROR(IF(LoanIsNotPaid*LoanIsGood,InterestAmt,""), "")</f>
        <v>1740.6179373236616</v>
      </c>
      <c r="H124" s="24">
        <f ca="1">IFERROR(IF(LoanIsNotPaid*LoanIsGood,EndingBalance,""), "")</f>
        <v>1091447.2505035491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1091447.2505035491</v>
      </c>
      <c r="E125" s="24">
        <f ca="1">IFERROR(IF(LoanIsNotPaid*LoanIsGood,MonthlyPayment,""), "")</f>
        <v>9631.012059261484</v>
      </c>
      <c r="F125" s="24">
        <f ca="1">IFERROR(IF(LoanIsNotPaid*LoanIsGood,Principal,""), "")</f>
        <v>7902.8872459642243</v>
      </c>
      <c r="G125" s="24">
        <f ca="1">IFERROR(IF(LoanIsNotPaid*LoanIsGood,InterestAmt,""), "")</f>
        <v>1728.1248132972603</v>
      </c>
      <c r="H125" s="24">
        <f ca="1">IFERROR(IF(LoanIsNotPaid*LoanIsGood,EndingBalance,""), "")</f>
        <v>1083544.3632575835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1083544.3632575835</v>
      </c>
      <c r="E126" s="24">
        <f ca="1">IFERROR(IF(LoanIsNotPaid*LoanIsGood,MonthlyPayment,""), "")</f>
        <v>9631.012059261484</v>
      </c>
      <c r="F126" s="24">
        <f ca="1">IFERROR(IF(LoanIsNotPaid*LoanIsGood,Principal,""), "")</f>
        <v>7915.4001507703342</v>
      </c>
      <c r="G126" s="24">
        <f ca="1">IFERROR(IF(LoanIsNotPaid*LoanIsGood,InterestAmt,""), "")</f>
        <v>1715.6119084911502</v>
      </c>
      <c r="H126" s="24">
        <f ca="1">IFERROR(IF(LoanIsNotPaid*LoanIsGood,EndingBalance,""), "")</f>
        <v>1075628.9631068138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1075628.9631068138</v>
      </c>
      <c r="E127" s="24">
        <f ca="1">IFERROR(IF(LoanIsNotPaid*LoanIsGood,MonthlyPayment,""), "")</f>
        <v>9631.012059261484</v>
      </c>
      <c r="F127" s="24">
        <f ca="1">IFERROR(IF(LoanIsNotPaid*LoanIsGood,Principal,""), "")</f>
        <v>7927.9328676757204</v>
      </c>
      <c r="G127" s="24">
        <f ca="1">IFERROR(IF(LoanIsNotPaid*LoanIsGood,InterestAmt,""), "")</f>
        <v>1703.0791915857642</v>
      </c>
      <c r="H127" s="24">
        <f ca="1">IFERROR(IF(LoanIsNotPaid*LoanIsGood,EndingBalance,""), "")</f>
        <v>1067701.0302391383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1067701.0302391383</v>
      </c>
      <c r="E128" s="24">
        <f ca="1">IFERROR(IF(LoanIsNotPaid*LoanIsGood,MonthlyPayment,""), "")</f>
        <v>9631.012059261484</v>
      </c>
      <c r="F128" s="24">
        <f ca="1">IFERROR(IF(LoanIsNotPaid*LoanIsGood,Principal,""), "")</f>
        <v>7940.4854280495392</v>
      </c>
      <c r="G128" s="24">
        <f ca="1">IFERROR(IF(LoanIsNotPaid*LoanIsGood,InterestAmt,""), "")</f>
        <v>1690.5266312119438</v>
      </c>
      <c r="H128" s="24">
        <f ca="1">IFERROR(IF(LoanIsNotPaid*LoanIsGood,EndingBalance,""), "")</f>
        <v>1059760.5448110886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1059760.5448110886</v>
      </c>
      <c r="E129" s="24">
        <f ca="1">IFERROR(IF(LoanIsNotPaid*LoanIsGood,MonthlyPayment,""), "")</f>
        <v>9631.012059261484</v>
      </c>
      <c r="F129" s="24">
        <f ca="1">IFERROR(IF(LoanIsNotPaid*LoanIsGood,Principal,""), "")</f>
        <v>7953.0578633106188</v>
      </c>
      <c r="G129" s="24">
        <f ca="1">IFERROR(IF(LoanIsNotPaid*LoanIsGood,InterestAmt,""), "")</f>
        <v>1677.9541959508656</v>
      </c>
      <c r="H129" s="24">
        <f ca="1">IFERROR(IF(LoanIsNotPaid*LoanIsGood,EndingBalance,""), "")</f>
        <v>1051807.4869477781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1051807.4869477781</v>
      </c>
      <c r="E130" s="24">
        <f ca="1">IFERROR(IF(LoanIsNotPaid*LoanIsGood,MonthlyPayment,""), "")</f>
        <v>9631.012059261484</v>
      </c>
      <c r="F130" s="24">
        <f ca="1">IFERROR(IF(LoanIsNotPaid*LoanIsGood,Principal,""), "")</f>
        <v>7965.6502049275259</v>
      </c>
      <c r="G130" s="24">
        <f ca="1">IFERROR(IF(LoanIsNotPaid*LoanIsGood,InterestAmt,""), "")</f>
        <v>1665.3618543339569</v>
      </c>
      <c r="H130" s="24">
        <f ca="1">IFERROR(IF(LoanIsNotPaid*LoanIsGood,EndingBalance,""), "")</f>
        <v>1043841.8367428517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1043841.8367428517</v>
      </c>
      <c r="E131" s="24">
        <f ca="1">IFERROR(IF(LoanIsNotPaid*LoanIsGood,MonthlyPayment,""), "")</f>
        <v>9631.012059261484</v>
      </c>
      <c r="F131" s="24">
        <f ca="1">IFERROR(IF(LoanIsNotPaid*LoanIsGood,Principal,""), "")</f>
        <v>7978.2624844186621</v>
      </c>
      <c r="G131" s="24">
        <f ca="1">IFERROR(IF(LoanIsNotPaid*LoanIsGood,InterestAmt,""), "")</f>
        <v>1652.7495748428216</v>
      </c>
      <c r="H131" s="24">
        <f ca="1">IFERROR(IF(LoanIsNotPaid*LoanIsGood,EndingBalance,""), "")</f>
        <v>1035863.5742584327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1035863.5742584327</v>
      </c>
      <c r="E132" s="24">
        <f ca="1">IFERROR(IF(LoanIsNotPaid*LoanIsGood,MonthlyPayment,""), "")</f>
        <v>9631.012059261484</v>
      </c>
      <c r="F132" s="24">
        <f ca="1">IFERROR(IF(LoanIsNotPaid*LoanIsGood,Principal,""), "")</f>
        <v>7990.8947333523256</v>
      </c>
      <c r="G132" s="24">
        <f ca="1">IFERROR(IF(LoanIsNotPaid*LoanIsGood,InterestAmt,""), "")</f>
        <v>1640.117325909159</v>
      </c>
      <c r="H132" s="24">
        <f ca="1">IFERROR(IF(LoanIsNotPaid*LoanIsGood,EndingBalance,""), "")</f>
        <v>1027872.6795250811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1027872.6795250811</v>
      </c>
      <c r="E133" s="24">
        <f ca="1">IFERROR(IF(LoanIsNotPaid*LoanIsGood,MonthlyPayment,""), "")</f>
        <v>9631.012059261484</v>
      </c>
      <c r="F133" s="24">
        <f ca="1">IFERROR(IF(LoanIsNotPaid*LoanIsGood,Principal,""), "")</f>
        <v>8003.5469833467987</v>
      </c>
      <c r="G133" s="24">
        <f ca="1">IFERROR(IF(LoanIsNotPaid*LoanIsGood,InterestAmt,""), "")</f>
        <v>1627.4650759146839</v>
      </c>
      <c r="H133" s="24">
        <f ca="1">IFERROR(IF(LoanIsNotPaid*LoanIsGood,EndingBalance,""), "")</f>
        <v>1019869.1325417336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1019869.1325417336</v>
      </c>
      <c r="E134" s="24">
        <f ca="1">IFERROR(IF(LoanIsNotPaid*LoanIsGood,MonthlyPayment,""), "")</f>
        <v>9631.012059261484</v>
      </c>
      <c r="F134" s="24">
        <f ca="1">IFERROR(IF(LoanIsNotPaid*LoanIsGood,Principal,""), "")</f>
        <v>8016.2192660704322</v>
      </c>
      <c r="G134" s="24">
        <f ca="1">IFERROR(IF(LoanIsNotPaid*LoanIsGood,InterestAmt,""), "")</f>
        <v>1614.7927931910517</v>
      </c>
      <c r="H134" s="24">
        <f ca="1">IFERROR(IF(LoanIsNotPaid*LoanIsGood,EndingBalance,""), "")</f>
        <v>1011852.9132756635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1011852.9132756635</v>
      </c>
      <c r="E135" s="24">
        <f ca="1">IFERROR(IF(LoanIsNotPaid*LoanIsGood,MonthlyPayment,""), "")</f>
        <v>9631.012059261484</v>
      </c>
      <c r="F135" s="24">
        <f ca="1">IFERROR(IF(LoanIsNotPaid*LoanIsGood,Principal,""), "")</f>
        <v>8028.9116132417112</v>
      </c>
      <c r="G135" s="24">
        <f ca="1">IFERROR(IF(LoanIsNotPaid*LoanIsGood,InterestAmt,""), "")</f>
        <v>1602.1004460197737</v>
      </c>
      <c r="H135" s="24">
        <f ca="1">IFERROR(IF(LoanIsNotPaid*LoanIsGood,EndingBalance,""), "")</f>
        <v>1003824.0016624213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1003824.0016624213</v>
      </c>
      <c r="E136" s="24">
        <f ca="1">IFERROR(IF(LoanIsNotPaid*LoanIsGood,MonthlyPayment,""), "")</f>
        <v>9631.012059261484</v>
      </c>
      <c r="F136" s="24">
        <f ca="1">IFERROR(IF(LoanIsNotPaid*LoanIsGood,Principal,""), "")</f>
        <v>8041.6240566293436</v>
      </c>
      <c r="G136" s="24">
        <f ca="1">IFERROR(IF(LoanIsNotPaid*LoanIsGood,InterestAmt,""), "")</f>
        <v>1589.388002632141</v>
      </c>
      <c r="H136" s="24">
        <f ca="1">IFERROR(IF(LoanIsNotPaid*LoanIsGood,EndingBalance,""), "")</f>
        <v>995782.37760579307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995782.37760579307</v>
      </c>
      <c r="E137" s="24">
        <f ca="1">IFERROR(IF(LoanIsNotPaid*LoanIsGood,MonthlyPayment,""), "")</f>
        <v>9631.012059261484</v>
      </c>
      <c r="F137" s="24">
        <f ca="1">IFERROR(IF(LoanIsNotPaid*LoanIsGood,Principal,""), "")</f>
        <v>8054.3566280523401</v>
      </c>
      <c r="G137" s="24">
        <f ca="1">IFERROR(IF(LoanIsNotPaid*LoanIsGood,InterestAmt,""), "")</f>
        <v>1576.6554312091446</v>
      </c>
      <c r="H137" s="24">
        <f ca="1">IFERROR(IF(LoanIsNotPaid*LoanIsGood,EndingBalance,""), "")</f>
        <v>987728.02097774087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987728.02097774087</v>
      </c>
      <c r="E138" s="24">
        <f ca="1">IFERROR(IF(LoanIsNotPaid*LoanIsGood,MonthlyPayment,""), "")</f>
        <v>9631.012059261484</v>
      </c>
      <c r="F138" s="24">
        <f ca="1">IFERROR(IF(LoanIsNotPaid*LoanIsGood,Principal,""), "")</f>
        <v>8067.1093593800888</v>
      </c>
      <c r="G138" s="24">
        <f ca="1">IFERROR(IF(LoanIsNotPaid*LoanIsGood,InterestAmt,""), "")</f>
        <v>1563.9026998813949</v>
      </c>
      <c r="H138" s="24">
        <f ca="1">IFERROR(IF(LoanIsNotPaid*LoanIsGood,EndingBalance,""), "")</f>
        <v>979660.91161836125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979660.91161836125</v>
      </c>
      <c r="E139" s="24">
        <f ca="1">IFERROR(IF(LoanIsNotPaid*LoanIsGood,MonthlyPayment,""), "")</f>
        <v>9631.012059261484</v>
      </c>
      <c r="F139" s="24">
        <f ca="1">IFERROR(IF(LoanIsNotPaid*LoanIsGood,Principal,""), "")</f>
        <v>8079.8822825324405</v>
      </c>
      <c r="G139" s="24">
        <f ca="1">IFERROR(IF(LoanIsNotPaid*LoanIsGood,InterestAmt,""), "")</f>
        <v>1551.1297767290432</v>
      </c>
      <c r="H139" s="24">
        <f ca="1">IFERROR(IF(LoanIsNotPaid*LoanIsGood,EndingBalance,""), "")</f>
        <v>971581.02933582896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971581.02933582896</v>
      </c>
      <c r="E140" s="24">
        <f ca="1">IFERROR(IF(LoanIsNotPaid*LoanIsGood,MonthlyPayment,""), "")</f>
        <v>9631.012059261484</v>
      </c>
      <c r="F140" s="24">
        <f ca="1">IFERROR(IF(LoanIsNotPaid*LoanIsGood,Principal,""), "")</f>
        <v>8092.6754294797838</v>
      </c>
      <c r="G140" s="24">
        <f ca="1">IFERROR(IF(LoanIsNotPaid*LoanIsGood,InterestAmt,""), "")</f>
        <v>1538.3366297817001</v>
      </c>
      <c r="H140" s="24">
        <f ca="1">IFERROR(IF(LoanIsNotPaid*LoanIsGood,EndingBalance,""), "")</f>
        <v>963488.35390634951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963488.35390634951</v>
      </c>
      <c r="E141" s="24">
        <f ca="1">IFERROR(IF(LoanIsNotPaid*LoanIsGood,MonthlyPayment,""), "")</f>
        <v>9631.012059261484</v>
      </c>
      <c r="F141" s="24">
        <f ca="1">IFERROR(IF(LoanIsNotPaid*LoanIsGood,Principal,""), "")</f>
        <v>8105.488832243127</v>
      </c>
      <c r="G141" s="24">
        <f ca="1">IFERROR(IF(LoanIsNotPaid*LoanIsGood,InterestAmt,""), "")</f>
        <v>1525.5232270183569</v>
      </c>
      <c r="H141" s="24">
        <f ca="1">IFERROR(IF(LoanIsNotPaid*LoanIsGood,EndingBalance,""), "")</f>
        <v>955382.86507410603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955382.86507410603</v>
      </c>
      <c r="E142" s="24">
        <f ca="1">IFERROR(IF(LoanIsNotPaid*LoanIsGood,MonthlyPayment,""), "")</f>
        <v>9631.012059261484</v>
      </c>
      <c r="F142" s="24">
        <f ca="1">IFERROR(IF(LoanIsNotPaid*LoanIsGood,Principal,""), "")</f>
        <v>8118.3225228941783</v>
      </c>
      <c r="G142" s="24">
        <f ca="1">IFERROR(IF(LoanIsNotPaid*LoanIsGood,InterestAmt,""), "")</f>
        <v>1512.6895363673054</v>
      </c>
      <c r="H142" s="24">
        <f ca="1">IFERROR(IF(LoanIsNotPaid*LoanIsGood,EndingBalance,""), "")</f>
        <v>947264.54255121201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947264.54255121201</v>
      </c>
      <c r="E143" s="24">
        <f ca="1">IFERROR(IF(LoanIsNotPaid*LoanIsGood,MonthlyPayment,""), "")</f>
        <v>9631.012059261484</v>
      </c>
      <c r="F143" s="24">
        <f ca="1">IFERROR(IF(LoanIsNotPaid*LoanIsGood,Principal,""), "")</f>
        <v>8131.1765335554283</v>
      </c>
      <c r="G143" s="24">
        <f ca="1">IFERROR(IF(LoanIsNotPaid*LoanIsGood,InterestAmt,""), "")</f>
        <v>1499.8355257060564</v>
      </c>
      <c r="H143" s="24">
        <f ca="1">IFERROR(IF(LoanIsNotPaid*LoanIsGood,EndingBalance,""), "")</f>
        <v>939133.3660176571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939133.3660176571</v>
      </c>
      <c r="E144" s="24">
        <f ca="1">IFERROR(IF(LoanIsNotPaid*LoanIsGood,MonthlyPayment,""), "")</f>
        <v>9631.012059261484</v>
      </c>
      <c r="F144" s="24">
        <f ca="1">IFERROR(IF(LoanIsNotPaid*LoanIsGood,Principal,""), "")</f>
        <v>8144.0508964002238</v>
      </c>
      <c r="G144" s="24">
        <f ca="1">IFERROR(IF(LoanIsNotPaid*LoanIsGood,InterestAmt,""), "")</f>
        <v>1486.9611628612606</v>
      </c>
      <c r="H144" s="24">
        <f ca="1">IFERROR(IF(LoanIsNotPaid*LoanIsGood,EndingBalance,""), "")</f>
        <v>930989.31512125698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930989.31512125698</v>
      </c>
      <c r="E145" s="24">
        <f ca="1">IFERROR(IF(LoanIsNotPaid*LoanIsGood,MonthlyPayment,""), "")</f>
        <v>9631.012059261484</v>
      </c>
      <c r="F145" s="24">
        <f ca="1">IFERROR(IF(LoanIsNotPaid*LoanIsGood,Principal,""), "")</f>
        <v>8156.9456436528571</v>
      </c>
      <c r="G145" s="24">
        <f ca="1">IFERROR(IF(LoanIsNotPaid*LoanIsGood,InterestAmt,""), "")</f>
        <v>1474.0664156086268</v>
      </c>
      <c r="H145" s="24">
        <f ca="1">IFERROR(IF(LoanIsNotPaid*LoanIsGood,EndingBalance,""), "")</f>
        <v>922832.36947760428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922832.36947760428</v>
      </c>
      <c r="E146" s="24">
        <f ca="1">IFERROR(IF(LoanIsNotPaid*LoanIsGood,MonthlyPayment,""), "")</f>
        <v>9631.012059261484</v>
      </c>
      <c r="F146" s="24">
        <f ca="1">IFERROR(IF(LoanIsNotPaid*LoanIsGood,Principal,""), "")</f>
        <v>8169.8608075886414</v>
      </c>
      <c r="G146" s="24">
        <f ca="1">IFERROR(IF(LoanIsNotPaid*LoanIsGood,InterestAmt,""), "")</f>
        <v>1461.1512516728428</v>
      </c>
      <c r="H146" s="24">
        <f ca="1">IFERROR(IF(LoanIsNotPaid*LoanIsGood,EndingBalance,""), "")</f>
        <v>914662.50867001573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914662.50867001573</v>
      </c>
      <c r="E147" s="24">
        <f ca="1">IFERROR(IF(LoanIsNotPaid*LoanIsGood,MonthlyPayment,""), "")</f>
        <v>9631.012059261484</v>
      </c>
      <c r="F147" s="24">
        <f ca="1">IFERROR(IF(LoanIsNotPaid*LoanIsGood,Principal,""), "")</f>
        <v>8182.7964205339895</v>
      </c>
      <c r="G147" s="24">
        <f ca="1">IFERROR(IF(LoanIsNotPaid*LoanIsGood,InterestAmt,""), "")</f>
        <v>1448.2156387274943</v>
      </c>
      <c r="H147" s="24">
        <f ca="1">IFERROR(IF(LoanIsNotPaid*LoanIsGood,EndingBalance,""), "")</f>
        <v>906479.71224948158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906479.71224948158</v>
      </c>
      <c r="E148" s="24">
        <f ca="1">IFERROR(IF(LoanIsNotPaid*LoanIsGood,MonthlyPayment,""), "")</f>
        <v>9631.012059261484</v>
      </c>
      <c r="F148" s="24">
        <f ca="1">IFERROR(IF(LoanIsNotPaid*LoanIsGood,Principal,""), "")</f>
        <v>8195.7525148665009</v>
      </c>
      <c r="G148" s="24">
        <f ca="1">IFERROR(IF(LoanIsNotPaid*LoanIsGood,InterestAmt,""), "")</f>
        <v>1435.259544394982</v>
      </c>
      <c r="H148" s="24">
        <f ca="1">IFERROR(IF(LoanIsNotPaid*LoanIsGood,EndingBalance,""), "")</f>
        <v>898283.95973461634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898283.95973461634</v>
      </c>
      <c r="E149" s="24">
        <f ca="1">IFERROR(IF(LoanIsNotPaid*LoanIsGood,MonthlyPayment,""), "")</f>
        <v>9631.012059261484</v>
      </c>
      <c r="F149" s="24">
        <f ca="1">IFERROR(IF(LoanIsNotPaid*LoanIsGood,Principal,""), "")</f>
        <v>8208.7291230150404</v>
      </c>
      <c r="G149" s="24">
        <f ca="1">IFERROR(IF(LoanIsNotPaid*LoanIsGood,InterestAmt,""), "")</f>
        <v>1422.2829362464433</v>
      </c>
      <c r="H149" s="24">
        <f ca="1">IFERROR(IF(LoanIsNotPaid*LoanIsGood,EndingBalance,""), "")</f>
        <v>890075.23061160045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890075.23061160045</v>
      </c>
      <c r="E150" s="24">
        <f ca="1">IFERROR(IF(LoanIsNotPaid*LoanIsGood,MonthlyPayment,""), "")</f>
        <v>9631.012059261484</v>
      </c>
      <c r="F150" s="24">
        <f ca="1">IFERROR(IF(LoanIsNotPaid*LoanIsGood,Principal,""), "")</f>
        <v>8221.7262774598148</v>
      </c>
      <c r="G150" s="24">
        <f ca="1">IFERROR(IF(LoanIsNotPaid*LoanIsGood,InterestAmt,""), "")</f>
        <v>1409.2857818016698</v>
      </c>
      <c r="H150" s="24">
        <f ca="1">IFERROR(IF(LoanIsNotPaid*LoanIsGood,EndingBalance,""), "")</f>
        <v>881853.50433414103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881853.50433414103</v>
      </c>
      <c r="E151" s="24">
        <f ca="1">IFERROR(IF(LoanIsNotPaid*LoanIsGood,MonthlyPayment,""), "")</f>
        <v>9631.012059261484</v>
      </c>
      <c r="F151" s="24">
        <f ca="1">IFERROR(IF(LoanIsNotPaid*LoanIsGood,Principal,""), "")</f>
        <v>8234.7440107324583</v>
      </c>
      <c r="G151" s="24">
        <f ca="1">IFERROR(IF(LoanIsNotPaid*LoanIsGood,InterestAmt,""), "")</f>
        <v>1396.268048529025</v>
      </c>
      <c r="H151" s="24">
        <f ca="1">IFERROR(IF(LoanIsNotPaid*LoanIsGood,EndingBalance,""), "")</f>
        <v>873618.76032340806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873618.76032340806</v>
      </c>
      <c r="E152" s="24">
        <f ca="1">IFERROR(IF(LoanIsNotPaid*LoanIsGood,MonthlyPayment,""), "")</f>
        <v>9631.012059261484</v>
      </c>
      <c r="F152" s="24">
        <f ca="1">IFERROR(IF(LoanIsNotPaid*LoanIsGood,Principal,""), "")</f>
        <v>8247.7823554161187</v>
      </c>
      <c r="G152" s="24">
        <f ca="1">IFERROR(IF(LoanIsNotPaid*LoanIsGood,InterestAmt,""), "")</f>
        <v>1383.2297038453653</v>
      </c>
      <c r="H152" s="24">
        <f ca="1">IFERROR(IF(LoanIsNotPaid*LoanIsGood,EndingBalance,""), "")</f>
        <v>865370.97796799266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865370.97796799266</v>
      </c>
      <c r="E153" s="24">
        <f ca="1">IFERROR(IF(LoanIsNotPaid*LoanIsGood,MonthlyPayment,""), "")</f>
        <v>9631.012059261484</v>
      </c>
      <c r="F153" s="24">
        <f ca="1">IFERROR(IF(LoanIsNotPaid*LoanIsGood,Principal,""), "")</f>
        <v>8260.8413441455286</v>
      </c>
      <c r="G153" s="24">
        <f ca="1">IFERROR(IF(LoanIsNotPaid*LoanIsGood,InterestAmt,""), "")</f>
        <v>1370.1707151159565</v>
      </c>
      <c r="H153" s="24">
        <f ca="1">IFERROR(IF(LoanIsNotPaid*LoanIsGood,EndingBalance,""), "")</f>
        <v>857110.13662384753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857110.13662384753</v>
      </c>
      <c r="E154" s="24">
        <f ca="1">IFERROR(IF(LoanIsNotPaid*LoanIsGood,MonthlyPayment,""), "")</f>
        <v>9631.012059261484</v>
      </c>
      <c r="F154" s="24">
        <f ca="1">IFERROR(IF(LoanIsNotPaid*LoanIsGood,Principal,""), "")</f>
        <v>8273.921009607091</v>
      </c>
      <c r="G154" s="24">
        <f ca="1">IFERROR(IF(LoanIsNotPaid*LoanIsGood,InterestAmt,""), "")</f>
        <v>1357.0910496543927</v>
      </c>
      <c r="H154" s="24">
        <f ca="1">IFERROR(IF(LoanIsNotPaid*LoanIsGood,EndingBalance,""), "")</f>
        <v>848836.21561424062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848836.21561424062</v>
      </c>
      <c r="E155" s="24">
        <f ca="1">IFERROR(IF(LoanIsNotPaid*LoanIsGood,MonthlyPayment,""), "")</f>
        <v>9631.012059261484</v>
      </c>
      <c r="F155" s="24">
        <f ca="1">IFERROR(IF(LoanIsNotPaid*LoanIsGood,Principal,""), "")</f>
        <v>8287.0213845389681</v>
      </c>
      <c r="G155" s="24">
        <f ca="1">IFERROR(IF(LoanIsNotPaid*LoanIsGood,InterestAmt,""), "")</f>
        <v>1343.9906747225148</v>
      </c>
      <c r="H155" s="24">
        <f ca="1">IFERROR(IF(LoanIsNotPaid*LoanIsGood,EndingBalance,""), "")</f>
        <v>840549.194229702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840549.194229702</v>
      </c>
      <c r="E156" s="24">
        <f ca="1">IFERROR(IF(LoanIsNotPaid*LoanIsGood,MonthlyPayment,""), "")</f>
        <v>9631.012059261484</v>
      </c>
      <c r="F156" s="24">
        <f ca="1">IFERROR(IF(LoanIsNotPaid*LoanIsGood,Principal,""), "")</f>
        <v>8300.1425017311558</v>
      </c>
      <c r="G156" s="24">
        <f ca="1">IFERROR(IF(LoanIsNotPaid*LoanIsGood,InterestAmt,""), "")</f>
        <v>1330.8695575303279</v>
      </c>
      <c r="H156" s="24">
        <f ca="1">IFERROR(IF(LoanIsNotPaid*LoanIsGood,EndingBalance,""), "")</f>
        <v>832249.05172797129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832249.05172797129</v>
      </c>
      <c r="E157" s="24">
        <f ca="1">IFERROR(IF(LoanIsNotPaid*LoanIsGood,MonthlyPayment,""), "")</f>
        <v>9631.012059261484</v>
      </c>
      <c r="F157" s="24">
        <f ca="1">IFERROR(IF(LoanIsNotPaid*LoanIsGood,Principal,""), "")</f>
        <v>8313.2843940255643</v>
      </c>
      <c r="G157" s="24">
        <f ca="1">IFERROR(IF(LoanIsNotPaid*LoanIsGood,InterestAmt,""), "")</f>
        <v>1317.7276652359205</v>
      </c>
      <c r="H157" s="24">
        <f ca="1">IFERROR(IF(LoanIsNotPaid*LoanIsGood,EndingBalance,""), "")</f>
        <v>823935.7673339441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823935.7673339441</v>
      </c>
      <c r="E158" s="24">
        <f ca="1">IFERROR(IF(LoanIsNotPaid*LoanIsGood,MonthlyPayment,""), "")</f>
        <v>9631.012059261484</v>
      </c>
      <c r="F158" s="24">
        <f ca="1">IFERROR(IF(LoanIsNotPaid*LoanIsGood,Principal,""), "")</f>
        <v>8326.447094316105</v>
      </c>
      <c r="G158" s="24">
        <f ca="1">IFERROR(IF(LoanIsNotPaid*LoanIsGood,InterestAmt,""), "")</f>
        <v>1304.5649649453801</v>
      </c>
      <c r="H158" s="24">
        <f ca="1">IFERROR(IF(LoanIsNotPaid*LoanIsGood,EndingBalance,""), "")</f>
        <v>815609.32023963006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815609.32023963006</v>
      </c>
      <c r="E159" s="24">
        <f ca="1">IFERROR(IF(LoanIsNotPaid*LoanIsGood,MonthlyPayment,""), "")</f>
        <v>9631.012059261484</v>
      </c>
      <c r="F159" s="24">
        <f ca="1">IFERROR(IF(LoanIsNotPaid*LoanIsGood,Principal,""), "")</f>
        <v>8339.6306355487704</v>
      </c>
      <c r="G159" s="24">
        <f ca="1">IFERROR(IF(LoanIsNotPaid*LoanIsGood,InterestAmt,""), "")</f>
        <v>1291.3814237127128</v>
      </c>
      <c r="H159" s="24">
        <f ca="1">IFERROR(IF(LoanIsNotPaid*LoanIsGood,EndingBalance,""), "")</f>
        <v>807269.68960408145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807269.68960408145</v>
      </c>
      <c r="E160" s="24">
        <f ca="1">IFERROR(IF(LoanIsNotPaid*LoanIsGood,MonthlyPayment,""), "")</f>
        <v>9631.012059261484</v>
      </c>
      <c r="F160" s="24">
        <f ca="1">IFERROR(IF(LoanIsNotPaid*LoanIsGood,Principal,""), "")</f>
        <v>8352.8350507217219</v>
      </c>
      <c r="G160" s="24">
        <f ca="1">IFERROR(IF(LoanIsNotPaid*LoanIsGood,InterestAmt,""), "")</f>
        <v>1278.1770085397607</v>
      </c>
      <c r="H160" s="24">
        <f ca="1">IFERROR(IF(LoanIsNotPaid*LoanIsGood,EndingBalance,""), "")</f>
        <v>798916.85455335933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798916.85455335933</v>
      </c>
      <c r="E161" s="24">
        <f ca="1">IFERROR(IF(LoanIsNotPaid*LoanIsGood,MonthlyPayment,""), "")</f>
        <v>9631.012059261484</v>
      </c>
      <c r="F161" s="24">
        <f ca="1">IFERROR(IF(LoanIsNotPaid*LoanIsGood,Principal,""), "")</f>
        <v>8366.0603728853675</v>
      </c>
      <c r="G161" s="24">
        <f ca="1">IFERROR(IF(LoanIsNotPaid*LoanIsGood,InterestAmt,""), "")</f>
        <v>1264.951686376118</v>
      </c>
      <c r="H161" s="24">
        <f ca="1">IFERROR(IF(LoanIsNotPaid*LoanIsGood,EndingBalance,""), "")</f>
        <v>790550.79418047285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790550.79418047285</v>
      </c>
      <c r="E162" s="24">
        <f ca="1">IFERROR(IF(LoanIsNotPaid*LoanIsGood,MonthlyPayment,""), "")</f>
        <v>9631.012059261484</v>
      </c>
      <c r="F162" s="24">
        <f ca="1">IFERROR(IF(LoanIsNotPaid*LoanIsGood,Principal,""), "")</f>
        <v>8379.306635142435</v>
      </c>
      <c r="G162" s="24">
        <f ca="1">IFERROR(IF(LoanIsNotPaid*LoanIsGood,InterestAmt,""), "")</f>
        <v>1251.7054241190494</v>
      </c>
      <c r="H162" s="24">
        <f ca="1">IFERROR(IF(LoanIsNotPaid*LoanIsGood,EndingBalance,""), "")</f>
        <v>782171.48754533217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782171.48754533217</v>
      </c>
      <c r="E163" s="24">
        <f ca="1">IFERROR(IF(LoanIsNotPaid*LoanIsGood,MonthlyPayment,""), "")</f>
        <v>9631.012059261484</v>
      </c>
      <c r="F163" s="24">
        <f ca="1">IFERROR(IF(LoanIsNotPaid*LoanIsGood,Principal,""), "")</f>
        <v>8392.573870648077</v>
      </c>
      <c r="G163" s="24">
        <f ca="1">IFERROR(IF(LoanIsNotPaid*LoanIsGood,InterestAmt,""), "")</f>
        <v>1238.4381886134072</v>
      </c>
      <c r="H163" s="24">
        <f ca="1">IFERROR(IF(LoanIsNotPaid*LoanIsGood,EndingBalance,""), "")</f>
        <v>773778.91367468331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773778.91367468331</v>
      </c>
      <c r="E164" s="24">
        <f ca="1">IFERROR(IF(LoanIsNotPaid*LoanIsGood,MonthlyPayment,""), "")</f>
        <v>9631.012059261484</v>
      </c>
      <c r="F164" s="24">
        <f ca="1">IFERROR(IF(LoanIsNotPaid*LoanIsGood,Principal,""), "")</f>
        <v>8405.8621126099351</v>
      </c>
      <c r="G164" s="24">
        <f ca="1">IFERROR(IF(LoanIsNotPaid*LoanIsGood,InterestAmt,""), "")</f>
        <v>1225.1499466515477</v>
      </c>
      <c r="H164" s="24">
        <f ca="1">IFERROR(IF(LoanIsNotPaid*LoanIsGood,EndingBalance,""), "")</f>
        <v>765373.0515620748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765373.0515620748</v>
      </c>
      <c r="E165" s="24">
        <f ca="1">IFERROR(IF(LoanIsNotPaid*LoanIsGood,MonthlyPayment,""), "")</f>
        <v>9631.012059261484</v>
      </c>
      <c r="F165" s="24">
        <f ca="1">IFERROR(IF(LoanIsNotPaid*LoanIsGood,Principal,""), "")</f>
        <v>8419.1713942882343</v>
      </c>
      <c r="G165" s="24">
        <f ca="1">IFERROR(IF(LoanIsNotPaid*LoanIsGood,InterestAmt,""), "")</f>
        <v>1211.8406649732487</v>
      </c>
      <c r="H165" s="24">
        <f ca="1">IFERROR(IF(LoanIsNotPaid*LoanIsGood,EndingBalance,""), "")</f>
        <v>756953.88016778557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756953.88016778557</v>
      </c>
      <c r="E166" s="24">
        <f ca="1">IFERROR(IF(LoanIsNotPaid*LoanIsGood,MonthlyPayment,""), "")</f>
        <v>9631.012059261484</v>
      </c>
      <c r="F166" s="24">
        <f ca="1">IFERROR(IF(LoanIsNotPaid*LoanIsGood,Principal,""), "")</f>
        <v>8432.5017489958591</v>
      </c>
      <c r="G166" s="24">
        <f ca="1">IFERROR(IF(LoanIsNotPaid*LoanIsGood,InterestAmt,""), "")</f>
        <v>1198.5103102656255</v>
      </c>
      <c r="H166" s="24">
        <f ca="1">IFERROR(IF(LoanIsNotPaid*LoanIsGood,EndingBalance,""), "")</f>
        <v>748521.37841879018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748521.37841879018</v>
      </c>
      <c r="E167" s="24">
        <f ca="1">IFERROR(IF(LoanIsNotPaid*LoanIsGood,MonthlyPayment,""), "")</f>
        <v>9631.012059261484</v>
      </c>
      <c r="F167" s="24">
        <f ca="1">IFERROR(IF(LoanIsNotPaid*LoanIsGood,Principal,""), "")</f>
        <v>8445.8532100984357</v>
      </c>
      <c r="G167" s="24">
        <f ca="1">IFERROR(IF(LoanIsNotPaid*LoanIsGood,InterestAmt,""), "")</f>
        <v>1185.1588491630489</v>
      </c>
      <c r="H167" s="24">
        <f ca="1">IFERROR(IF(LoanIsNotPaid*LoanIsGood,EndingBalance,""), "")</f>
        <v>740075.5252086916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740075.5252086916</v>
      </c>
      <c r="E168" s="24">
        <f ca="1">IFERROR(IF(LoanIsNotPaid*LoanIsGood,MonthlyPayment,""), "")</f>
        <v>9631.012059261484</v>
      </c>
      <c r="F168" s="24">
        <f ca="1">IFERROR(IF(LoanIsNotPaid*LoanIsGood,Principal,""), "")</f>
        <v>8459.2258110144248</v>
      </c>
      <c r="G168" s="24">
        <f ca="1">IFERROR(IF(LoanIsNotPaid*LoanIsGood,InterestAmt,""), "")</f>
        <v>1171.7862482470596</v>
      </c>
      <c r="H168" s="24">
        <f ca="1">IFERROR(IF(LoanIsNotPaid*LoanIsGood,EndingBalance,""), "")</f>
        <v>731616.29939767835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731616.29939767835</v>
      </c>
      <c r="E169" s="24">
        <f ca="1">IFERROR(IF(LoanIsNotPaid*LoanIsGood,MonthlyPayment,""), "")</f>
        <v>9631.012059261484</v>
      </c>
      <c r="F169" s="24">
        <f ca="1">IFERROR(IF(LoanIsNotPaid*LoanIsGood,Principal,""), "")</f>
        <v>8472.6195852151977</v>
      </c>
      <c r="G169" s="24">
        <f ca="1">IFERROR(IF(LoanIsNotPaid*LoanIsGood,InterestAmt,""), "")</f>
        <v>1158.3924740462867</v>
      </c>
      <c r="H169" s="24">
        <f ca="1">IFERROR(IF(LoanIsNotPaid*LoanIsGood,EndingBalance,""), "")</f>
        <v>723143.679812463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723143.679812463</v>
      </c>
      <c r="E170" s="24">
        <f ca="1">IFERROR(IF(LoanIsNotPaid*LoanIsGood,MonthlyPayment,""), "")</f>
        <v>9631.012059261484</v>
      </c>
      <c r="F170" s="24">
        <f ca="1">IFERROR(IF(LoanIsNotPaid*LoanIsGood,Principal,""), "")</f>
        <v>8486.034566225122</v>
      </c>
      <c r="G170" s="24">
        <f ca="1">IFERROR(IF(LoanIsNotPaid*LoanIsGood,InterestAmt,""), "")</f>
        <v>1144.9774930363624</v>
      </c>
      <c r="H170" s="24">
        <f ca="1">IFERROR(IF(LoanIsNotPaid*LoanIsGood,EndingBalance,""), "")</f>
        <v>714657.64524623775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714657.64524623775</v>
      </c>
      <c r="E171" s="24">
        <f ca="1">IFERROR(IF(LoanIsNotPaid*LoanIsGood,MonthlyPayment,""), "")</f>
        <v>9631.012059261484</v>
      </c>
      <c r="F171" s="24">
        <f ca="1">IFERROR(IF(LoanIsNotPaid*LoanIsGood,Principal,""), "")</f>
        <v>8499.4707876216453</v>
      </c>
      <c r="G171" s="24">
        <f ca="1">IFERROR(IF(LoanIsNotPaid*LoanIsGood,InterestAmt,""), "")</f>
        <v>1131.5412716398396</v>
      </c>
      <c r="H171" s="24">
        <f ca="1">IFERROR(IF(LoanIsNotPaid*LoanIsGood,EndingBalance,""), "")</f>
        <v>706158.17445861641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706158.17445861641</v>
      </c>
      <c r="E172" s="24">
        <f ca="1">IFERROR(IF(LoanIsNotPaid*LoanIsGood,MonthlyPayment,""), "")</f>
        <v>9631.012059261484</v>
      </c>
      <c r="F172" s="24">
        <f ca="1">IFERROR(IF(LoanIsNotPaid*LoanIsGood,Principal,""), "")</f>
        <v>8512.9282830353786</v>
      </c>
      <c r="G172" s="24">
        <f ca="1">IFERROR(IF(LoanIsNotPaid*LoanIsGood,InterestAmt,""), "")</f>
        <v>1118.0837762261051</v>
      </c>
      <c r="H172" s="24">
        <f ca="1">IFERROR(IF(LoanIsNotPaid*LoanIsGood,EndingBalance,""), "")</f>
        <v>697645.24617558159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697645.24617558159</v>
      </c>
      <c r="E173" s="24">
        <f ca="1">IFERROR(IF(LoanIsNotPaid*LoanIsGood,MonthlyPayment,""), "")</f>
        <v>9631.012059261484</v>
      </c>
      <c r="F173" s="24">
        <f ca="1">IFERROR(IF(LoanIsNotPaid*LoanIsGood,Principal,""), "")</f>
        <v>8526.4070861501841</v>
      </c>
      <c r="G173" s="24">
        <f ca="1">IFERROR(IF(LoanIsNotPaid*LoanIsGood,InterestAmt,""), "")</f>
        <v>1104.6049731112996</v>
      </c>
      <c r="H173" s="24">
        <f ca="1">IFERROR(IF(LoanIsNotPaid*LoanIsGood,EndingBalance,""), "")</f>
        <v>689118.83908942994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689118.83908942994</v>
      </c>
      <c r="E174" s="24">
        <f ca="1">IFERROR(IF(LoanIsNotPaid*LoanIsGood,MonthlyPayment,""), "")</f>
        <v>9631.012059261484</v>
      </c>
      <c r="F174" s="24">
        <f ca="1">IFERROR(IF(LoanIsNotPaid*LoanIsGood,Principal,""), "")</f>
        <v>8539.9072307032548</v>
      </c>
      <c r="G174" s="24">
        <f ca="1">IFERROR(IF(LoanIsNotPaid*LoanIsGood,InterestAmt,""), "")</f>
        <v>1091.1048285582283</v>
      </c>
      <c r="H174" s="24">
        <f ca="1">IFERROR(IF(LoanIsNotPaid*LoanIsGood,EndingBalance,""), "")</f>
        <v>680578.93185872887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680578.93185872887</v>
      </c>
      <c r="E175" s="24">
        <f ca="1">IFERROR(IF(LoanIsNotPaid*LoanIsGood,MonthlyPayment,""), "")</f>
        <v>9631.012059261484</v>
      </c>
      <c r="F175" s="24">
        <f ca="1">IFERROR(IF(LoanIsNotPaid*LoanIsGood,Principal,""), "")</f>
        <v>8553.4287504852018</v>
      </c>
      <c r="G175" s="24">
        <f ca="1">IFERROR(IF(LoanIsNotPaid*LoanIsGood,InterestAmt,""), "")</f>
        <v>1077.5833087762812</v>
      </c>
      <c r="H175" s="24">
        <f ca="1">IFERROR(IF(LoanIsNotPaid*LoanIsGood,EndingBalance,""), "")</f>
        <v>672025.50310824299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672025.50310824299</v>
      </c>
      <c r="E176" s="24">
        <f ca="1">IFERROR(IF(LoanIsNotPaid*LoanIsGood,MonthlyPayment,""), "")</f>
        <v>9631.012059261484</v>
      </c>
      <c r="F176" s="24">
        <f ca="1">IFERROR(IF(LoanIsNotPaid*LoanIsGood,Principal,""), "")</f>
        <v>8566.9716793401367</v>
      </c>
      <c r="G176" s="24">
        <f ca="1">IFERROR(IF(LoanIsNotPaid*LoanIsGood,InterestAmt,""), "")</f>
        <v>1064.0403799213466</v>
      </c>
      <c r="H176" s="24">
        <f ca="1">IFERROR(IF(LoanIsNotPaid*LoanIsGood,EndingBalance,""), "")</f>
        <v>663458.53142890381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663458.53142890381</v>
      </c>
      <c r="E177" s="24">
        <f ca="1">IFERROR(IF(LoanIsNotPaid*LoanIsGood,MonthlyPayment,""), "")</f>
        <v>9631.012059261484</v>
      </c>
      <c r="F177" s="24">
        <f ca="1">IFERROR(IF(LoanIsNotPaid*LoanIsGood,Principal,""), "")</f>
        <v>8580.53605116576</v>
      </c>
      <c r="G177" s="24">
        <f ca="1">IFERROR(IF(LoanIsNotPaid*LoanIsGood,InterestAmt,""), "")</f>
        <v>1050.4760080957246</v>
      </c>
      <c r="H177" s="24">
        <f ca="1">IFERROR(IF(LoanIsNotPaid*LoanIsGood,EndingBalance,""), "")</f>
        <v>654877.9953777378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654877.9953777378</v>
      </c>
      <c r="E178" s="24">
        <f ca="1">IFERROR(IF(LoanIsNotPaid*LoanIsGood,MonthlyPayment,""), "")</f>
        <v>9631.012059261484</v>
      </c>
      <c r="F178" s="24">
        <f ca="1">IFERROR(IF(LoanIsNotPaid*LoanIsGood,Principal,""), "")</f>
        <v>8594.121899913438</v>
      </c>
      <c r="G178" s="24">
        <f ca="1">IFERROR(IF(LoanIsNotPaid*LoanIsGood,InterestAmt,""), "")</f>
        <v>1036.8901593480455</v>
      </c>
      <c r="H178" s="24">
        <f ca="1">IFERROR(IF(LoanIsNotPaid*LoanIsGood,EndingBalance,""), "")</f>
        <v>646283.87347782473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646283.87347782473</v>
      </c>
      <c r="E179" s="24">
        <f ca="1">IFERROR(IF(LoanIsNotPaid*LoanIsGood,MonthlyPayment,""), "")</f>
        <v>9631.012059261484</v>
      </c>
      <c r="F179" s="24">
        <f ca="1">IFERROR(IF(LoanIsNotPaid*LoanIsGood,Principal,""), "")</f>
        <v>8607.7292595883009</v>
      </c>
      <c r="G179" s="24">
        <f ca="1">IFERROR(IF(LoanIsNotPaid*LoanIsGood,InterestAmt,""), "")</f>
        <v>1023.2827996731827</v>
      </c>
      <c r="H179" s="24">
        <f ca="1">IFERROR(IF(LoanIsNotPaid*LoanIsGood,EndingBalance,""), "")</f>
        <v>637676.14421823667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637676.14421823667</v>
      </c>
      <c r="E180" s="24">
        <f ca="1">IFERROR(IF(LoanIsNotPaid*LoanIsGood,MonthlyPayment,""), "")</f>
        <v>9631.012059261484</v>
      </c>
      <c r="F180" s="24">
        <f ca="1">IFERROR(IF(LoanIsNotPaid*LoanIsGood,Principal,""), "")</f>
        <v>8621.3581642493173</v>
      </c>
      <c r="G180" s="24">
        <f ca="1">IFERROR(IF(LoanIsNotPaid*LoanIsGood,InterestAmt,""), "")</f>
        <v>1009.6538950121677</v>
      </c>
      <c r="H180" s="24">
        <f ca="1">IFERROR(IF(LoanIsNotPaid*LoanIsGood,EndingBalance,""), "")</f>
        <v>629054.78605398745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629054.78605398745</v>
      </c>
      <c r="E181" s="24">
        <f ca="1">IFERROR(IF(LoanIsNotPaid*LoanIsGood,MonthlyPayment,""), "")</f>
        <v>9631.012059261484</v>
      </c>
      <c r="F181" s="24">
        <f ca="1">IFERROR(IF(LoanIsNotPaid*LoanIsGood,Principal,""), "")</f>
        <v>8635.0086480093778</v>
      </c>
      <c r="G181" s="24">
        <f ca="1">IFERROR(IF(LoanIsNotPaid*LoanIsGood,InterestAmt,""), "")</f>
        <v>996.00341125210628</v>
      </c>
      <c r="H181" s="24">
        <f ca="1">IFERROR(IF(LoanIsNotPaid*LoanIsGood,EndingBalance,""), "")</f>
        <v>620419.77740597725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620419.77740597725</v>
      </c>
      <c r="E182" s="24">
        <f ca="1">IFERROR(IF(LoanIsNotPaid*LoanIsGood,MonthlyPayment,""), "")</f>
        <v>9631.012059261484</v>
      </c>
      <c r="F182" s="24">
        <f ca="1">IFERROR(IF(LoanIsNotPaid*LoanIsGood,Principal,""), "")</f>
        <v>8648.6807450353917</v>
      </c>
      <c r="G182" s="24">
        <f ca="1">IFERROR(IF(LoanIsNotPaid*LoanIsGood,InterestAmt,""), "")</f>
        <v>982.33131422609154</v>
      </c>
      <c r="H182" s="24">
        <f ca="1">IFERROR(IF(LoanIsNotPaid*LoanIsGood,EndingBalance,""), "")</f>
        <v>611771.09666094347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611771.09666094347</v>
      </c>
      <c r="E183" s="24">
        <f ca="1">IFERROR(IF(LoanIsNotPaid*LoanIsGood,MonthlyPayment,""), "")</f>
        <v>9631.012059261484</v>
      </c>
      <c r="F183" s="24">
        <f ca="1">IFERROR(IF(LoanIsNotPaid*LoanIsGood,Principal,""), "")</f>
        <v>8662.3744895483651</v>
      </c>
      <c r="G183" s="24">
        <f ca="1">IFERROR(IF(LoanIsNotPaid*LoanIsGood,InterestAmt,""), "")</f>
        <v>968.63756971311864</v>
      </c>
      <c r="H183" s="24">
        <f ca="1">IFERROR(IF(LoanIsNotPaid*LoanIsGood,EndingBalance,""), "")</f>
        <v>603108.72217139485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603108.72217139485</v>
      </c>
      <c r="E184" s="24">
        <f ca="1">IFERROR(IF(LoanIsNotPaid*LoanIsGood,MonthlyPayment,""), "")</f>
        <v>9631.012059261484</v>
      </c>
      <c r="F184" s="24">
        <f ca="1">IFERROR(IF(LoanIsNotPaid*LoanIsGood,Principal,""), "")</f>
        <v>8676.0899158234843</v>
      </c>
      <c r="G184" s="24">
        <f ca="1">IFERROR(IF(LoanIsNotPaid*LoanIsGood,InterestAmt,""), "")</f>
        <v>954.92214343800049</v>
      </c>
      <c r="H184" s="24">
        <f ca="1">IFERROR(IF(LoanIsNotPaid*LoanIsGood,EndingBalance,""), "")</f>
        <v>594432.6322555705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594432.6322555705</v>
      </c>
      <c r="E185" s="24">
        <f ca="1">IFERROR(IF(LoanIsNotPaid*LoanIsGood,MonthlyPayment,""), "")</f>
        <v>9631.012059261484</v>
      </c>
      <c r="F185" s="24">
        <f ca="1">IFERROR(IF(LoanIsNotPaid*LoanIsGood,Principal,""), "")</f>
        <v>8689.8270581902052</v>
      </c>
      <c r="G185" s="24">
        <f ca="1">IFERROR(IF(LoanIsNotPaid*LoanIsGood,InterestAmt,""), "")</f>
        <v>941.18500107127988</v>
      </c>
      <c r="H185" s="24">
        <f ca="1">IFERROR(IF(LoanIsNotPaid*LoanIsGood,EndingBalance,""), "")</f>
        <v>585742.80519738188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585742.80519738188</v>
      </c>
      <c r="E186" s="24">
        <f ca="1">IFERROR(IF(LoanIsNotPaid*LoanIsGood,MonthlyPayment,""), "")</f>
        <v>9631.012059261484</v>
      </c>
      <c r="F186" s="24">
        <f ca="1">IFERROR(IF(LoanIsNotPaid*LoanIsGood,Principal,""), "")</f>
        <v>8703.5859510323389</v>
      </c>
      <c r="G186" s="24">
        <f ca="1">IFERROR(IF(LoanIsNotPaid*LoanIsGood,InterestAmt,""), "")</f>
        <v>927.4261082291456</v>
      </c>
      <c r="H186" s="24">
        <f ca="1">IFERROR(IF(LoanIsNotPaid*LoanIsGood,EndingBalance,""), "")</f>
        <v>577039.21924634906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577039.21924634906</v>
      </c>
      <c r="E187" s="24">
        <f ca="1">IFERROR(IF(LoanIsNotPaid*LoanIsGood,MonthlyPayment,""), "")</f>
        <v>9631.012059261484</v>
      </c>
      <c r="F187" s="24">
        <f ca="1">IFERROR(IF(LoanIsNotPaid*LoanIsGood,Principal,""), "")</f>
        <v>8717.3666287881388</v>
      </c>
      <c r="G187" s="24">
        <f ca="1">IFERROR(IF(LoanIsNotPaid*LoanIsGood,InterestAmt,""), "")</f>
        <v>913.64543047334439</v>
      </c>
      <c r="H187" s="24">
        <f ca="1">IFERROR(IF(LoanIsNotPaid*LoanIsGood,EndingBalance,""), "")</f>
        <v>568321.85261756182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568321.85261756182</v>
      </c>
      <c r="E188" s="24">
        <f ca="1">IFERROR(IF(LoanIsNotPaid*LoanIsGood,MonthlyPayment,""), "")</f>
        <v>9631.012059261484</v>
      </c>
      <c r="F188" s="24">
        <f ca="1">IFERROR(IF(LoanIsNotPaid*LoanIsGood,Principal,""), "")</f>
        <v>8731.1691259503878</v>
      </c>
      <c r="G188" s="24">
        <f ca="1">IFERROR(IF(LoanIsNotPaid*LoanIsGood,InterestAmt,""), "")</f>
        <v>899.84293331109643</v>
      </c>
      <c r="H188" s="24">
        <f ca="1">IFERROR(IF(LoanIsNotPaid*LoanIsGood,EndingBalance,""), "")</f>
        <v>559590.68349161185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559590.68349161185</v>
      </c>
      <c r="E189" s="24">
        <f ca="1">IFERROR(IF(LoanIsNotPaid*LoanIsGood,MonthlyPayment,""), "")</f>
        <v>9631.012059261484</v>
      </c>
      <c r="F189" s="24">
        <f ca="1">IFERROR(IF(LoanIsNotPaid*LoanIsGood,Principal,""), "")</f>
        <v>8744.9934770664768</v>
      </c>
      <c r="G189" s="24">
        <f ca="1">IFERROR(IF(LoanIsNotPaid*LoanIsGood,InterestAmt,""), "")</f>
        <v>886.01858219500843</v>
      </c>
      <c r="H189" s="24">
        <f ca="1">IFERROR(IF(LoanIsNotPaid*LoanIsGood,EndingBalance,""), "")</f>
        <v>550845.69001454464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550845.69001454464</v>
      </c>
      <c r="E190" s="24">
        <f ca="1">IFERROR(IF(LoanIsNotPaid*LoanIsGood,MonthlyPayment,""), "")</f>
        <v>9631.012059261484</v>
      </c>
      <c r="F190" s="24">
        <f ca="1">IFERROR(IF(LoanIsNotPaid*LoanIsGood,Principal,""), "")</f>
        <v>8758.8397167384974</v>
      </c>
      <c r="G190" s="24">
        <f ca="1">IFERROR(IF(LoanIsNotPaid*LoanIsGood,InterestAmt,""), "")</f>
        <v>872.17234252298647</v>
      </c>
      <c r="H190" s="24">
        <f ca="1">IFERROR(IF(LoanIsNotPaid*LoanIsGood,EndingBalance,""), "")</f>
        <v>542086.85029780655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542086.85029780655</v>
      </c>
      <c r="E191" s="24">
        <f ca="1">IFERROR(IF(LoanIsNotPaid*LoanIsGood,MonthlyPayment,""), "")</f>
        <v>9631.012059261484</v>
      </c>
      <c r="F191" s="24">
        <f ca="1">IFERROR(IF(LoanIsNotPaid*LoanIsGood,Principal,""), "")</f>
        <v>8772.7078796233345</v>
      </c>
      <c r="G191" s="24">
        <f ca="1">IFERROR(IF(LoanIsNotPaid*LoanIsGood,InterestAmt,""), "")</f>
        <v>858.30417963815057</v>
      </c>
      <c r="H191" s="24">
        <f ca="1">IFERROR(IF(LoanIsNotPaid*LoanIsGood,EndingBalance,""), "")</f>
        <v>533314.14241818292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533314.14241818292</v>
      </c>
      <c r="E192" s="24">
        <f ca="1">IFERROR(IF(LoanIsNotPaid*LoanIsGood,MonthlyPayment,""), "")</f>
        <v>9631.012059261484</v>
      </c>
      <c r="F192" s="24">
        <f ca="1">IFERROR(IF(LoanIsNotPaid*LoanIsGood,Principal,""), "")</f>
        <v>8786.5980004327375</v>
      </c>
      <c r="G192" s="24">
        <f ca="1">IFERROR(IF(LoanIsNotPaid*LoanIsGood,InterestAmt,""), "")</f>
        <v>844.41405882874665</v>
      </c>
      <c r="H192" s="24">
        <f ca="1">IFERROR(IF(LoanIsNotPaid*LoanIsGood,EndingBalance,""), "")</f>
        <v>524527.54441775032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524527.54441775032</v>
      </c>
      <c r="E193" s="24">
        <f ca="1">IFERROR(IF(LoanIsNotPaid*LoanIsGood,MonthlyPayment,""), "")</f>
        <v>9631.012059261484</v>
      </c>
      <c r="F193" s="24">
        <f ca="1">IFERROR(IF(LoanIsNotPaid*LoanIsGood,Principal,""), "")</f>
        <v>8800.510113933422</v>
      </c>
      <c r="G193" s="24">
        <f ca="1">IFERROR(IF(LoanIsNotPaid*LoanIsGood,InterestAmt,""), "")</f>
        <v>830.50194532806154</v>
      </c>
      <c r="H193" s="24">
        <f ca="1">IFERROR(IF(LoanIsNotPaid*LoanIsGood,EndingBalance,""), "")</f>
        <v>515727.0343038165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515727.0343038165</v>
      </c>
      <c r="E194" s="24">
        <f ca="1">IFERROR(IF(LoanIsNotPaid*LoanIsGood,MonthlyPayment,""), "")</f>
        <v>9631.012059261484</v>
      </c>
      <c r="F194" s="24">
        <f ca="1">IFERROR(IF(LoanIsNotPaid*LoanIsGood,Principal,""), "")</f>
        <v>8814.4442549471496</v>
      </c>
      <c r="G194" s="24">
        <f ca="1">IFERROR(IF(LoanIsNotPaid*LoanIsGood,InterestAmt,""), "")</f>
        <v>816.5678043143339</v>
      </c>
      <c r="H194" s="24">
        <f ca="1">IFERROR(IF(LoanIsNotPaid*LoanIsGood,EndingBalance,""), "")</f>
        <v>506912.5900488717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506912.5900488717</v>
      </c>
      <c r="E195" s="24">
        <f ca="1">IFERROR(IF(LoanIsNotPaid*LoanIsGood,MonthlyPayment,""), "")</f>
        <v>9631.012059261484</v>
      </c>
      <c r="F195" s="24">
        <f ca="1">IFERROR(IF(LoanIsNotPaid*LoanIsGood,Principal,""), "")</f>
        <v>8828.4004583508158</v>
      </c>
      <c r="G195" s="24">
        <f ca="1">IFERROR(IF(LoanIsNotPaid*LoanIsGood,InterestAmt,""), "")</f>
        <v>802.61160091066756</v>
      </c>
      <c r="H195" s="24">
        <f ca="1">IFERROR(IF(LoanIsNotPaid*LoanIsGood,EndingBalance,""), "")</f>
        <v>498084.18959052023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498084.18959052023</v>
      </c>
      <c r="E196" s="24">
        <f ca="1">IFERROR(IF(LoanIsNotPaid*LoanIsGood,MonthlyPayment,""), "")</f>
        <v>9631.012059261484</v>
      </c>
      <c r="F196" s="24">
        <f ca="1">IFERROR(IF(LoanIsNotPaid*LoanIsGood,Principal,""), "")</f>
        <v>8842.3787590765387</v>
      </c>
      <c r="G196" s="24">
        <f ca="1">IFERROR(IF(LoanIsNotPaid*LoanIsGood,InterestAmt,""), "")</f>
        <v>788.63330018494537</v>
      </c>
      <c r="H196" s="24">
        <f ca="1">IFERROR(IF(LoanIsNotPaid*LoanIsGood,EndingBalance,""), "")</f>
        <v>489241.81083144434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489241.81083144434</v>
      </c>
      <c r="E197" s="24">
        <f ca="1">IFERROR(IF(LoanIsNotPaid*LoanIsGood,MonthlyPayment,""), "")</f>
        <v>9631.012059261484</v>
      </c>
      <c r="F197" s="24">
        <f ca="1">IFERROR(IF(LoanIsNotPaid*LoanIsGood,Principal,""), "")</f>
        <v>8856.3791921117427</v>
      </c>
      <c r="G197" s="24">
        <f ca="1">IFERROR(IF(LoanIsNotPaid*LoanIsGood,InterestAmt,""), "")</f>
        <v>774.63286714974083</v>
      </c>
      <c r="H197" s="24">
        <f ca="1">IFERROR(IF(LoanIsNotPaid*LoanIsGood,EndingBalance,""), "")</f>
        <v>480385.43163933139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480385.43163933139</v>
      </c>
      <c r="E198" s="24">
        <f ca="1">IFERROR(IF(LoanIsNotPaid*LoanIsGood,MonthlyPayment,""), "")</f>
        <v>9631.012059261484</v>
      </c>
      <c r="F198" s="24">
        <f ca="1">IFERROR(IF(LoanIsNotPaid*LoanIsGood,Principal,""), "")</f>
        <v>8870.4017924992531</v>
      </c>
      <c r="G198" s="24">
        <f ca="1">IFERROR(IF(LoanIsNotPaid*LoanIsGood,InterestAmt,""), "")</f>
        <v>760.61026676223059</v>
      </c>
      <c r="H198" s="24">
        <f ca="1">IFERROR(IF(LoanIsNotPaid*LoanIsGood,EndingBalance,""), "")</f>
        <v>471515.02984683262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471515.02984683262</v>
      </c>
      <c r="E199" s="24">
        <f ca="1">IFERROR(IF(LoanIsNotPaid*LoanIsGood,MonthlyPayment,""), "")</f>
        <v>9631.012059261484</v>
      </c>
      <c r="F199" s="24">
        <f ca="1">IFERROR(IF(LoanIsNotPaid*LoanIsGood,Principal,""), "")</f>
        <v>8884.4465953373765</v>
      </c>
      <c r="G199" s="24">
        <f ca="1">IFERROR(IF(LoanIsNotPaid*LoanIsGood,InterestAmt,""), "")</f>
        <v>746.56546392410678</v>
      </c>
      <c r="H199" s="24">
        <f ca="1">IFERROR(IF(LoanIsNotPaid*LoanIsGood,EndingBalance,""), "")</f>
        <v>462630.58325149491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462630.58325149491</v>
      </c>
      <c r="E200" s="24">
        <f ca="1">IFERROR(IF(LoanIsNotPaid*LoanIsGood,MonthlyPayment,""), "")</f>
        <v>9631.012059261484</v>
      </c>
      <c r="F200" s="24">
        <f ca="1">IFERROR(IF(LoanIsNotPaid*LoanIsGood,Principal,""), "")</f>
        <v>8898.5136357799947</v>
      </c>
      <c r="G200" s="24">
        <f ca="1">IFERROR(IF(LoanIsNotPaid*LoanIsGood,InterestAmt,""), "")</f>
        <v>732.49842348148934</v>
      </c>
      <c r="H200" s="24">
        <f ca="1">IFERROR(IF(LoanIsNotPaid*LoanIsGood,EndingBalance,""), "")</f>
        <v>453732.06961571658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453732.06961571658</v>
      </c>
      <c r="E201" s="24">
        <f ca="1">IFERROR(IF(LoanIsNotPaid*LoanIsGood,MonthlyPayment,""), "")</f>
        <v>9631.012059261484</v>
      </c>
      <c r="F201" s="24">
        <f ca="1">IFERROR(IF(LoanIsNotPaid*LoanIsGood,Principal,""), "")</f>
        <v>8912.6029490366454</v>
      </c>
      <c r="G201" s="24">
        <f ca="1">IFERROR(IF(LoanIsNotPaid*LoanIsGood,InterestAmt,""), "")</f>
        <v>718.4091102248376</v>
      </c>
      <c r="H201" s="24">
        <f ca="1">IFERROR(IF(LoanIsNotPaid*LoanIsGood,EndingBalance,""), "")</f>
        <v>444819.46666667936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444819.46666667936</v>
      </c>
      <c r="E202" s="24">
        <f ca="1">IFERROR(IF(LoanIsNotPaid*LoanIsGood,MonthlyPayment,""), "")</f>
        <v>9631.012059261484</v>
      </c>
      <c r="F202" s="24">
        <f ca="1">IFERROR(IF(LoanIsNotPaid*LoanIsGood,Principal,""), "")</f>
        <v>8926.7145703726219</v>
      </c>
      <c r="G202" s="24">
        <f ca="1">IFERROR(IF(LoanIsNotPaid*LoanIsGood,InterestAmt,""), "")</f>
        <v>704.29748888886286</v>
      </c>
      <c r="H202" s="24">
        <f ca="1">IFERROR(IF(LoanIsNotPaid*LoanIsGood,EndingBalance,""), "")</f>
        <v>435892.752096307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435892.752096307</v>
      </c>
      <c r="E203" s="24">
        <f ca="1">IFERROR(IF(LoanIsNotPaid*LoanIsGood,MonthlyPayment,""), "")</f>
        <v>9631.012059261484</v>
      </c>
      <c r="F203" s="24">
        <f ca="1">IFERROR(IF(LoanIsNotPaid*LoanIsGood,Principal,""), "")</f>
        <v>8940.848535109044</v>
      </c>
      <c r="G203" s="24">
        <f ca="1">IFERROR(IF(LoanIsNotPaid*LoanIsGood,InterestAmt,""), "")</f>
        <v>690.16352415243966</v>
      </c>
      <c r="H203" s="24">
        <f ca="1">IFERROR(IF(LoanIsNotPaid*LoanIsGood,EndingBalance,""), "")</f>
        <v>426951.90356119862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426951.90356119862</v>
      </c>
      <c r="E204" s="24">
        <f ca="1">IFERROR(IF(LoanIsNotPaid*LoanIsGood,MonthlyPayment,""), "")</f>
        <v>9631.012059261484</v>
      </c>
      <c r="F204" s="24">
        <f ca="1">IFERROR(IF(LoanIsNotPaid*LoanIsGood,Principal,""), "")</f>
        <v>8955.0048786229672</v>
      </c>
      <c r="G204" s="24">
        <f ca="1">IFERROR(IF(LoanIsNotPaid*LoanIsGood,InterestAmt,""), "")</f>
        <v>676.00718063851696</v>
      </c>
      <c r="H204" s="24">
        <f ca="1">IFERROR(IF(LoanIsNotPaid*LoanIsGood,EndingBalance,""), "")</f>
        <v>417996.8986825766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417996.8986825766</v>
      </c>
      <c r="E205" s="24">
        <f ca="1">IFERROR(IF(LoanIsNotPaid*LoanIsGood,MonthlyPayment,""), "")</f>
        <v>9631.012059261484</v>
      </c>
      <c r="F205" s="24">
        <f ca="1">IFERROR(IF(LoanIsNotPaid*LoanIsGood,Principal,""), "")</f>
        <v>8969.1836363474522</v>
      </c>
      <c r="G205" s="24">
        <f ca="1">IFERROR(IF(LoanIsNotPaid*LoanIsGood,InterestAmt,""), "")</f>
        <v>661.82842291403063</v>
      </c>
      <c r="H205" s="24">
        <f ca="1">IFERROR(IF(LoanIsNotPaid*LoanIsGood,EndingBalance,""), "")</f>
        <v>409027.71504622791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409027.71504622791</v>
      </c>
      <c r="E206" s="24">
        <f ca="1">IFERROR(IF(LoanIsNotPaid*LoanIsGood,MonthlyPayment,""), "")</f>
        <v>9631.012059261484</v>
      </c>
      <c r="F206" s="24">
        <f ca="1">IFERROR(IF(LoanIsNotPaid*LoanIsGood,Principal,""), "")</f>
        <v>8983.3848437716697</v>
      </c>
      <c r="G206" s="24">
        <f ca="1">IFERROR(IF(LoanIsNotPaid*LoanIsGood,InterestAmt,""), "")</f>
        <v>647.62721548981381</v>
      </c>
      <c r="H206" s="24">
        <f ca="1">IFERROR(IF(LoanIsNotPaid*LoanIsGood,EndingBalance,""), "")</f>
        <v>400044.33020245703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400044.33020245703</v>
      </c>
      <c r="E207" s="24">
        <f ca="1">IFERROR(IF(LoanIsNotPaid*LoanIsGood,MonthlyPayment,""), "")</f>
        <v>9631.012059261484</v>
      </c>
      <c r="F207" s="24">
        <f ca="1">IFERROR(IF(LoanIsNotPaid*LoanIsGood,Principal,""), "")</f>
        <v>8997.6085364409755</v>
      </c>
      <c r="G207" s="24">
        <f ca="1">IFERROR(IF(LoanIsNotPaid*LoanIsGood,InterestAmt,""), "")</f>
        <v>633.40352282050856</v>
      </c>
      <c r="H207" s="24">
        <f ca="1">IFERROR(IF(LoanIsNotPaid*LoanIsGood,EndingBalance,""), "")</f>
        <v>391046.72166601662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391046.72166601662</v>
      </c>
      <c r="E208" s="24">
        <f ca="1">IFERROR(IF(LoanIsNotPaid*LoanIsGood,MonthlyPayment,""), "")</f>
        <v>9631.012059261484</v>
      </c>
      <c r="F208" s="24">
        <f ca="1">IFERROR(IF(LoanIsNotPaid*LoanIsGood,Principal,""), "")</f>
        <v>9011.8547499570086</v>
      </c>
      <c r="G208" s="24">
        <f ca="1">IFERROR(IF(LoanIsNotPaid*LoanIsGood,InterestAmt,""), "")</f>
        <v>619.15730930447705</v>
      </c>
      <c r="H208" s="24">
        <f ca="1">IFERROR(IF(LoanIsNotPaid*LoanIsGood,EndingBalance,""), "")</f>
        <v>382034.86691605905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382034.86691605905</v>
      </c>
      <c r="E209" s="24">
        <f ca="1">IFERROR(IF(LoanIsNotPaid*LoanIsGood,MonthlyPayment,""), "")</f>
        <v>9631.012059261484</v>
      </c>
      <c r="F209" s="24">
        <f ca="1">IFERROR(IF(LoanIsNotPaid*LoanIsGood,Principal,""), "")</f>
        <v>9026.1235199777711</v>
      </c>
      <c r="G209" s="24">
        <f ca="1">IFERROR(IF(LoanIsNotPaid*LoanIsGood,InterestAmt,""), "")</f>
        <v>604.88853928371191</v>
      </c>
      <c r="H209" s="24">
        <f ca="1">IFERROR(IF(LoanIsNotPaid*LoanIsGood,EndingBalance,""), "")</f>
        <v>373008.74339608103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373008.74339608103</v>
      </c>
      <c r="E210" s="24">
        <f ca="1">IFERROR(IF(LoanIsNotPaid*LoanIsGood,MonthlyPayment,""), "")</f>
        <v>9631.012059261484</v>
      </c>
      <c r="F210" s="24">
        <f ca="1">IFERROR(IF(LoanIsNotPaid*LoanIsGood,Principal,""), "")</f>
        <v>9040.4148822177376</v>
      </c>
      <c r="G210" s="24">
        <f ca="1">IFERROR(IF(LoanIsNotPaid*LoanIsGood,InterestAmt,""), "")</f>
        <v>590.59717704374702</v>
      </c>
      <c r="H210" s="24">
        <f ca="1">IFERROR(IF(LoanIsNotPaid*LoanIsGood,EndingBalance,""), "")</f>
        <v>363968.32851386443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363968.32851386443</v>
      </c>
      <c r="E211" s="24">
        <f ca="1">IFERROR(IF(LoanIsNotPaid*LoanIsGood,MonthlyPayment,""), "")</f>
        <v>9631.012059261484</v>
      </c>
      <c r="F211" s="24">
        <f ca="1">IFERROR(IF(LoanIsNotPaid*LoanIsGood,Principal,""), "")</f>
        <v>9054.7288724479149</v>
      </c>
      <c r="G211" s="24">
        <f ca="1">IFERROR(IF(LoanIsNotPaid*LoanIsGood,InterestAmt,""), "")</f>
        <v>576.28318681356893</v>
      </c>
      <c r="H211" s="24">
        <f ca="1">IFERROR(IF(LoanIsNotPaid*LoanIsGood,EndingBalance,""), "")</f>
        <v>354913.59964141622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354913.59964141622</v>
      </c>
      <c r="E212" s="24">
        <f ca="1">IFERROR(IF(LoanIsNotPaid*LoanIsGood,MonthlyPayment,""), "")</f>
        <v>9631.012059261484</v>
      </c>
      <c r="F212" s="24">
        <f ca="1">IFERROR(IF(LoanIsNotPaid*LoanIsGood,Principal,""), "")</f>
        <v>9069.0655264959587</v>
      </c>
      <c r="G212" s="24">
        <f ca="1">IFERROR(IF(LoanIsNotPaid*LoanIsGood,InterestAmt,""), "")</f>
        <v>561.94653276552651</v>
      </c>
      <c r="H212" s="24">
        <f ca="1">IFERROR(IF(LoanIsNotPaid*LoanIsGood,EndingBalance,""), "")</f>
        <v>345844.53411492147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345844.53411492147</v>
      </c>
      <c r="E213" s="24">
        <f ca="1">IFERROR(IF(LoanIsNotPaid*LoanIsGood,MonthlyPayment,""), "")</f>
        <v>9631.012059261484</v>
      </c>
      <c r="F213" s="24">
        <f ca="1">IFERROR(IF(LoanIsNotPaid*LoanIsGood,Principal,""), "")</f>
        <v>9083.4248802462425</v>
      </c>
      <c r="G213" s="24">
        <f ca="1">IFERROR(IF(LoanIsNotPaid*LoanIsGood,InterestAmt,""), "")</f>
        <v>547.58717901524119</v>
      </c>
      <c r="H213" s="24">
        <f ca="1">IFERROR(IF(LoanIsNotPaid*LoanIsGood,EndingBalance,""), "")</f>
        <v>336761.1092346739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336761.1092346739</v>
      </c>
      <c r="E214" s="24">
        <f ca="1">IFERROR(IF(LoanIsNotPaid*LoanIsGood,MonthlyPayment,""), "")</f>
        <v>9631.012059261484</v>
      </c>
      <c r="F214" s="24">
        <f ca="1">IFERROR(IF(LoanIsNotPaid*LoanIsGood,Principal,""), "")</f>
        <v>9097.8069696399671</v>
      </c>
      <c r="G214" s="24">
        <f ca="1">IFERROR(IF(LoanIsNotPaid*LoanIsGood,InterestAmt,""), "")</f>
        <v>533.20508962151791</v>
      </c>
      <c r="H214" s="24">
        <f ca="1">IFERROR(IF(LoanIsNotPaid*LoanIsGood,EndingBalance,""), "")</f>
        <v>327663.30226503499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327663.30226503499</v>
      </c>
      <c r="E215" s="24">
        <f ca="1">IFERROR(IF(LoanIsNotPaid*LoanIsGood,MonthlyPayment,""), "")</f>
        <v>9631.012059261484</v>
      </c>
      <c r="F215" s="24">
        <f ca="1">IFERROR(IF(LoanIsNotPaid*LoanIsGood,Principal,""), "")</f>
        <v>9112.2118306752291</v>
      </c>
      <c r="G215" s="24">
        <f ca="1">IFERROR(IF(LoanIsNotPaid*LoanIsGood,InterestAmt,""), "")</f>
        <v>518.80022858625466</v>
      </c>
      <c r="H215" s="24">
        <f ca="1">IFERROR(IF(LoanIsNotPaid*LoanIsGood,EndingBalance,""), "")</f>
        <v>318551.09043436078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318551.09043436078</v>
      </c>
      <c r="E216" s="24">
        <f ca="1">IFERROR(IF(LoanIsNotPaid*LoanIsGood,MonthlyPayment,""), "")</f>
        <v>9631.012059261484</v>
      </c>
      <c r="F216" s="24">
        <f ca="1">IFERROR(IF(LoanIsNotPaid*LoanIsGood,Principal,""), "")</f>
        <v>9126.6394994071325</v>
      </c>
      <c r="G216" s="24">
        <f ca="1">IFERROR(IF(LoanIsNotPaid*LoanIsGood,InterestAmt,""), "")</f>
        <v>504.37255985435212</v>
      </c>
      <c r="H216" s="24">
        <f ca="1">IFERROR(IF(LoanIsNotPaid*LoanIsGood,EndingBalance,""), "")</f>
        <v>309424.45093495352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309424.45093495352</v>
      </c>
      <c r="E217" s="24">
        <f ca="1">IFERROR(IF(LoanIsNotPaid*LoanIsGood,MonthlyPayment,""), "")</f>
        <v>9631.012059261484</v>
      </c>
      <c r="F217" s="24">
        <f ca="1">IFERROR(IF(LoanIsNotPaid*LoanIsGood,Principal,""), "")</f>
        <v>9141.0900119478592</v>
      </c>
      <c r="G217" s="24">
        <f ca="1">IFERROR(IF(LoanIsNotPaid*LoanIsGood,InterestAmt,""), "")</f>
        <v>489.92204731362432</v>
      </c>
      <c r="H217" s="24">
        <f ca="1">IFERROR(IF(LoanIsNotPaid*LoanIsGood,EndingBalance,""), "")</f>
        <v>300283.36092300527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300283.36092300527</v>
      </c>
      <c r="E218" s="24">
        <f ca="1">IFERROR(IF(LoanIsNotPaid*LoanIsGood,MonthlyPayment,""), "")</f>
        <v>9631.012059261484</v>
      </c>
      <c r="F218" s="24">
        <f ca="1">IFERROR(IF(LoanIsNotPaid*LoanIsGood,Principal,""), "")</f>
        <v>9155.5634044667768</v>
      </c>
      <c r="G218" s="24">
        <f ca="1">IFERROR(IF(LoanIsNotPaid*LoanIsGood,InterestAmt,""), "")</f>
        <v>475.44865479470678</v>
      </c>
      <c r="H218" s="24">
        <f ca="1">IFERROR(IF(LoanIsNotPaid*LoanIsGood,EndingBalance,""), "")</f>
        <v>291127.79751854017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291127.79751854017</v>
      </c>
      <c r="E219" s="24">
        <f ca="1">IFERROR(IF(LoanIsNotPaid*LoanIsGood,MonthlyPayment,""), "")</f>
        <v>9631.012059261484</v>
      </c>
      <c r="F219" s="24">
        <f ca="1">IFERROR(IF(LoanIsNotPaid*LoanIsGood,Principal,""), "")</f>
        <v>9170.059713190516</v>
      </c>
      <c r="G219" s="24">
        <f ca="1">IFERROR(IF(LoanIsNotPaid*LoanIsGood,InterestAmt,""), "")</f>
        <v>460.95234607096774</v>
      </c>
      <c r="H219" s="24">
        <f ca="1">IFERROR(IF(LoanIsNotPaid*LoanIsGood,EndingBalance,""), "")</f>
        <v>281957.73780534882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281957.73780534882</v>
      </c>
      <c r="E220" s="24">
        <f ca="1">IFERROR(IF(LoanIsNotPaid*LoanIsGood,MonthlyPayment,""), "")</f>
        <v>9631.012059261484</v>
      </c>
      <c r="F220" s="24">
        <f ca="1">IFERROR(IF(LoanIsNotPaid*LoanIsGood,Principal,""), "")</f>
        <v>9184.5789744030681</v>
      </c>
      <c r="G220" s="24">
        <f ca="1">IFERROR(IF(LoanIsNotPaid*LoanIsGood,InterestAmt,""), "")</f>
        <v>446.43308485841612</v>
      </c>
      <c r="H220" s="24">
        <f ca="1">IFERROR(IF(LoanIsNotPaid*LoanIsGood,EndingBalance,""), "")</f>
        <v>272773.15883094585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272773.15883094585</v>
      </c>
      <c r="E221" s="24">
        <f ca="1">IFERROR(IF(LoanIsNotPaid*LoanIsGood,MonthlyPayment,""), "")</f>
        <v>9631.012059261484</v>
      </c>
      <c r="F221" s="24">
        <f ca="1">IFERROR(IF(LoanIsNotPaid*LoanIsGood,Principal,""), "")</f>
        <v>9199.1212244458729</v>
      </c>
      <c r="G221" s="24">
        <f ca="1">IFERROR(IF(LoanIsNotPaid*LoanIsGood,InterestAmt,""), "")</f>
        <v>431.89083481561124</v>
      </c>
      <c r="H221" s="24">
        <f ca="1">IFERROR(IF(LoanIsNotPaid*LoanIsGood,EndingBalance,""), "")</f>
        <v>263574.03760649916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263574.03760649916</v>
      </c>
      <c r="E222" s="24">
        <f ca="1">IFERROR(IF(LoanIsNotPaid*LoanIsGood,MonthlyPayment,""), "")</f>
        <v>9631.012059261484</v>
      </c>
      <c r="F222" s="24">
        <f ca="1">IFERROR(IF(LoanIsNotPaid*LoanIsGood,Principal,""), "")</f>
        <v>9213.6864997179127</v>
      </c>
      <c r="G222" s="24">
        <f ca="1">IFERROR(IF(LoanIsNotPaid*LoanIsGood,InterestAmt,""), "")</f>
        <v>417.32555954357207</v>
      </c>
      <c r="H222" s="24">
        <f ca="1">IFERROR(IF(LoanIsNotPaid*LoanIsGood,EndingBalance,""), "")</f>
        <v>254360.35110678338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254360.35110678338</v>
      </c>
      <c r="E223" s="24">
        <f ca="1">IFERROR(IF(LoanIsNotPaid*LoanIsGood,MonthlyPayment,""), "")</f>
        <v>9631.012059261484</v>
      </c>
      <c r="F223" s="24">
        <f ca="1">IFERROR(IF(LoanIsNotPaid*LoanIsGood,Principal,""), "")</f>
        <v>9228.2748366758005</v>
      </c>
      <c r="G223" s="24">
        <f ca="1">IFERROR(IF(LoanIsNotPaid*LoanIsGood,InterestAmt,""), "")</f>
        <v>402.73722258568529</v>
      </c>
      <c r="H223" s="24">
        <f ca="1">IFERROR(IF(LoanIsNotPaid*LoanIsGood,EndingBalance,""), "")</f>
        <v>245132.07627010671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245132.07627010671</v>
      </c>
      <c r="E224" s="24">
        <f ca="1">IFERROR(IF(LoanIsNotPaid*LoanIsGood,MonthlyPayment,""), "")</f>
        <v>9631.012059261484</v>
      </c>
      <c r="F224" s="24">
        <f ca="1">IFERROR(IF(LoanIsNotPaid*LoanIsGood,Principal,""), "")</f>
        <v>9242.8862718338696</v>
      </c>
      <c r="G224" s="24">
        <f ca="1">IFERROR(IF(LoanIsNotPaid*LoanIsGood,InterestAmt,""), "")</f>
        <v>388.12578742761525</v>
      </c>
      <c r="H224" s="24">
        <f ca="1">IFERROR(IF(LoanIsNotPaid*LoanIsGood,EndingBalance,""), "")</f>
        <v>235889.18999827327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235889.18999827327</v>
      </c>
      <c r="E225" s="24">
        <f ca="1">IFERROR(IF(LoanIsNotPaid*LoanIsGood,MonthlyPayment,""), "")</f>
        <v>9631.012059261484</v>
      </c>
      <c r="F225" s="24">
        <f ca="1">IFERROR(IF(LoanIsNotPaid*LoanIsGood,Principal,""), "")</f>
        <v>9257.5208417642716</v>
      </c>
      <c r="G225" s="24">
        <f ca="1">IFERROR(IF(LoanIsNotPaid*LoanIsGood,InterestAmt,""), "")</f>
        <v>373.49121749721161</v>
      </c>
      <c r="H225" s="24">
        <f ca="1">IFERROR(IF(LoanIsNotPaid*LoanIsGood,EndingBalance,""), "")</f>
        <v>226631.66915650759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226631.66915650759</v>
      </c>
      <c r="E226" s="24">
        <f ca="1">IFERROR(IF(LoanIsNotPaid*LoanIsGood,MonthlyPayment,""), "")</f>
        <v>9631.012059261484</v>
      </c>
      <c r="F226" s="24">
        <f ca="1">IFERROR(IF(LoanIsNotPaid*LoanIsGood,Principal,""), "")</f>
        <v>9272.1785830970675</v>
      </c>
      <c r="G226" s="24">
        <f ca="1">IFERROR(IF(LoanIsNotPaid*LoanIsGood,InterestAmt,""), "")</f>
        <v>358.83347616441824</v>
      </c>
      <c r="H226" s="24">
        <f ca="1">IFERROR(IF(LoanIsNotPaid*LoanIsGood,EndingBalance,""), "")</f>
        <v>217359.4905734132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217359.4905734132</v>
      </c>
      <c r="E227" s="24">
        <f ca="1">IFERROR(IF(LoanIsNotPaid*LoanIsGood,MonthlyPayment,""), "")</f>
        <v>9631.012059261484</v>
      </c>
      <c r="F227" s="24">
        <f ca="1">IFERROR(IF(LoanIsNotPaid*LoanIsGood,Principal,""), "")</f>
        <v>9286.8595325203023</v>
      </c>
      <c r="G227" s="24">
        <f ca="1">IFERROR(IF(LoanIsNotPaid*LoanIsGood,InterestAmt,""), "")</f>
        <v>344.15252674118113</v>
      </c>
      <c r="H227" s="24">
        <f ca="1">IFERROR(IF(LoanIsNotPaid*LoanIsGood,EndingBalance,""), "")</f>
        <v>208072.6310408921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208072.6310408921</v>
      </c>
      <c r="E228" s="24">
        <f ca="1">IFERROR(IF(LoanIsNotPaid*LoanIsGood,MonthlyPayment,""), "")</f>
        <v>9631.012059261484</v>
      </c>
      <c r="F228" s="24">
        <f ca="1">IFERROR(IF(LoanIsNotPaid*LoanIsGood,Principal,""), "")</f>
        <v>9301.5637267801267</v>
      </c>
      <c r="G228" s="24">
        <f ca="1">IFERROR(IF(LoanIsNotPaid*LoanIsGood,InterestAmt,""), "")</f>
        <v>329.44833248135734</v>
      </c>
      <c r="H228" s="24">
        <f ca="1">IFERROR(IF(LoanIsNotPaid*LoanIsGood,EndingBalance,""), "")</f>
        <v>198771.06731411163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198771.06731411163</v>
      </c>
      <c r="E229" s="24">
        <f ca="1">IFERROR(IF(LoanIsNotPaid*LoanIsGood,MonthlyPayment,""), "")</f>
        <v>9631.012059261484</v>
      </c>
      <c r="F229" s="24">
        <f ca="1">IFERROR(IF(LoanIsNotPaid*LoanIsGood,Principal,""), "")</f>
        <v>9316.2912026808626</v>
      </c>
      <c r="G229" s="24">
        <f ca="1">IFERROR(IF(LoanIsNotPaid*LoanIsGood,InterestAmt,""), "")</f>
        <v>314.72085658062218</v>
      </c>
      <c r="H229" s="24">
        <f ca="1">IFERROR(IF(LoanIsNotPaid*LoanIsGood,EndingBalance,""), "")</f>
        <v>189454.77611143142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189454.77611143142</v>
      </c>
      <c r="E230" s="24">
        <f ca="1">IFERROR(IF(LoanIsNotPaid*LoanIsGood,MonthlyPayment,""), "")</f>
        <v>9631.012059261484</v>
      </c>
      <c r="F230" s="24">
        <f ca="1">IFERROR(IF(LoanIsNotPaid*LoanIsGood,Principal,""), "")</f>
        <v>9331.0419970851071</v>
      </c>
      <c r="G230" s="24">
        <f ca="1">IFERROR(IF(LoanIsNotPaid*LoanIsGood,InterestAmt,""), "")</f>
        <v>299.97006217637744</v>
      </c>
      <c r="H230" s="24">
        <f ca="1">IFERROR(IF(LoanIsNotPaid*LoanIsGood,EndingBalance,""), "")</f>
        <v>180123.73411434563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180123.73411434563</v>
      </c>
      <c r="E231" s="24">
        <f ca="1">IFERROR(IF(LoanIsNotPaid*LoanIsGood,MonthlyPayment,""), "")</f>
        <v>9631.012059261484</v>
      </c>
      <c r="F231" s="24">
        <f ca="1">IFERROR(IF(LoanIsNotPaid*LoanIsGood,Principal,""), "")</f>
        <v>9345.8161469138231</v>
      </c>
      <c r="G231" s="24">
        <f ca="1">IFERROR(IF(LoanIsNotPaid*LoanIsGood,InterestAmt,""), "")</f>
        <v>285.19591234765937</v>
      </c>
      <c r="H231" s="24">
        <f ca="1">IFERROR(IF(LoanIsNotPaid*LoanIsGood,EndingBalance,""), "")</f>
        <v>170777.91796743264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170777.91796743264</v>
      </c>
      <c r="E232" s="24">
        <f ca="1">IFERROR(IF(LoanIsNotPaid*LoanIsGood,MonthlyPayment,""), "")</f>
        <v>9631.012059261484</v>
      </c>
      <c r="F232" s="24">
        <f ca="1">IFERROR(IF(LoanIsNotPaid*LoanIsGood,Principal,""), "")</f>
        <v>9360.6136891464375</v>
      </c>
      <c r="G232" s="24">
        <f ca="1">IFERROR(IF(LoanIsNotPaid*LoanIsGood,InterestAmt,""), "")</f>
        <v>270.39837011504579</v>
      </c>
      <c r="H232" s="24">
        <f ca="1">IFERROR(IF(LoanIsNotPaid*LoanIsGood,EndingBalance,""), "")</f>
        <v>161417.30427828804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161417.30427828804</v>
      </c>
      <c r="E233" s="24">
        <f ca="1">IFERROR(IF(LoanIsNotPaid*LoanIsGood,MonthlyPayment,""), "")</f>
        <v>9631.012059261484</v>
      </c>
      <c r="F233" s="24">
        <f ca="1">IFERROR(IF(LoanIsNotPaid*LoanIsGood,Principal,""), "")</f>
        <v>9375.4346608209198</v>
      </c>
      <c r="G233" s="24">
        <f ca="1">IFERROR(IF(LoanIsNotPaid*LoanIsGood,InterestAmt,""), "")</f>
        <v>255.57739844056397</v>
      </c>
      <c r="H233" s="24">
        <f ca="1">IFERROR(IF(LoanIsNotPaid*LoanIsGood,EndingBalance,""), "")</f>
        <v>152041.86961746542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152041.86961746542</v>
      </c>
      <c r="E234" s="24">
        <f ca="1">IFERROR(IF(LoanIsNotPaid*LoanIsGood,MonthlyPayment,""), "")</f>
        <v>9631.012059261484</v>
      </c>
      <c r="F234" s="24">
        <f ca="1">IFERROR(IF(LoanIsNotPaid*LoanIsGood,Principal,""), "")</f>
        <v>9390.2790990338854</v>
      </c>
      <c r="G234" s="24">
        <f ca="1">IFERROR(IF(LoanIsNotPaid*LoanIsGood,InterestAmt,""), "")</f>
        <v>240.73296022759754</v>
      </c>
      <c r="H234" s="24">
        <f ca="1">IFERROR(IF(LoanIsNotPaid*LoanIsGood,EndingBalance,""), "")</f>
        <v>142651.5905184322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142651.5905184322</v>
      </c>
      <c r="E235" s="24">
        <f ca="1">IFERROR(IF(LoanIsNotPaid*LoanIsGood,MonthlyPayment,""), "")</f>
        <v>9631.012059261484</v>
      </c>
      <c r="F235" s="24">
        <f ca="1">IFERROR(IF(LoanIsNotPaid*LoanIsGood,Principal,""), "")</f>
        <v>9405.1470409406902</v>
      </c>
      <c r="G235" s="24">
        <f ca="1">IFERROR(IF(LoanIsNotPaid*LoanIsGood,InterestAmt,""), "")</f>
        <v>225.86501832079384</v>
      </c>
      <c r="H235" s="24">
        <f ca="1">IFERROR(IF(LoanIsNotPaid*LoanIsGood,EndingBalance,""), "")</f>
        <v>133246.44347749138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133246.44347749138</v>
      </c>
      <c r="E236" s="24">
        <f ca="1">IFERROR(IF(LoanIsNotPaid*LoanIsGood,MonthlyPayment,""), "")</f>
        <v>9631.012059261484</v>
      </c>
      <c r="F236" s="24">
        <f ca="1">IFERROR(IF(LoanIsNotPaid*LoanIsGood,Principal,""), "")</f>
        <v>9420.0385237555129</v>
      </c>
      <c r="G236" s="24">
        <f ca="1">IFERROR(IF(LoanIsNotPaid*LoanIsGood,InterestAmt,""), "")</f>
        <v>210.97353550597111</v>
      </c>
      <c r="H236" s="24">
        <f ca="1">IFERROR(IF(LoanIsNotPaid*LoanIsGood,EndingBalance,""), "")</f>
        <v>123826.40495373541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123826.40495373541</v>
      </c>
      <c r="E237" s="24">
        <f ca="1">IFERROR(IF(LoanIsNotPaid*LoanIsGood,MonthlyPayment,""), "")</f>
        <v>9631.012059261484</v>
      </c>
      <c r="F237" s="24">
        <f ca="1">IFERROR(IF(LoanIsNotPaid*LoanIsGood,Principal,""), "")</f>
        <v>9434.9535847514599</v>
      </c>
      <c r="G237" s="24">
        <f ca="1">IFERROR(IF(LoanIsNotPaid*LoanIsGood,InterestAmt,""), "")</f>
        <v>196.05847451002484</v>
      </c>
      <c r="H237" s="24">
        <f ca="1">IFERROR(IF(LoanIsNotPaid*LoanIsGood,EndingBalance,""), "")</f>
        <v>114391.45136898477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114391.45136898477</v>
      </c>
      <c r="E238" s="24">
        <f ca="1">IFERROR(IF(LoanIsNotPaid*LoanIsGood,MonthlyPayment,""), "")</f>
        <v>9631.012059261484</v>
      </c>
      <c r="F238" s="24">
        <f ca="1">IFERROR(IF(LoanIsNotPaid*LoanIsGood,Principal,""), "")</f>
        <v>9449.8922612606493</v>
      </c>
      <c r="G238" s="24">
        <f ca="1">IFERROR(IF(LoanIsNotPaid*LoanIsGood,InterestAmt,""), "")</f>
        <v>181.11979800083509</v>
      </c>
      <c r="H238" s="24">
        <f ca="1">IFERROR(IF(LoanIsNotPaid*LoanIsGood,EndingBalance,""), "")</f>
        <v>104941.55910772597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104941.55910772597</v>
      </c>
      <c r="E239" s="24">
        <f ca="1">IFERROR(IF(LoanIsNotPaid*LoanIsGood,MonthlyPayment,""), "")</f>
        <v>9631.012059261484</v>
      </c>
      <c r="F239" s="24">
        <f ca="1">IFERROR(IF(LoanIsNotPaid*LoanIsGood,Principal,""), "")</f>
        <v>9464.8545906743129</v>
      </c>
      <c r="G239" s="24">
        <f ca="1">IFERROR(IF(LoanIsNotPaid*LoanIsGood,InterestAmt,""), "")</f>
        <v>166.15746858717239</v>
      </c>
      <c r="H239" s="24">
        <f ca="1">IFERROR(IF(LoanIsNotPaid*LoanIsGood,EndingBalance,""), "")</f>
        <v>95476.704517051578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95476.704517051578</v>
      </c>
      <c r="E240" s="24">
        <f ca="1">IFERROR(IF(LoanIsNotPaid*LoanIsGood,MonthlyPayment,""), "")</f>
        <v>9631.012059261484</v>
      </c>
      <c r="F240" s="24">
        <f ca="1">IFERROR(IF(LoanIsNotPaid*LoanIsGood,Principal,""), "")</f>
        <v>9479.8406104428796</v>
      </c>
      <c r="G240" s="24">
        <f ca="1">IFERROR(IF(LoanIsNotPaid*LoanIsGood,InterestAmt,""), "")</f>
        <v>151.17144881860469</v>
      </c>
      <c r="H240" s="24">
        <f ca="1">IFERROR(IF(LoanIsNotPaid*LoanIsGood,EndingBalance,""), "")</f>
        <v>85996.86390660936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85996.86390660936</v>
      </c>
      <c r="E241" s="24">
        <f ca="1">IFERROR(IF(LoanIsNotPaid*LoanIsGood,MonthlyPayment,""), "")</f>
        <v>9631.012059261484</v>
      </c>
      <c r="F241" s="24">
        <f ca="1">IFERROR(IF(LoanIsNotPaid*LoanIsGood,Principal,""), "")</f>
        <v>9494.8503580760807</v>
      </c>
      <c r="G241" s="24">
        <f ca="1">IFERROR(IF(LoanIsNotPaid*LoanIsGood,InterestAmt,""), "")</f>
        <v>136.16170118540347</v>
      </c>
      <c r="H241" s="24">
        <f ca="1">IFERROR(IF(LoanIsNotPaid*LoanIsGood,EndingBalance,""), "")</f>
        <v>76502.013548532035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76502.013548532035</v>
      </c>
      <c r="E242" s="24">
        <f ca="1">IFERROR(IF(LoanIsNotPaid*LoanIsGood,MonthlyPayment,""), "")</f>
        <v>9631.012059261484</v>
      </c>
      <c r="F242" s="24">
        <f ca="1">IFERROR(IF(LoanIsNotPaid*LoanIsGood,Principal,""), "")</f>
        <v>9509.8838711430344</v>
      </c>
      <c r="G242" s="24">
        <f ca="1">IFERROR(IF(LoanIsNotPaid*LoanIsGood,InterestAmt,""), "")</f>
        <v>121.1281881184497</v>
      </c>
      <c r="H242" s="24">
        <f ca="1">IFERROR(IF(LoanIsNotPaid*LoanIsGood,EndingBalance,""), "")</f>
        <v>66992.129677389283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66992.129677389283</v>
      </c>
      <c r="E243" s="24">
        <f ca="1">IFERROR(IF(LoanIsNotPaid*LoanIsGood,MonthlyPayment,""), "")</f>
        <v>9631.012059261484</v>
      </c>
      <c r="F243" s="24">
        <f ca="1">IFERROR(IF(LoanIsNotPaid*LoanIsGood,Principal,""), "")</f>
        <v>9524.9411872723449</v>
      </c>
      <c r="G243" s="24">
        <f ca="1">IFERROR(IF(LoanIsNotPaid*LoanIsGood,InterestAmt,""), "")</f>
        <v>106.0708719891399</v>
      </c>
      <c r="H243" s="24">
        <f ca="1">IFERROR(IF(LoanIsNotPaid*LoanIsGood,EndingBalance,""), "")</f>
        <v>57467.188490117434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57467.188490117434</v>
      </c>
      <c r="E244" s="24">
        <f ca="1">IFERROR(IF(LoanIsNotPaid*LoanIsGood,MonthlyPayment,""), "")</f>
        <v>9631.012059261484</v>
      </c>
      <c r="F244" s="24">
        <f ca="1">IFERROR(IF(LoanIsNotPaid*LoanIsGood,Principal,""), "")</f>
        <v>9540.0223441521921</v>
      </c>
      <c r="G244" s="24">
        <f ca="1">IFERROR(IF(LoanIsNotPaid*LoanIsGood,InterestAmt,""), "")</f>
        <v>90.989715109292035</v>
      </c>
      <c r="H244" s="24">
        <f ca="1">IFERROR(IF(LoanIsNotPaid*LoanIsGood,EndingBalance,""), "")</f>
        <v>47927.166145965457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47927.166145965457</v>
      </c>
      <c r="E245" s="24">
        <f ca="1">IFERROR(IF(LoanIsNotPaid*LoanIsGood,MonthlyPayment,""), "")</f>
        <v>9631.012059261484</v>
      </c>
      <c r="F245" s="24">
        <f ca="1">IFERROR(IF(LoanIsNotPaid*LoanIsGood,Principal,""), "")</f>
        <v>9555.1273795304332</v>
      </c>
      <c r="G245" s="24">
        <f ca="1">IFERROR(IF(LoanIsNotPaid*LoanIsGood,InterestAmt,""), "")</f>
        <v>75.884679731051051</v>
      </c>
      <c r="H245" s="24">
        <f ca="1">IFERROR(IF(LoanIsNotPaid*LoanIsGood,EndingBalance,""), "")</f>
        <v>38372.038766434416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38372.038766434416</v>
      </c>
      <c r="E246" s="24">
        <f ca="1">IFERROR(IF(LoanIsNotPaid*LoanIsGood,MonthlyPayment,""), "")</f>
        <v>9631.012059261484</v>
      </c>
      <c r="F246" s="24">
        <f ca="1">IFERROR(IF(LoanIsNotPaid*LoanIsGood,Principal,""), "")</f>
        <v>9570.2563312146904</v>
      </c>
      <c r="G246" s="24">
        <f ca="1">IFERROR(IF(LoanIsNotPaid*LoanIsGood,InterestAmt,""), "")</f>
        <v>60.755728046794552</v>
      </c>
      <c r="H246" s="24">
        <f ca="1">IFERROR(IF(LoanIsNotPaid*LoanIsGood,EndingBalance,""), "")</f>
        <v>28801.782435221132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28801.782435221132</v>
      </c>
      <c r="E247" s="24">
        <f ca="1">IFERROR(IF(LoanIsNotPaid*LoanIsGood,MonthlyPayment,""), "")</f>
        <v>9631.012059261484</v>
      </c>
      <c r="F247" s="24">
        <f ca="1">IFERROR(IF(LoanIsNotPaid*LoanIsGood,Principal,""), "")</f>
        <v>9585.4092370724447</v>
      </c>
      <c r="G247" s="24">
        <f ca="1">IFERROR(IF(LoanIsNotPaid*LoanIsGood,InterestAmt,""), "")</f>
        <v>45.602822189037951</v>
      </c>
      <c r="H247" s="24">
        <f ca="1">IFERROR(IF(LoanIsNotPaid*LoanIsGood,EndingBalance,""), "")</f>
        <v>19216.373198148794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19216.373198148794</v>
      </c>
      <c r="E248" s="24">
        <f ca="1">IFERROR(IF(LoanIsNotPaid*LoanIsGood,MonthlyPayment,""), "")</f>
        <v>9631.012059261484</v>
      </c>
      <c r="F248" s="24">
        <f ca="1">IFERROR(IF(LoanIsNotPaid*LoanIsGood,Principal,""), "")</f>
        <v>9600.5861350311443</v>
      </c>
      <c r="G248" s="24">
        <f ca="1">IFERROR(IF(LoanIsNotPaid*LoanIsGood,InterestAmt,""), "")</f>
        <v>30.425924230339909</v>
      </c>
      <c r="H248" s="24">
        <f ca="1">IFERROR(IF(LoanIsNotPaid*LoanIsGood,EndingBalance,""), "")</f>
        <v>9615.7870631162077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9615.7870631162077</v>
      </c>
      <c r="E249" s="24">
        <f ca="1">IFERROR(IF(LoanIsNotPaid*LoanIsGood,MonthlyPayment,""), "")</f>
        <v>9631.012059261484</v>
      </c>
      <c r="F249" s="24">
        <f ca="1">IFERROR(IF(LoanIsNotPaid*LoanIsGood,Principal,""), "")</f>
        <v>9615.7870630782763</v>
      </c>
      <c r="G249" s="24">
        <f ca="1">IFERROR(IF(LoanIsNotPaid*LoanIsGood,InterestAmt,""), "")</f>
        <v>15.224996183207271</v>
      </c>
      <c r="H249" s="24">
        <f ca="1">IFERROR(IF(LoanIsNotPaid*LoanIsGood,EndingBalance,""), "")</f>
        <v>3.9581209421157837E-8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47" priority="4" stopIfTrue="1">
      <formula>NOT(LoanIsNotPaid)</formula>
    </cfRule>
    <cfRule type="expression" dxfId="46" priority="5" stopIfTrue="1">
      <formula>IF(ROW(B10)=LastRow,TRUE,FALSE)</formula>
    </cfRule>
  </conditionalFormatting>
  <conditionalFormatting sqref="B10:H369">
    <cfRule type="expression" dxfId="45" priority="1">
      <formula>$B10=""</formula>
    </cfRule>
  </conditionalFormatting>
  <conditionalFormatting sqref="C10:G369">
    <cfRule type="expression" dxfId="44" priority="2" stopIfTrue="1">
      <formula>NOT(LoanIsNotPaid)</formula>
    </cfRule>
    <cfRule type="expression" dxfId="43" priority="3" stopIfTrue="1">
      <formula>IF(ROW(C10)=LastRow,TRUE,FALSE)</formula>
    </cfRule>
  </conditionalFormatting>
  <conditionalFormatting sqref="H10:H369">
    <cfRule type="expression" dxfId="42" priority="6" stopIfTrue="1">
      <formula>NOT(LoanIsNotPaid)</formula>
    </cfRule>
    <cfRule type="expression" dxfId="41" priority="7" stopIfTrue="1">
      <formula>IF(ROW(H10)=LastRow,TRUE,FALSE)</formula>
    </cfRule>
  </conditionalFormatting>
  <dataValidations count="29"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167C0AA0-A38D-CF4F-820F-9BFBC6C8F9A3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397C9DF7-3A32-114F-922C-7ADF0792F000}"/>
    <dataValidation allowBlank="1" showInputMessage="1" showErrorMessage="1" prompt="以下のセルでは、[ローンの概要] のそれぞれの値が自動的に更新されます" sqref="F3" xr:uid="{E7948C8D-D1F2-2A47-810F-D28154465C62}"/>
    <dataValidation allowBlank="1" showInputMessage="1" showErrorMessage="1" prompt="このセルに借入金額を入力します" sqref="D4" xr:uid="{98259852-B666-F94E-8708-1024B0F9469C}"/>
    <dataValidation allowBlank="1" showInputMessage="1" showErrorMessage="1" prompt="右のセルに借入金額を入力します" sqref="B4:C4" xr:uid="{C7A2AC51-6EC0-7644-95F2-20E356946B41}"/>
    <dataValidation allowBlank="1" showInputMessage="1" showErrorMessage="1" prompt="このセルに年間利子率を入力します" sqref="D5" xr:uid="{9FAE9DB3-1951-414E-A6BB-123067A337BB}"/>
    <dataValidation allowBlank="1" showInputMessage="1" showErrorMessage="1" prompt="右のセルに年間利子率を入力します" sqref="B5:C5" xr:uid="{3D043B9E-3C2E-944B-955F-DFFDDB722CA5}"/>
    <dataValidation allowBlank="1" showInputMessage="1" showErrorMessage="1" prompt="このセルに貸付期間を年数で入力します" sqref="D6" xr:uid="{1FE29237-7D12-4F44-B425-6042CDE1DE3C}"/>
    <dataValidation allowBlank="1" showInputMessage="1" showErrorMessage="1" prompt="右のセルに貸付期間を年数で入力します" sqref="B6:C6" xr:uid="{9BF46BF9-53E6-3441-8C8E-A134C9B6CF8C}"/>
    <dataValidation allowBlank="1" showInputMessage="1" showErrorMessage="1" prompt="このセルに借入日を入力します" sqref="D7" xr:uid="{D4EB6972-1E2A-8447-B0DF-F78EE2875F69}"/>
    <dataValidation allowBlank="1" showInputMessage="1" showErrorMessage="1" prompt="右のセルに借入日を入力します" sqref="B7:C7" xr:uid="{44A74E04-4C8D-B944-B1D2-4DBFBD5C6339}"/>
    <dataValidation allowBlank="1" showInputMessage="1" showErrorMessage="1" prompt="毎月の返済額はこのセルで自動的に計算されます" sqref="H4" xr:uid="{2EF34940-55B2-624C-8D20-7E867C9D47A6}"/>
    <dataValidation allowBlank="1" showInputMessage="1" showErrorMessage="1" prompt="毎月の返済額は右のセルで自動的に計算されます" sqref="F4:G4" xr:uid="{B89E1846-C3D0-074B-B61B-B124DDADFD5B}"/>
    <dataValidation allowBlank="1" showInputMessage="1" showErrorMessage="1" prompt="支払回数は右のセルで自動的に計算されます" sqref="F5:G5" xr:uid="{0927DFC1-D542-3B45-8BA7-E771CA65010E}"/>
    <dataValidation allowBlank="1" showInputMessage="1" showErrorMessage="1" prompt="総利息は右のセルで自動的に計算されます" sqref="F6:G6" xr:uid="{BD68BFAB-DDA3-7D40-89B4-8922C3EB1AA6}"/>
    <dataValidation allowBlank="1" showInputMessage="1" showErrorMessage="1" prompt="ローンの総コストは右のセルで自動的に計算されます" sqref="F7:G7" xr:uid="{12DF9BAC-1741-0C4E-9BC5-7B455D6C5334}"/>
    <dataValidation allowBlank="1" showInputMessage="1" showErrorMessage="1" prompt="ローンの総コストはこのセルで自動的に計算されます" sqref="H7" xr:uid="{3009CFC8-6A8A-924B-8691-7F0F665111FE}"/>
    <dataValidation allowBlank="1" showInputMessage="1" showErrorMessage="1" prompt="総利息はこのセルで自動的に計算されます" sqref="H6" xr:uid="{DD821CB4-A2FA-1142-BBE9-76ACB3CA8162}"/>
    <dataValidation allowBlank="1" showInputMessage="1" showErrorMessage="1" prompt="支払回数はこのセルで自動的に計算されます" sqref="H5" xr:uid="{70ED0F3E-C0F3-E043-84F3-FA3D2D0EA033}"/>
    <dataValidation allowBlank="1" showInputMessage="1" showErrorMessage="1" prompt="この見出しの下にあるこの列では、支払番号が自動的に更新されます" sqref="B9" xr:uid="{E8ECD80C-3245-4046-8EAD-93E5A95C1405}"/>
    <dataValidation allowBlank="1" showInputMessage="1" showErrorMessage="1" prompt="この見出しの下にあるこの列では、返済日が自動的に更新されます" sqref="C9" xr:uid="{FE62C3CB-E8AA-F440-A03B-8F64F1D75777}"/>
    <dataValidation allowBlank="1" showInputMessage="1" showErrorMessage="1" prompt="この見出しの下にあるこの列では、期首残高が自動的に計算されます" sqref="D9" xr:uid="{394B4CC6-04E3-A64F-96E5-140FC54F3EC8}"/>
    <dataValidation allowBlank="1" showInputMessage="1" showErrorMessage="1" prompt="この見出しの下にあるこの列では、支払金額が自動的に計算されます" sqref="E9" xr:uid="{A9DBBCF6-D96B-2449-8852-E14EA72A88C9}"/>
    <dataValidation allowBlank="1" showInputMessage="1" showErrorMessage="1" prompt="この見出しの下にあるこの列では、元金の金額が自動的に更新されます" sqref="F9" xr:uid="{5EBA3A94-A81E-5B47-A565-FC2B41D7E3D4}"/>
    <dataValidation allowBlank="1" showInputMessage="1" showErrorMessage="1" prompt="この見出しの下にあるこの列では、利息の金額が自動的に更新されます" sqref="G9" xr:uid="{6AA0ABC7-8C47-CC4F-B0CE-D3C227710A9F}"/>
    <dataValidation allowBlank="1" showInputMessage="1" showErrorMessage="1" prompt="この見出しの下にあるこの列では、返済後残高が自動的に更新されます" sqref="H9" xr:uid="{70988425-C58C-9C49-A53B-E6F5D071CECC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71CEB979-5090-EA4D-8910-FECB0B686A38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7D71E99F-6281-A941-8D91-4824A72BC547}"/>
    <dataValidation allowBlank="1" showErrorMessage="1" prompt="このローン計算シートのワークシートを使用してローン返済のスケジュールを立てます。総利息と返済額の合計は自動的に計算されます" sqref="A2" xr:uid="{45D27774-77B0-1D40-B3D8-BB3AC33EB39D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1105-F74E-184B-BD79-7A139239665A}">
  <sheetPr codeName="Sheet9">
    <tabColor theme="7"/>
    <pageSetUpPr fitToPage="1"/>
  </sheetPr>
  <dimension ref="B1:H369"/>
  <sheetViews>
    <sheetView showGridLines="0" view="pageBreakPreview" zoomScaleNormal="100" workbookViewId="0">
      <pane ySplit="9" topLeftCell="A242" activePane="bottomLeft" state="frozenSplit"/>
      <selection activeCell="D6" sqref="D6"/>
      <selection pane="bottomLeft" activeCell="D6" sqref="D6"/>
    </sheetView>
  </sheetViews>
  <sheetFormatPr defaultColWidth="8.83203125" defaultRowHeight="15" x14ac:dyDescent="0.45"/>
  <cols>
    <col min="1" max="1" width="2.71875" style="22" customWidth="1"/>
    <col min="2" max="2" width="5.83203125" style="23" customWidth="1"/>
    <col min="3" max="8" width="13.71875" style="23" customWidth="1"/>
    <col min="9" max="10" width="2.71875" style="22" customWidth="1"/>
    <col min="11" max="16384" width="8.83203125" style="22"/>
  </cols>
  <sheetData>
    <row r="1" spans="2:8" ht="60.75" customHeight="1" x14ac:dyDescent="0.8">
      <c r="B1" s="255" t="s">
        <v>41</v>
      </c>
      <c r="C1" s="256"/>
      <c r="D1" s="256"/>
      <c r="E1" s="256"/>
      <c r="F1" s="256"/>
      <c r="G1" s="256"/>
      <c r="H1" s="256"/>
    </row>
    <row r="2" spans="2:8" ht="9.75" customHeight="1" x14ac:dyDescent="0.8">
      <c r="B2" s="33"/>
      <c r="C2" s="33"/>
      <c r="D2" s="33"/>
      <c r="E2" s="33"/>
      <c r="F2" s="33"/>
      <c r="G2" s="33"/>
      <c r="H2" s="33"/>
    </row>
    <row r="3" spans="2:8" ht="20" customHeight="1" thickBot="1" x14ac:dyDescent="0.85">
      <c r="B3" s="257" t="s">
        <v>11</v>
      </c>
      <c r="C3" s="257"/>
      <c r="D3" s="257"/>
      <c r="E3" s="22"/>
      <c r="F3" s="257" t="s">
        <v>40</v>
      </c>
      <c r="G3" s="257"/>
      <c r="H3" s="257"/>
    </row>
    <row r="4" spans="2:8" ht="20" customHeight="1" thickTop="1" x14ac:dyDescent="0.8">
      <c r="B4" s="258" t="s">
        <v>39</v>
      </c>
      <c r="C4" s="258"/>
      <c r="D4" s="32">
        <f>見積書!$CZ$45</f>
        <v>2209247</v>
      </c>
      <c r="E4" s="22"/>
      <c r="F4" s="258" t="s">
        <v>38</v>
      </c>
      <c r="G4" s="258"/>
      <c r="H4" s="31">
        <f ca="1">IFERROR(IF(LoanIsGood,MonthlyPayment,""), "")</f>
        <v>11071.885113952592</v>
      </c>
    </row>
    <row r="5" spans="2:8" ht="20" customHeight="1" x14ac:dyDescent="0.8">
      <c r="B5" s="254" t="s">
        <v>37</v>
      </c>
      <c r="C5" s="254"/>
      <c r="D5" s="30">
        <v>1.9E-2</v>
      </c>
      <c r="E5" s="22"/>
      <c r="F5" s="254" t="s">
        <v>36</v>
      </c>
      <c r="G5" s="254"/>
      <c r="H5" s="29">
        <f ca="1">IFERROR(IF(LoanIsGood,LoanYears*12,""), "")</f>
        <v>240</v>
      </c>
    </row>
    <row r="6" spans="2:8" ht="20" customHeight="1" x14ac:dyDescent="0.8">
      <c r="B6" s="254" t="s">
        <v>35</v>
      </c>
      <c r="C6" s="254"/>
      <c r="D6" s="29">
        <v>20</v>
      </c>
      <c r="E6" s="22"/>
      <c r="F6" s="254" t="s">
        <v>34</v>
      </c>
      <c r="G6" s="254"/>
      <c r="H6" s="27">
        <f ca="1">IFERROR(IF(LoanIsGood,TotalLoanCost-LoanAmount,""), "")</f>
        <v>448005.42734862212</v>
      </c>
    </row>
    <row r="7" spans="2:8" ht="20" customHeight="1" x14ac:dyDescent="0.8">
      <c r="B7" s="254" t="s">
        <v>33</v>
      </c>
      <c r="C7" s="254"/>
      <c r="D7" s="28">
        <f ca="1">TODAY()</f>
        <v>45063</v>
      </c>
      <c r="E7" s="22"/>
      <c r="F7" s="254" t="s">
        <v>32</v>
      </c>
      <c r="G7" s="254"/>
      <c r="H7" s="27">
        <f ca="1">IFERROR(IF(LoanIsGood,MonthlyPayment*NumberOfPayments,""), "")</f>
        <v>2657252.4273486221</v>
      </c>
    </row>
    <row r="8" spans="2:8" ht="15" customHeight="1" x14ac:dyDescent="0.8">
      <c r="B8" s="22"/>
      <c r="C8" s="22"/>
      <c r="D8" s="22"/>
      <c r="E8" s="22"/>
      <c r="F8" s="22"/>
      <c r="G8" s="22"/>
      <c r="H8" s="22"/>
    </row>
    <row r="9" spans="2:8" ht="20" customHeight="1" x14ac:dyDescent="0.8">
      <c r="B9" s="34" t="s">
        <v>31</v>
      </c>
      <c r="C9" s="34" t="s">
        <v>30</v>
      </c>
      <c r="D9" s="35" t="s">
        <v>29</v>
      </c>
      <c r="E9" s="35" t="s">
        <v>28</v>
      </c>
      <c r="F9" s="35" t="s">
        <v>27</v>
      </c>
      <c r="G9" s="35" t="s">
        <v>26</v>
      </c>
      <c r="H9" s="35" t="s">
        <v>25</v>
      </c>
    </row>
    <row r="10" spans="2:8" ht="20" customHeight="1" x14ac:dyDescent="0.8">
      <c r="B10" s="26">
        <f ca="1">IFERROR(IF(LoanIsNotPaid*LoanIsGood,PaymentNumber,""), "")</f>
        <v>1</v>
      </c>
      <c r="C10" s="25">
        <f ca="1">IFERROR(IF(LoanIsNotPaid*LoanIsGood,PaymentDate,""), "")</f>
        <v>45094</v>
      </c>
      <c r="D10" s="24">
        <f ca="1">IFERROR(IF(LoanIsNotPaid*LoanIsGood,LoanValue,""), "")</f>
        <v>2209247</v>
      </c>
      <c r="E10" s="24">
        <f ca="1">IFERROR(IF(LoanIsNotPaid*LoanIsGood,MonthlyPayment,""), "")</f>
        <v>11071.885113952592</v>
      </c>
      <c r="F10" s="24">
        <f ca="1">IFERROR(IF(LoanIsNotPaid*LoanIsGood,Principal,""), "")</f>
        <v>7573.9106972859254</v>
      </c>
      <c r="G10" s="24">
        <f ca="1">IFERROR(IF(LoanIsNotPaid*LoanIsGood,InterestAmt,""), "")</f>
        <v>3497.9744166666665</v>
      </c>
      <c r="H10" s="24">
        <f ca="1">IFERROR(IF(LoanIsNotPaid*LoanIsGood,EndingBalance,""), "")</f>
        <v>2201673.0893027144</v>
      </c>
    </row>
    <row r="11" spans="2:8" ht="20" customHeight="1" x14ac:dyDescent="0.8">
      <c r="B11" s="26">
        <f ca="1">IFERROR(IF(LoanIsNotPaid*LoanIsGood,PaymentNumber,""), "")</f>
        <v>2</v>
      </c>
      <c r="C11" s="25">
        <f ca="1">IFERROR(IF(LoanIsNotPaid*LoanIsGood,PaymentDate,""), "")</f>
        <v>45124</v>
      </c>
      <c r="D11" s="24">
        <f ca="1">IFERROR(IF(LoanIsNotPaid*LoanIsGood,LoanValue,""), "")</f>
        <v>2201673.0893027144</v>
      </c>
      <c r="E11" s="24">
        <f ca="1">IFERROR(IF(LoanIsNotPaid*LoanIsGood,MonthlyPayment,""), "")</f>
        <v>11071.885113952592</v>
      </c>
      <c r="F11" s="24">
        <f ca="1">IFERROR(IF(LoanIsNotPaid*LoanIsGood,Principal,""), "")</f>
        <v>7585.9027225566288</v>
      </c>
      <c r="G11" s="24">
        <f ca="1">IFERROR(IF(LoanIsNotPaid*LoanIsGood,InterestAmt,""), "")</f>
        <v>3485.9823913959644</v>
      </c>
      <c r="H11" s="24">
        <f ca="1">IFERROR(IF(LoanIsNotPaid*LoanIsGood,EndingBalance,""), "")</f>
        <v>2194087.1865801578</v>
      </c>
    </row>
    <row r="12" spans="2:8" ht="20" customHeight="1" x14ac:dyDescent="0.8">
      <c r="B12" s="26">
        <f ca="1">IFERROR(IF(LoanIsNotPaid*LoanIsGood,PaymentNumber,""), "")</f>
        <v>3</v>
      </c>
      <c r="C12" s="25">
        <f ca="1">IFERROR(IF(LoanIsNotPaid*LoanIsGood,PaymentDate,""), "")</f>
        <v>45155</v>
      </c>
      <c r="D12" s="24">
        <f ca="1">IFERROR(IF(LoanIsNotPaid*LoanIsGood,LoanValue,""), "")</f>
        <v>2194087.1865801578</v>
      </c>
      <c r="E12" s="24">
        <f ca="1">IFERROR(IF(LoanIsNotPaid*LoanIsGood,MonthlyPayment,""), "")</f>
        <v>11071.885113952592</v>
      </c>
      <c r="F12" s="24">
        <f ca="1">IFERROR(IF(LoanIsNotPaid*LoanIsGood,Principal,""), "")</f>
        <v>7597.9137352006774</v>
      </c>
      <c r="G12" s="24">
        <f ca="1">IFERROR(IF(LoanIsNotPaid*LoanIsGood,InterestAmt,""), "")</f>
        <v>3473.9713787519158</v>
      </c>
      <c r="H12" s="24">
        <f ca="1">IFERROR(IF(LoanIsNotPaid*LoanIsGood,EndingBalance,""), "")</f>
        <v>2186489.2728449572</v>
      </c>
    </row>
    <row r="13" spans="2:8" ht="20" customHeight="1" x14ac:dyDescent="0.8">
      <c r="B13" s="26">
        <f ca="1">IFERROR(IF(LoanIsNotPaid*LoanIsGood,PaymentNumber,""), "")</f>
        <v>4</v>
      </c>
      <c r="C13" s="25">
        <f ca="1">IFERROR(IF(LoanIsNotPaid*LoanIsGood,PaymentDate,""), "")</f>
        <v>45186</v>
      </c>
      <c r="D13" s="24">
        <f ca="1">IFERROR(IF(LoanIsNotPaid*LoanIsGood,LoanValue,""), "")</f>
        <v>2186489.2728449572</v>
      </c>
      <c r="E13" s="24">
        <f ca="1">IFERROR(IF(LoanIsNotPaid*LoanIsGood,MonthlyPayment,""), "")</f>
        <v>11071.885113952592</v>
      </c>
      <c r="F13" s="24">
        <f ca="1">IFERROR(IF(LoanIsNotPaid*LoanIsGood,Principal,""), "")</f>
        <v>7609.9437652814113</v>
      </c>
      <c r="G13" s="24">
        <f ca="1">IFERROR(IF(LoanIsNotPaid*LoanIsGood,InterestAmt,""), "")</f>
        <v>3461.9413486711815</v>
      </c>
      <c r="H13" s="24">
        <f ca="1">IFERROR(IF(LoanIsNotPaid*LoanIsGood,EndingBalance,""), "")</f>
        <v>2178879.3290796755</v>
      </c>
    </row>
    <row r="14" spans="2:8" ht="20" customHeight="1" x14ac:dyDescent="0.8">
      <c r="B14" s="26">
        <f ca="1">IFERROR(IF(LoanIsNotPaid*LoanIsGood,PaymentNumber,""), "")</f>
        <v>5</v>
      </c>
      <c r="C14" s="25">
        <f ca="1">IFERROR(IF(LoanIsNotPaid*LoanIsGood,PaymentDate,""), "")</f>
        <v>45216</v>
      </c>
      <c r="D14" s="24">
        <f ca="1">IFERROR(IF(LoanIsNotPaid*LoanIsGood,LoanValue,""), "")</f>
        <v>2178879.3290796755</v>
      </c>
      <c r="E14" s="24">
        <f ca="1">IFERROR(IF(LoanIsNotPaid*LoanIsGood,MonthlyPayment,""), "")</f>
        <v>11071.885113952592</v>
      </c>
      <c r="F14" s="24">
        <f ca="1">IFERROR(IF(LoanIsNotPaid*LoanIsGood,Principal,""), "")</f>
        <v>7621.9928429097727</v>
      </c>
      <c r="G14" s="24">
        <f ca="1">IFERROR(IF(LoanIsNotPaid*LoanIsGood,InterestAmt,""), "")</f>
        <v>3449.8922710428196</v>
      </c>
      <c r="H14" s="24">
        <f ca="1">IFERROR(IF(LoanIsNotPaid*LoanIsGood,EndingBalance,""), "")</f>
        <v>2171257.3362367665</v>
      </c>
    </row>
    <row r="15" spans="2:8" ht="20" customHeight="1" x14ac:dyDescent="0.8">
      <c r="B15" s="26">
        <f ca="1">IFERROR(IF(LoanIsNotPaid*LoanIsGood,PaymentNumber,""), "")</f>
        <v>6</v>
      </c>
      <c r="C15" s="25">
        <f ca="1">IFERROR(IF(LoanIsNotPaid*LoanIsGood,PaymentDate,""), "")</f>
        <v>45247</v>
      </c>
      <c r="D15" s="24">
        <f ca="1">IFERROR(IF(LoanIsNotPaid*LoanIsGood,LoanValue,""), "")</f>
        <v>2171257.3362367665</v>
      </c>
      <c r="E15" s="24">
        <f ca="1">IFERROR(IF(LoanIsNotPaid*LoanIsGood,MonthlyPayment,""), "")</f>
        <v>11071.885113952592</v>
      </c>
      <c r="F15" s="24">
        <f ca="1">IFERROR(IF(LoanIsNotPaid*LoanIsGood,Principal,""), "")</f>
        <v>7634.0609982443802</v>
      </c>
      <c r="G15" s="24">
        <f ca="1">IFERROR(IF(LoanIsNotPaid*LoanIsGood,InterestAmt,""), "")</f>
        <v>3437.824115708212</v>
      </c>
      <c r="H15" s="24">
        <f ca="1">IFERROR(IF(LoanIsNotPaid*LoanIsGood,EndingBalance,""), "")</f>
        <v>2163623.2752385223</v>
      </c>
    </row>
    <row r="16" spans="2:8" ht="20" customHeight="1" x14ac:dyDescent="0.8">
      <c r="B16" s="26">
        <f ca="1">IFERROR(IF(LoanIsNotPaid*LoanIsGood,PaymentNumber,""), "")</f>
        <v>7</v>
      </c>
      <c r="C16" s="25">
        <f ca="1">IFERROR(IF(LoanIsNotPaid*LoanIsGood,PaymentDate,""), "")</f>
        <v>45277</v>
      </c>
      <c r="D16" s="24">
        <f ca="1">IFERROR(IF(LoanIsNotPaid*LoanIsGood,LoanValue,""), "")</f>
        <v>2163623.2752385223</v>
      </c>
      <c r="E16" s="24">
        <f ca="1">IFERROR(IF(LoanIsNotPaid*LoanIsGood,MonthlyPayment,""), "")</f>
        <v>11071.885113952592</v>
      </c>
      <c r="F16" s="24">
        <f ca="1">IFERROR(IF(LoanIsNotPaid*LoanIsGood,Principal,""), "")</f>
        <v>7646.1482614916004</v>
      </c>
      <c r="G16" s="24">
        <f ca="1">IFERROR(IF(LoanIsNotPaid*LoanIsGood,InterestAmt,""), "")</f>
        <v>3425.7368524609915</v>
      </c>
      <c r="H16" s="24">
        <f ca="1">IFERROR(IF(LoanIsNotPaid*LoanIsGood,EndingBalance,""), "")</f>
        <v>2155977.1269770307</v>
      </c>
    </row>
    <row r="17" spans="2:8" ht="20" customHeight="1" x14ac:dyDescent="0.8">
      <c r="B17" s="26">
        <f ca="1">IFERROR(IF(LoanIsNotPaid*LoanIsGood,PaymentNumber,""), "")</f>
        <v>8</v>
      </c>
      <c r="C17" s="25">
        <f ca="1">IFERROR(IF(LoanIsNotPaid*LoanIsGood,PaymentDate,""), "")</f>
        <v>45308</v>
      </c>
      <c r="D17" s="24">
        <f ca="1">IFERROR(IF(LoanIsNotPaid*LoanIsGood,LoanValue,""), "")</f>
        <v>2155977.1269770307</v>
      </c>
      <c r="E17" s="24">
        <f ca="1">IFERROR(IF(LoanIsNotPaid*LoanIsGood,MonthlyPayment,""), "")</f>
        <v>11071.885113952592</v>
      </c>
      <c r="F17" s="24">
        <f ca="1">IFERROR(IF(LoanIsNotPaid*LoanIsGood,Principal,""), "")</f>
        <v>7658.2546629056296</v>
      </c>
      <c r="G17" s="24">
        <f ca="1">IFERROR(IF(LoanIsNotPaid*LoanIsGood,InterestAmt,""), "")</f>
        <v>3413.6304510469636</v>
      </c>
      <c r="H17" s="24">
        <f ca="1">IFERROR(IF(LoanIsNotPaid*LoanIsGood,EndingBalance,""), "")</f>
        <v>2148318.8723141248</v>
      </c>
    </row>
    <row r="18" spans="2:8" ht="20" customHeight="1" x14ac:dyDescent="0.8">
      <c r="B18" s="26">
        <f ca="1">IFERROR(IF(LoanIsNotPaid*LoanIsGood,PaymentNumber,""), "")</f>
        <v>9</v>
      </c>
      <c r="C18" s="25">
        <f ca="1">IFERROR(IF(LoanIsNotPaid*LoanIsGood,PaymentDate,""), "")</f>
        <v>45339</v>
      </c>
      <c r="D18" s="24">
        <f ca="1">IFERROR(IF(LoanIsNotPaid*LoanIsGood,LoanValue,""), "")</f>
        <v>2148318.8723141248</v>
      </c>
      <c r="E18" s="24">
        <f ca="1">IFERROR(IF(LoanIsNotPaid*LoanIsGood,MonthlyPayment,""), "")</f>
        <v>11071.885113952592</v>
      </c>
      <c r="F18" s="24">
        <f ca="1">IFERROR(IF(LoanIsNotPaid*LoanIsGood,Principal,""), "")</f>
        <v>7670.3802327885633</v>
      </c>
      <c r="G18" s="24">
        <f ca="1">IFERROR(IF(LoanIsNotPaid*LoanIsGood,InterestAmt,""), "")</f>
        <v>3401.5048811640295</v>
      </c>
      <c r="H18" s="24">
        <f ca="1">IFERROR(IF(LoanIsNotPaid*LoanIsGood,EndingBalance,""), "")</f>
        <v>2140648.4920813367</v>
      </c>
    </row>
    <row r="19" spans="2:8" ht="20" customHeight="1" x14ac:dyDescent="0.8">
      <c r="B19" s="26">
        <f ca="1">IFERROR(IF(LoanIsNotPaid*LoanIsGood,PaymentNumber,""), "")</f>
        <v>10</v>
      </c>
      <c r="C19" s="25">
        <f ca="1">IFERROR(IF(LoanIsNotPaid*LoanIsGood,PaymentDate,""), "")</f>
        <v>45368</v>
      </c>
      <c r="D19" s="24">
        <f ca="1">IFERROR(IF(LoanIsNotPaid*LoanIsGood,LoanValue,""), "")</f>
        <v>2140648.4920813367</v>
      </c>
      <c r="E19" s="24">
        <f ca="1">IFERROR(IF(LoanIsNotPaid*LoanIsGood,MonthlyPayment,""), "")</f>
        <v>11071.885113952592</v>
      </c>
      <c r="F19" s="24">
        <f ca="1">IFERROR(IF(LoanIsNotPaid*LoanIsGood,Principal,""), "")</f>
        <v>7682.5250014904777</v>
      </c>
      <c r="G19" s="24">
        <f ca="1">IFERROR(IF(LoanIsNotPaid*LoanIsGood,InterestAmt,""), "")</f>
        <v>3389.3601124621141</v>
      </c>
      <c r="H19" s="24">
        <f ca="1">IFERROR(IF(LoanIsNotPaid*LoanIsGood,EndingBalance,""), "")</f>
        <v>2132965.9670798462</v>
      </c>
    </row>
    <row r="20" spans="2:8" ht="20" customHeight="1" x14ac:dyDescent="0.8">
      <c r="B20" s="26">
        <f ca="1">IFERROR(IF(LoanIsNotPaid*LoanIsGood,PaymentNumber,""), "")</f>
        <v>11</v>
      </c>
      <c r="C20" s="25">
        <f ca="1">IFERROR(IF(LoanIsNotPaid*LoanIsGood,PaymentDate,""), "")</f>
        <v>45399</v>
      </c>
      <c r="D20" s="24">
        <f ca="1">IFERROR(IF(LoanIsNotPaid*LoanIsGood,LoanValue,""), "")</f>
        <v>2132965.9670798462</v>
      </c>
      <c r="E20" s="24">
        <f ca="1">IFERROR(IF(LoanIsNotPaid*LoanIsGood,MonthlyPayment,""), "")</f>
        <v>11071.885113952592</v>
      </c>
      <c r="F20" s="24">
        <f ca="1">IFERROR(IF(LoanIsNotPaid*LoanIsGood,Principal,""), "")</f>
        <v>7694.6889994095054</v>
      </c>
      <c r="G20" s="24">
        <f ca="1">IFERROR(IF(LoanIsNotPaid*LoanIsGood,InterestAmt,""), "")</f>
        <v>3377.1961145430882</v>
      </c>
      <c r="H20" s="24">
        <f ca="1">IFERROR(IF(LoanIsNotPaid*LoanIsGood,EndingBalance,""), "")</f>
        <v>2125271.2780804373</v>
      </c>
    </row>
    <row r="21" spans="2:8" ht="20" customHeight="1" x14ac:dyDescent="0.8">
      <c r="B21" s="26">
        <f ca="1">IFERROR(IF(LoanIsNotPaid*LoanIsGood,PaymentNumber,""), "")</f>
        <v>12</v>
      </c>
      <c r="C21" s="25">
        <f ca="1">IFERROR(IF(LoanIsNotPaid*LoanIsGood,PaymentDate,""), "")</f>
        <v>45429</v>
      </c>
      <c r="D21" s="24">
        <f ca="1">IFERROR(IF(LoanIsNotPaid*LoanIsGood,LoanValue,""), "")</f>
        <v>2125271.2780804373</v>
      </c>
      <c r="E21" s="24">
        <f ca="1">IFERROR(IF(LoanIsNotPaid*LoanIsGood,MonthlyPayment,""), "")</f>
        <v>11071.885113952592</v>
      </c>
      <c r="F21" s="24">
        <f ca="1">IFERROR(IF(LoanIsNotPaid*LoanIsGood,Principal,""), "")</f>
        <v>7706.8722569919028</v>
      </c>
      <c r="G21" s="24">
        <f ca="1">IFERROR(IF(LoanIsNotPaid*LoanIsGood,InterestAmt,""), "")</f>
        <v>3365.0128569606895</v>
      </c>
      <c r="H21" s="24">
        <f ca="1">IFERROR(IF(LoanIsNotPaid*LoanIsGood,EndingBalance,""), "")</f>
        <v>2117564.405823444</v>
      </c>
    </row>
    <row r="22" spans="2:8" ht="20" customHeight="1" x14ac:dyDescent="0.8">
      <c r="B22" s="26">
        <f ca="1">IFERROR(IF(LoanIsNotPaid*LoanIsGood,PaymentNumber,""), "")</f>
        <v>13</v>
      </c>
      <c r="C22" s="25">
        <f ca="1">IFERROR(IF(LoanIsNotPaid*LoanIsGood,PaymentDate,""), "")</f>
        <v>45460</v>
      </c>
      <c r="D22" s="24">
        <f ca="1">IFERROR(IF(LoanIsNotPaid*LoanIsGood,LoanValue,""), "")</f>
        <v>2117564.405823444</v>
      </c>
      <c r="E22" s="24">
        <f ca="1">IFERROR(IF(LoanIsNotPaid*LoanIsGood,MonthlyPayment,""), "")</f>
        <v>11071.885113952592</v>
      </c>
      <c r="F22" s="24">
        <f ca="1">IFERROR(IF(LoanIsNotPaid*LoanIsGood,Principal,""), "")</f>
        <v>7719.0748047321404</v>
      </c>
      <c r="G22" s="24">
        <f ca="1">IFERROR(IF(LoanIsNotPaid*LoanIsGood,InterestAmt,""), "")</f>
        <v>3352.8103092204524</v>
      </c>
      <c r="H22" s="24">
        <f ca="1">IFERROR(IF(LoanIsNotPaid*LoanIsGood,EndingBalance,""), "")</f>
        <v>2109845.3310187133</v>
      </c>
    </row>
    <row r="23" spans="2:8" ht="20" customHeight="1" x14ac:dyDescent="0.8">
      <c r="B23" s="26">
        <f ca="1">IFERROR(IF(LoanIsNotPaid*LoanIsGood,PaymentNumber,""), "")</f>
        <v>14</v>
      </c>
      <c r="C23" s="25">
        <f ca="1">IFERROR(IF(LoanIsNotPaid*LoanIsGood,PaymentDate,""), "")</f>
        <v>45490</v>
      </c>
      <c r="D23" s="24">
        <f ca="1">IFERROR(IF(LoanIsNotPaid*LoanIsGood,LoanValue,""), "")</f>
        <v>2109845.3310187133</v>
      </c>
      <c r="E23" s="24">
        <f ca="1">IFERROR(IF(LoanIsNotPaid*LoanIsGood,MonthlyPayment,""), "")</f>
        <v>11071.885113952592</v>
      </c>
      <c r="F23" s="24">
        <f ca="1">IFERROR(IF(LoanIsNotPaid*LoanIsGood,Principal,""), "")</f>
        <v>7731.2966731729657</v>
      </c>
      <c r="G23" s="24">
        <f ca="1">IFERROR(IF(LoanIsNotPaid*LoanIsGood,InterestAmt,""), "")</f>
        <v>3340.5884407796266</v>
      </c>
      <c r="H23" s="24">
        <f ca="1">IFERROR(IF(LoanIsNotPaid*LoanIsGood,EndingBalance,""), "")</f>
        <v>2102114.0343455402</v>
      </c>
    </row>
    <row r="24" spans="2:8" ht="20" customHeight="1" x14ac:dyDescent="0.8">
      <c r="B24" s="26">
        <f ca="1">IFERROR(IF(LoanIsNotPaid*LoanIsGood,PaymentNumber,""), "")</f>
        <v>15</v>
      </c>
      <c r="C24" s="25">
        <f ca="1">IFERROR(IF(LoanIsNotPaid*LoanIsGood,PaymentDate,""), "")</f>
        <v>45521</v>
      </c>
      <c r="D24" s="24">
        <f ca="1">IFERROR(IF(LoanIsNotPaid*LoanIsGood,LoanValue,""), "")</f>
        <v>2102114.0343455402</v>
      </c>
      <c r="E24" s="24">
        <f ca="1">IFERROR(IF(LoanIsNotPaid*LoanIsGood,MonthlyPayment,""), "")</f>
        <v>11071.885113952592</v>
      </c>
      <c r="F24" s="24">
        <f ca="1">IFERROR(IF(LoanIsNotPaid*LoanIsGood,Principal,""), "")</f>
        <v>7743.5378929054896</v>
      </c>
      <c r="G24" s="24">
        <f ca="1">IFERROR(IF(LoanIsNotPaid*LoanIsGood,InterestAmt,""), "")</f>
        <v>3328.3472210471023</v>
      </c>
      <c r="H24" s="24">
        <f ca="1">IFERROR(IF(LoanIsNotPaid*LoanIsGood,EndingBalance,""), "")</f>
        <v>2094370.4964526349</v>
      </c>
    </row>
    <row r="25" spans="2:8" ht="20" customHeight="1" x14ac:dyDescent="0.8">
      <c r="B25" s="26">
        <f ca="1">IFERROR(IF(LoanIsNotPaid*LoanIsGood,PaymentNumber,""), "")</f>
        <v>16</v>
      </c>
      <c r="C25" s="25">
        <f ca="1">IFERROR(IF(LoanIsNotPaid*LoanIsGood,PaymentDate,""), "")</f>
        <v>45552</v>
      </c>
      <c r="D25" s="24">
        <f ca="1">IFERROR(IF(LoanIsNotPaid*LoanIsGood,LoanValue,""), "")</f>
        <v>2094370.4964526349</v>
      </c>
      <c r="E25" s="24">
        <f ca="1">IFERROR(IF(LoanIsNotPaid*LoanIsGood,MonthlyPayment,""), "")</f>
        <v>11071.885113952592</v>
      </c>
      <c r="F25" s="24">
        <f ca="1">IFERROR(IF(LoanIsNotPaid*LoanIsGood,Principal,""), "")</f>
        <v>7755.798494569256</v>
      </c>
      <c r="G25" s="24">
        <f ca="1">IFERROR(IF(LoanIsNotPaid*LoanIsGood,InterestAmt,""), "")</f>
        <v>3316.0866193833358</v>
      </c>
      <c r="H25" s="24">
        <f ca="1">IFERROR(IF(LoanIsNotPaid*LoanIsGood,EndingBalance,""), "")</f>
        <v>2086614.6979580657</v>
      </c>
    </row>
    <row r="26" spans="2:8" ht="20" customHeight="1" x14ac:dyDescent="0.8">
      <c r="B26" s="26">
        <f ca="1">IFERROR(IF(LoanIsNotPaid*LoanIsGood,PaymentNumber,""), "")</f>
        <v>17</v>
      </c>
      <c r="C26" s="25">
        <f ca="1">IFERROR(IF(LoanIsNotPaid*LoanIsGood,PaymentDate,""), "")</f>
        <v>45582</v>
      </c>
      <c r="D26" s="24">
        <f ca="1">IFERROR(IF(LoanIsNotPaid*LoanIsGood,LoanValue,""), "")</f>
        <v>2086614.6979580657</v>
      </c>
      <c r="E26" s="24">
        <f ca="1">IFERROR(IF(LoanIsNotPaid*LoanIsGood,MonthlyPayment,""), "")</f>
        <v>11071.885113952592</v>
      </c>
      <c r="F26" s="24">
        <f ca="1">IFERROR(IF(LoanIsNotPaid*LoanIsGood,Principal,""), "")</f>
        <v>7768.0785088523253</v>
      </c>
      <c r="G26" s="24">
        <f ca="1">IFERROR(IF(LoanIsNotPaid*LoanIsGood,InterestAmt,""), "")</f>
        <v>3303.8066051002675</v>
      </c>
      <c r="H26" s="24">
        <f ca="1">IFERROR(IF(LoanIsNotPaid*LoanIsGood,EndingBalance,""), "")</f>
        <v>2078846.6194492136</v>
      </c>
    </row>
    <row r="27" spans="2:8" ht="20" customHeight="1" x14ac:dyDescent="0.8">
      <c r="B27" s="26">
        <f ca="1">IFERROR(IF(LoanIsNotPaid*LoanIsGood,PaymentNumber,""), "")</f>
        <v>18</v>
      </c>
      <c r="C27" s="25">
        <f ca="1">IFERROR(IF(LoanIsNotPaid*LoanIsGood,PaymentDate,""), "")</f>
        <v>45613</v>
      </c>
      <c r="D27" s="24">
        <f ca="1">IFERROR(IF(LoanIsNotPaid*LoanIsGood,LoanValue,""), "")</f>
        <v>2078846.6194492136</v>
      </c>
      <c r="E27" s="24">
        <f ca="1">IFERROR(IF(LoanIsNotPaid*LoanIsGood,MonthlyPayment,""), "")</f>
        <v>11071.885113952592</v>
      </c>
      <c r="F27" s="24">
        <f ca="1">IFERROR(IF(LoanIsNotPaid*LoanIsGood,Principal,""), "")</f>
        <v>7780.3779664913409</v>
      </c>
      <c r="G27" s="24">
        <f ca="1">IFERROR(IF(LoanIsNotPaid*LoanIsGood,InterestAmt,""), "")</f>
        <v>3291.507147461251</v>
      </c>
      <c r="H27" s="24">
        <f ca="1">IFERROR(IF(LoanIsNotPaid*LoanIsGood,EndingBalance,""), "")</f>
        <v>2071066.2414827226</v>
      </c>
    </row>
    <row r="28" spans="2:8" ht="20" customHeight="1" x14ac:dyDescent="0.8">
      <c r="B28" s="26">
        <f ca="1">IFERROR(IF(LoanIsNotPaid*LoanIsGood,PaymentNumber,""), "")</f>
        <v>19</v>
      </c>
      <c r="C28" s="25">
        <f ca="1">IFERROR(IF(LoanIsNotPaid*LoanIsGood,PaymentDate,""), "")</f>
        <v>45643</v>
      </c>
      <c r="D28" s="24">
        <f ca="1">IFERROR(IF(LoanIsNotPaid*LoanIsGood,LoanValue,""), "")</f>
        <v>2071066.2414827226</v>
      </c>
      <c r="E28" s="24">
        <f ca="1">IFERROR(IF(LoanIsNotPaid*LoanIsGood,MonthlyPayment,""), "")</f>
        <v>11071.885113952592</v>
      </c>
      <c r="F28" s="24">
        <f ca="1">IFERROR(IF(LoanIsNotPaid*LoanIsGood,Principal,""), "")</f>
        <v>7792.696898271618</v>
      </c>
      <c r="G28" s="24">
        <f ca="1">IFERROR(IF(LoanIsNotPaid*LoanIsGood,InterestAmt,""), "")</f>
        <v>3279.1882156809734</v>
      </c>
      <c r="H28" s="24">
        <f ca="1">IFERROR(IF(LoanIsNotPaid*LoanIsGood,EndingBalance,""), "")</f>
        <v>2063273.5445844515</v>
      </c>
    </row>
    <row r="29" spans="2:8" ht="20" customHeight="1" x14ac:dyDescent="0.8">
      <c r="B29" s="26">
        <f ca="1">IFERROR(IF(LoanIsNotPaid*LoanIsGood,PaymentNumber,""), "")</f>
        <v>20</v>
      </c>
      <c r="C29" s="25">
        <f ca="1">IFERROR(IF(LoanIsNotPaid*LoanIsGood,PaymentDate,""), "")</f>
        <v>45674</v>
      </c>
      <c r="D29" s="24">
        <f ca="1">IFERROR(IF(LoanIsNotPaid*LoanIsGood,LoanValue,""), "")</f>
        <v>2063273.5445844515</v>
      </c>
      <c r="E29" s="24">
        <f ca="1">IFERROR(IF(LoanIsNotPaid*LoanIsGood,MonthlyPayment,""), "")</f>
        <v>11071.885113952592</v>
      </c>
      <c r="F29" s="24">
        <f ca="1">IFERROR(IF(LoanIsNotPaid*LoanIsGood,Principal,""), "")</f>
        <v>7805.0353350272153</v>
      </c>
      <c r="G29" s="24">
        <f ca="1">IFERROR(IF(LoanIsNotPaid*LoanIsGood,InterestAmt,""), "")</f>
        <v>3266.849778925377</v>
      </c>
      <c r="H29" s="24">
        <f ca="1">IFERROR(IF(LoanIsNotPaid*LoanIsGood,EndingBalance,""), "")</f>
        <v>2055468.5092494234</v>
      </c>
    </row>
    <row r="30" spans="2:8" ht="20" customHeight="1" x14ac:dyDescent="0.8">
      <c r="B30" s="26">
        <f ca="1">IFERROR(IF(LoanIsNotPaid*LoanIsGood,PaymentNumber,""), "")</f>
        <v>21</v>
      </c>
      <c r="C30" s="25">
        <f ca="1">IFERROR(IF(LoanIsNotPaid*LoanIsGood,PaymentDate,""), "")</f>
        <v>45705</v>
      </c>
      <c r="D30" s="24">
        <f ca="1">IFERROR(IF(LoanIsNotPaid*LoanIsGood,LoanValue,""), "")</f>
        <v>2055468.5092494234</v>
      </c>
      <c r="E30" s="24">
        <f ca="1">IFERROR(IF(LoanIsNotPaid*LoanIsGood,MonthlyPayment,""), "")</f>
        <v>11071.885113952592</v>
      </c>
      <c r="F30" s="24">
        <f ca="1">IFERROR(IF(LoanIsNotPaid*LoanIsGood,Principal,""), "")</f>
        <v>7817.3933076410094</v>
      </c>
      <c r="G30" s="24">
        <f ca="1">IFERROR(IF(LoanIsNotPaid*LoanIsGood,InterestAmt,""), "")</f>
        <v>3254.4918063115833</v>
      </c>
      <c r="H30" s="24">
        <f ca="1">IFERROR(IF(LoanIsNotPaid*LoanIsGood,EndingBalance,""), "")</f>
        <v>2047651.1159417834</v>
      </c>
    </row>
    <row r="31" spans="2:8" ht="20" customHeight="1" x14ac:dyDescent="0.8">
      <c r="B31" s="26">
        <f ca="1">IFERROR(IF(LoanIsNotPaid*LoanIsGood,PaymentNumber,""), "")</f>
        <v>22</v>
      </c>
      <c r="C31" s="25">
        <f ca="1">IFERROR(IF(LoanIsNotPaid*LoanIsGood,PaymentDate,""), "")</f>
        <v>45733</v>
      </c>
      <c r="D31" s="24">
        <f ca="1">IFERROR(IF(LoanIsNotPaid*LoanIsGood,LoanValue,""), "")</f>
        <v>2047651.1159417834</v>
      </c>
      <c r="E31" s="24">
        <f ca="1">IFERROR(IF(LoanIsNotPaid*LoanIsGood,MonthlyPayment,""), "")</f>
        <v>11071.885113952592</v>
      </c>
      <c r="F31" s="24">
        <f ca="1">IFERROR(IF(LoanIsNotPaid*LoanIsGood,Principal,""), "")</f>
        <v>7829.7708470447733</v>
      </c>
      <c r="G31" s="24">
        <f ca="1">IFERROR(IF(LoanIsNotPaid*LoanIsGood,InterestAmt,""), "")</f>
        <v>3242.1142669078181</v>
      </c>
      <c r="H31" s="24">
        <f ca="1">IFERROR(IF(LoanIsNotPaid*LoanIsGood,EndingBalance,""), "")</f>
        <v>2039821.3450947388</v>
      </c>
    </row>
    <row r="32" spans="2:8" ht="20" customHeight="1" x14ac:dyDescent="0.8">
      <c r="B32" s="26">
        <f ca="1">IFERROR(IF(LoanIsNotPaid*LoanIsGood,PaymentNumber,""), "")</f>
        <v>23</v>
      </c>
      <c r="C32" s="25">
        <f ca="1">IFERROR(IF(LoanIsNotPaid*LoanIsGood,PaymentDate,""), "")</f>
        <v>45764</v>
      </c>
      <c r="D32" s="24">
        <f ca="1">IFERROR(IF(LoanIsNotPaid*LoanIsGood,LoanValue,""), "")</f>
        <v>2039821.3450947388</v>
      </c>
      <c r="E32" s="24">
        <f ca="1">IFERROR(IF(LoanIsNotPaid*LoanIsGood,MonthlyPayment,""), "")</f>
        <v>11071.885113952592</v>
      </c>
      <c r="F32" s="24">
        <f ca="1">IFERROR(IF(LoanIsNotPaid*LoanIsGood,Principal,""), "")</f>
        <v>7842.1679842192625</v>
      </c>
      <c r="G32" s="24">
        <f ca="1">IFERROR(IF(LoanIsNotPaid*LoanIsGood,InterestAmt,""), "")</f>
        <v>3229.7171297333311</v>
      </c>
      <c r="H32" s="24">
        <f ca="1">IFERROR(IF(LoanIsNotPaid*LoanIsGood,EndingBalance,""), "")</f>
        <v>2031979.1771105193</v>
      </c>
    </row>
    <row r="33" spans="2:8" ht="20" customHeight="1" x14ac:dyDescent="0.8">
      <c r="B33" s="26">
        <f ca="1">IFERROR(IF(LoanIsNotPaid*LoanIsGood,PaymentNumber,""), "")</f>
        <v>24</v>
      </c>
      <c r="C33" s="25">
        <f ca="1">IFERROR(IF(LoanIsNotPaid*LoanIsGood,PaymentDate,""), "")</f>
        <v>45794</v>
      </c>
      <c r="D33" s="24">
        <f ca="1">IFERROR(IF(LoanIsNotPaid*LoanIsGood,LoanValue,""), "")</f>
        <v>2031979.1771105193</v>
      </c>
      <c r="E33" s="24">
        <f ca="1">IFERROR(IF(LoanIsNotPaid*LoanIsGood,MonthlyPayment,""), "")</f>
        <v>11071.885113952592</v>
      </c>
      <c r="F33" s="24">
        <f ca="1">IFERROR(IF(LoanIsNotPaid*LoanIsGood,Principal,""), "")</f>
        <v>7854.5847501942744</v>
      </c>
      <c r="G33" s="24">
        <f ca="1">IFERROR(IF(LoanIsNotPaid*LoanIsGood,InterestAmt,""), "")</f>
        <v>3217.300363758317</v>
      </c>
      <c r="H33" s="24">
        <f ca="1">IFERROR(IF(LoanIsNotPaid*LoanIsGood,EndingBalance,""), "")</f>
        <v>2024124.5923603245</v>
      </c>
    </row>
    <row r="34" spans="2:8" ht="20" customHeight="1" x14ac:dyDescent="0.8">
      <c r="B34" s="26">
        <f ca="1">IFERROR(IF(LoanIsNotPaid*LoanIsGood,PaymentNumber,""), "")</f>
        <v>25</v>
      </c>
      <c r="C34" s="25">
        <f ca="1">IFERROR(IF(LoanIsNotPaid*LoanIsGood,PaymentDate,""), "")</f>
        <v>45825</v>
      </c>
      <c r="D34" s="24">
        <f ca="1">IFERROR(IF(LoanIsNotPaid*LoanIsGood,LoanValue,""), "")</f>
        <v>2024124.5923603245</v>
      </c>
      <c r="E34" s="24">
        <f ca="1">IFERROR(IF(LoanIsNotPaid*LoanIsGood,MonthlyPayment,""), "")</f>
        <v>11071.885113952592</v>
      </c>
      <c r="F34" s="24">
        <f ca="1">IFERROR(IF(LoanIsNotPaid*LoanIsGood,Principal,""), "")</f>
        <v>7867.02117604875</v>
      </c>
      <c r="G34" s="24">
        <f ca="1">IFERROR(IF(LoanIsNotPaid*LoanIsGood,InterestAmt,""), "")</f>
        <v>3204.8639379038427</v>
      </c>
      <c r="H34" s="24">
        <f ca="1">IFERROR(IF(LoanIsNotPaid*LoanIsGood,EndingBalance,""), "")</f>
        <v>2016257.5711842771</v>
      </c>
    </row>
    <row r="35" spans="2:8" ht="20" customHeight="1" x14ac:dyDescent="0.8">
      <c r="B35" s="26">
        <f ca="1">IFERROR(IF(LoanIsNotPaid*LoanIsGood,PaymentNumber,""), "")</f>
        <v>26</v>
      </c>
      <c r="C35" s="25">
        <f ca="1">IFERROR(IF(LoanIsNotPaid*LoanIsGood,PaymentDate,""), "")</f>
        <v>45855</v>
      </c>
      <c r="D35" s="24">
        <f ca="1">IFERROR(IF(LoanIsNotPaid*LoanIsGood,LoanValue,""), "")</f>
        <v>2016257.5711842771</v>
      </c>
      <c r="E35" s="24">
        <f ca="1">IFERROR(IF(LoanIsNotPaid*LoanIsGood,MonthlyPayment,""), "")</f>
        <v>11071.885113952592</v>
      </c>
      <c r="F35" s="24">
        <f ca="1">IFERROR(IF(LoanIsNotPaid*LoanIsGood,Principal,""), "")</f>
        <v>7879.4772929108267</v>
      </c>
      <c r="G35" s="24">
        <f ca="1">IFERROR(IF(LoanIsNotPaid*LoanIsGood,InterestAmt,""), "")</f>
        <v>3192.4078210417656</v>
      </c>
      <c r="H35" s="24">
        <f ca="1">IFERROR(IF(LoanIsNotPaid*LoanIsGood,EndingBalance,""), "")</f>
        <v>2008378.0938913657</v>
      </c>
    </row>
    <row r="36" spans="2:8" ht="20" customHeight="1" x14ac:dyDescent="0.8">
      <c r="B36" s="26">
        <f ca="1">IFERROR(IF(LoanIsNotPaid*LoanIsGood,PaymentNumber,""), "")</f>
        <v>27</v>
      </c>
      <c r="C36" s="25">
        <f ca="1">IFERROR(IF(LoanIsNotPaid*LoanIsGood,PaymentDate,""), "")</f>
        <v>45886</v>
      </c>
      <c r="D36" s="24">
        <f ca="1">IFERROR(IF(LoanIsNotPaid*LoanIsGood,LoanValue,""), "")</f>
        <v>2008378.0938913657</v>
      </c>
      <c r="E36" s="24">
        <f ca="1">IFERROR(IF(LoanIsNotPaid*LoanIsGood,MonthlyPayment,""), "")</f>
        <v>11071.885113952592</v>
      </c>
      <c r="F36" s="24">
        <f ca="1">IFERROR(IF(LoanIsNotPaid*LoanIsGood,Principal,""), "")</f>
        <v>7891.9531319579364</v>
      </c>
      <c r="G36" s="24">
        <f ca="1">IFERROR(IF(LoanIsNotPaid*LoanIsGood,InterestAmt,""), "")</f>
        <v>3179.9319819946568</v>
      </c>
      <c r="H36" s="24">
        <f ca="1">IFERROR(IF(LoanIsNotPaid*LoanIsGood,EndingBalance,""), "")</f>
        <v>2000486.1407594082</v>
      </c>
    </row>
    <row r="37" spans="2:8" ht="20" customHeight="1" x14ac:dyDescent="0.8">
      <c r="B37" s="26">
        <f ca="1">IFERROR(IF(LoanIsNotPaid*LoanIsGood,PaymentNumber,""), "")</f>
        <v>28</v>
      </c>
      <c r="C37" s="25">
        <f ca="1">IFERROR(IF(LoanIsNotPaid*LoanIsGood,PaymentDate,""), "")</f>
        <v>45917</v>
      </c>
      <c r="D37" s="24">
        <f ca="1">IFERROR(IF(LoanIsNotPaid*LoanIsGood,LoanValue,""), "")</f>
        <v>2000486.1407594082</v>
      </c>
      <c r="E37" s="24">
        <f ca="1">IFERROR(IF(LoanIsNotPaid*LoanIsGood,MonthlyPayment,""), "")</f>
        <v>11071.885113952592</v>
      </c>
      <c r="F37" s="24">
        <f ca="1">IFERROR(IF(LoanIsNotPaid*LoanIsGood,Principal,""), "")</f>
        <v>7904.4487244168695</v>
      </c>
      <c r="G37" s="24">
        <f ca="1">IFERROR(IF(LoanIsNotPaid*LoanIsGood,InterestAmt,""), "")</f>
        <v>3167.4363895357233</v>
      </c>
      <c r="H37" s="24">
        <f ca="1">IFERROR(IF(LoanIsNotPaid*LoanIsGood,EndingBalance,""), "")</f>
        <v>1992581.692034991</v>
      </c>
    </row>
    <row r="38" spans="2:8" ht="20" customHeight="1" x14ac:dyDescent="0.8">
      <c r="B38" s="26">
        <f ca="1">IFERROR(IF(LoanIsNotPaid*LoanIsGood,PaymentNumber,""), "")</f>
        <v>29</v>
      </c>
      <c r="C38" s="25">
        <f ca="1">IFERROR(IF(LoanIsNotPaid*LoanIsGood,PaymentDate,""), "")</f>
        <v>45947</v>
      </c>
      <c r="D38" s="24">
        <f ca="1">IFERROR(IF(LoanIsNotPaid*LoanIsGood,LoanValue,""), "")</f>
        <v>1992581.692034991</v>
      </c>
      <c r="E38" s="24">
        <f ca="1">IFERROR(IF(LoanIsNotPaid*LoanIsGood,MonthlyPayment,""), "")</f>
        <v>11071.885113952592</v>
      </c>
      <c r="F38" s="24">
        <f ca="1">IFERROR(IF(LoanIsNotPaid*LoanIsGood,Principal,""), "")</f>
        <v>7916.9641015638617</v>
      </c>
      <c r="G38" s="24">
        <f ca="1">IFERROR(IF(LoanIsNotPaid*LoanIsGood,InterestAmt,""), "")</f>
        <v>3154.9210123887297</v>
      </c>
      <c r="H38" s="24">
        <f ca="1">IFERROR(IF(LoanIsNotPaid*LoanIsGood,EndingBalance,""), "")</f>
        <v>1984664.7279334271</v>
      </c>
    </row>
    <row r="39" spans="2:8" ht="20" customHeight="1" x14ac:dyDescent="0.8">
      <c r="B39" s="26">
        <f ca="1">IFERROR(IF(LoanIsNotPaid*LoanIsGood,PaymentNumber,""), "")</f>
        <v>30</v>
      </c>
      <c r="C39" s="25">
        <f ca="1">IFERROR(IF(LoanIsNotPaid*LoanIsGood,PaymentDate,""), "")</f>
        <v>45978</v>
      </c>
      <c r="D39" s="24">
        <f ca="1">IFERROR(IF(LoanIsNotPaid*LoanIsGood,LoanValue,""), "")</f>
        <v>1984664.7279334271</v>
      </c>
      <c r="E39" s="24">
        <f ca="1">IFERROR(IF(LoanIsNotPaid*LoanIsGood,MonthlyPayment,""), "")</f>
        <v>11071.885113952592</v>
      </c>
      <c r="F39" s="24">
        <f ca="1">IFERROR(IF(LoanIsNotPaid*LoanIsGood,Principal,""), "")</f>
        <v>7929.4992947246719</v>
      </c>
      <c r="G39" s="24">
        <f ca="1">IFERROR(IF(LoanIsNotPaid*LoanIsGood,InterestAmt,""), "")</f>
        <v>3142.3858192279208</v>
      </c>
      <c r="H39" s="24">
        <f ca="1">IFERROR(IF(LoanIsNotPaid*LoanIsGood,EndingBalance,""), "")</f>
        <v>1976735.228638703</v>
      </c>
    </row>
    <row r="40" spans="2:8" ht="20" customHeight="1" x14ac:dyDescent="0.8">
      <c r="B40" s="26">
        <f ca="1">IFERROR(IF(LoanIsNotPaid*LoanIsGood,PaymentNumber,""), "")</f>
        <v>31</v>
      </c>
      <c r="C40" s="25">
        <f ca="1">IFERROR(IF(LoanIsNotPaid*LoanIsGood,PaymentDate,""), "")</f>
        <v>46008</v>
      </c>
      <c r="D40" s="24">
        <f ca="1">IFERROR(IF(LoanIsNotPaid*LoanIsGood,LoanValue,""), "")</f>
        <v>1976735.228638703</v>
      </c>
      <c r="E40" s="24">
        <f ca="1">IFERROR(IF(LoanIsNotPaid*LoanIsGood,MonthlyPayment,""), "")</f>
        <v>11071.885113952592</v>
      </c>
      <c r="F40" s="24">
        <f ca="1">IFERROR(IF(LoanIsNotPaid*LoanIsGood,Principal,""), "")</f>
        <v>7942.0543352746517</v>
      </c>
      <c r="G40" s="24">
        <f ca="1">IFERROR(IF(LoanIsNotPaid*LoanIsGood,InterestAmt,""), "")</f>
        <v>3129.8307786779401</v>
      </c>
      <c r="H40" s="24">
        <f ca="1">IFERROR(IF(LoanIsNotPaid*LoanIsGood,EndingBalance,""), "")</f>
        <v>1968793.174303429</v>
      </c>
    </row>
    <row r="41" spans="2:8" ht="20" customHeight="1" x14ac:dyDescent="0.8">
      <c r="B41" s="26">
        <f ca="1">IFERROR(IF(LoanIsNotPaid*LoanIsGood,PaymentNumber,""), "")</f>
        <v>32</v>
      </c>
      <c r="C41" s="25">
        <f ca="1">IFERROR(IF(LoanIsNotPaid*LoanIsGood,PaymentDate,""), "")</f>
        <v>46039</v>
      </c>
      <c r="D41" s="24">
        <f ca="1">IFERROR(IF(LoanIsNotPaid*LoanIsGood,LoanValue,""), "")</f>
        <v>1968793.174303429</v>
      </c>
      <c r="E41" s="24">
        <f ca="1">IFERROR(IF(LoanIsNotPaid*LoanIsGood,MonthlyPayment,""), "")</f>
        <v>11071.885113952592</v>
      </c>
      <c r="F41" s="24">
        <f ca="1">IFERROR(IF(LoanIsNotPaid*LoanIsGood,Principal,""), "")</f>
        <v>7954.6292546388386</v>
      </c>
      <c r="G41" s="24">
        <f ca="1">IFERROR(IF(LoanIsNotPaid*LoanIsGood,InterestAmt,""), "")</f>
        <v>3117.2558593137546</v>
      </c>
      <c r="H41" s="24">
        <f ca="1">IFERROR(IF(LoanIsNotPaid*LoanIsGood,EndingBalance,""), "")</f>
        <v>1960838.5450487896</v>
      </c>
    </row>
    <row r="42" spans="2:8" ht="20" customHeight="1" x14ac:dyDescent="0.8">
      <c r="B42" s="26">
        <f ca="1">IFERROR(IF(LoanIsNotPaid*LoanIsGood,PaymentNumber,""), "")</f>
        <v>33</v>
      </c>
      <c r="C42" s="25">
        <f ca="1">IFERROR(IF(LoanIsNotPaid*LoanIsGood,PaymentDate,""), "")</f>
        <v>46070</v>
      </c>
      <c r="D42" s="24">
        <f ca="1">IFERROR(IF(LoanIsNotPaid*LoanIsGood,LoanValue,""), "")</f>
        <v>1960838.5450487896</v>
      </c>
      <c r="E42" s="24">
        <f ca="1">IFERROR(IF(LoanIsNotPaid*LoanIsGood,MonthlyPayment,""), "")</f>
        <v>11071.885113952592</v>
      </c>
      <c r="F42" s="24">
        <f ca="1">IFERROR(IF(LoanIsNotPaid*LoanIsGood,Principal,""), "")</f>
        <v>7967.2240842920155</v>
      </c>
      <c r="G42" s="24">
        <f ca="1">IFERROR(IF(LoanIsNotPaid*LoanIsGood,InterestAmt,""), "")</f>
        <v>3104.6610296605763</v>
      </c>
      <c r="H42" s="24">
        <f ca="1">IFERROR(IF(LoanIsNotPaid*LoanIsGood,EndingBalance,""), "")</f>
        <v>1952871.320964498</v>
      </c>
    </row>
    <row r="43" spans="2:8" ht="20" customHeight="1" x14ac:dyDescent="0.8">
      <c r="B43" s="26">
        <f ca="1">IFERROR(IF(LoanIsNotPaid*LoanIsGood,PaymentNumber,""), "")</f>
        <v>34</v>
      </c>
      <c r="C43" s="25">
        <f ca="1">IFERROR(IF(LoanIsNotPaid*LoanIsGood,PaymentDate,""), "")</f>
        <v>46098</v>
      </c>
      <c r="D43" s="24">
        <f ca="1">IFERROR(IF(LoanIsNotPaid*LoanIsGood,LoanValue,""), "")</f>
        <v>1952871.320964498</v>
      </c>
      <c r="E43" s="24">
        <f ca="1">IFERROR(IF(LoanIsNotPaid*LoanIsGood,MonthlyPayment,""), "")</f>
        <v>11071.885113952592</v>
      </c>
      <c r="F43" s="24">
        <f ca="1">IFERROR(IF(LoanIsNotPaid*LoanIsGood,Principal,""), "")</f>
        <v>7979.8388557588123</v>
      </c>
      <c r="G43" s="24">
        <f ca="1">IFERROR(IF(LoanIsNotPaid*LoanIsGood,InterestAmt,""), "")</f>
        <v>3092.0462581937809</v>
      </c>
      <c r="H43" s="24">
        <f ca="1">IFERROR(IF(LoanIsNotPaid*LoanIsGood,EndingBalance,""), "")</f>
        <v>1944891.4821087387</v>
      </c>
    </row>
    <row r="44" spans="2:8" ht="20" customHeight="1" x14ac:dyDescent="0.8">
      <c r="B44" s="26">
        <f ca="1">IFERROR(IF(LoanIsNotPaid*LoanIsGood,PaymentNumber,""), "")</f>
        <v>35</v>
      </c>
      <c r="C44" s="25">
        <f ca="1">IFERROR(IF(LoanIsNotPaid*LoanIsGood,PaymentDate,""), "")</f>
        <v>46129</v>
      </c>
      <c r="D44" s="24">
        <f ca="1">IFERROR(IF(LoanIsNotPaid*LoanIsGood,LoanValue,""), "")</f>
        <v>1944891.4821087387</v>
      </c>
      <c r="E44" s="24">
        <f ca="1">IFERROR(IF(LoanIsNotPaid*LoanIsGood,MonthlyPayment,""), "")</f>
        <v>11071.885113952592</v>
      </c>
      <c r="F44" s="24">
        <f ca="1">IFERROR(IF(LoanIsNotPaid*LoanIsGood,Principal,""), "")</f>
        <v>7992.4736006137628</v>
      </c>
      <c r="G44" s="24">
        <f ca="1">IFERROR(IF(LoanIsNotPaid*LoanIsGood,InterestAmt,""), "")</f>
        <v>3079.41151333883</v>
      </c>
      <c r="H44" s="24">
        <f ca="1">IFERROR(IF(LoanIsNotPaid*LoanIsGood,EndingBalance,""), "")</f>
        <v>1936899.0085081253</v>
      </c>
    </row>
    <row r="45" spans="2:8" ht="20" customHeight="1" x14ac:dyDescent="0.8">
      <c r="B45" s="26">
        <f ca="1">IFERROR(IF(LoanIsNotPaid*LoanIsGood,PaymentNumber,""), "")</f>
        <v>36</v>
      </c>
      <c r="C45" s="25">
        <f ca="1">IFERROR(IF(LoanIsNotPaid*LoanIsGood,PaymentDate,""), "")</f>
        <v>46159</v>
      </c>
      <c r="D45" s="24">
        <f ca="1">IFERROR(IF(LoanIsNotPaid*LoanIsGood,LoanValue,""), "")</f>
        <v>1936899.0085081253</v>
      </c>
      <c r="E45" s="24">
        <f ca="1">IFERROR(IF(LoanIsNotPaid*LoanIsGood,MonthlyPayment,""), "")</f>
        <v>11071.885113952592</v>
      </c>
      <c r="F45" s="24">
        <f ca="1">IFERROR(IF(LoanIsNotPaid*LoanIsGood,Principal,""), "")</f>
        <v>8005.128350481401</v>
      </c>
      <c r="G45" s="24">
        <f ca="1">IFERROR(IF(LoanIsNotPaid*LoanIsGood,InterestAmt,""), "")</f>
        <v>3066.7567634711909</v>
      </c>
      <c r="H45" s="24">
        <f ca="1">IFERROR(IF(LoanIsNotPaid*LoanIsGood,EndingBalance,""), "")</f>
        <v>1928893.8801576439</v>
      </c>
    </row>
    <row r="46" spans="2:8" ht="20" customHeight="1" x14ac:dyDescent="0.8">
      <c r="B46" s="26">
        <f ca="1">IFERROR(IF(LoanIsNotPaid*LoanIsGood,PaymentNumber,""), "")</f>
        <v>37</v>
      </c>
      <c r="C46" s="25">
        <f ca="1">IFERROR(IF(LoanIsNotPaid*LoanIsGood,PaymentDate,""), "")</f>
        <v>46190</v>
      </c>
      <c r="D46" s="24">
        <f ca="1">IFERROR(IF(LoanIsNotPaid*LoanIsGood,LoanValue,""), "")</f>
        <v>1928893.8801576439</v>
      </c>
      <c r="E46" s="24">
        <f ca="1">IFERROR(IF(LoanIsNotPaid*LoanIsGood,MonthlyPayment,""), "")</f>
        <v>11071.885113952592</v>
      </c>
      <c r="F46" s="24">
        <f ca="1">IFERROR(IF(LoanIsNotPaid*LoanIsGood,Principal,""), "")</f>
        <v>8017.8031370363306</v>
      </c>
      <c r="G46" s="24">
        <f ca="1">IFERROR(IF(LoanIsNotPaid*LoanIsGood,InterestAmt,""), "")</f>
        <v>3054.0819769162626</v>
      </c>
      <c r="H46" s="24">
        <f ca="1">IFERROR(IF(LoanIsNotPaid*LoanIsGood,EndingBalance,""), "")</f>
        <v>1920876.0770206088</v>
      </c>
    </row>
    <row r="47" spans="2:8" ht="20" customHeight="1" x14ac:dyDescent="0.8">
      <c r="B47" s="26">
        <f ca="1">IFERROR(IF(LoanIsNotPaid*LoanIsGood,PaymentNumber,""), "")</f>
        <v>38</v>
      </c>
      <c r="C47" s="25">
        <f ca="1">IFERROR(IF(LoanIsNotPaid*LoanIsGood,PaymentDate,""), "")</f>
        <v>46220</v>
      </c>
      <c r="D47" s="24">
        <f ca="1">IFERROR(IF(LoanIsNotPaid*LoanIsGood,LoanValue,""), "")</f>
        <v>1920876.0770206088</v>
      </c>
      <c r="E47" s="24">
        <f ca="1">IFERROR(IF(LoanIsNotPaid*LoanIsGood,MonthlyPayment,""), "")</f>
        <v>11071.885113952592</v>
      </c>
      <c r="F47" s="24">
        <f ca="1">IFERROR(IF(LoanIsNotPaid*LoanIsGood,Principal,""), "")</f>
        <v>8030.4979920033038</v>
      </c>
      <c r="G47" s="24">
        <f ca="1">IFERROR(IF(LoanIsNotPaid*LoanIsGood,InterestAmt,""), "")</f>
        <v>3041.387121949288</v>
      </c>
      <c r="H47" s="24">
        <f ca="1">IFERROR(IF(LoanIsNotPaid*LoanIsGood,EndingBalance,""), "")</f>
        <v>1912845.5790286055</v>
      </c>
    </row>
    <row r="48" spans="2:8" ht="20" customHeight="1" x14ac:dyDescent="0.8">
      <c r="B48" s="26">
        <f ca="1">IFERROR(IF(LoanIsNotPaid*LoanIsGood,PaymentNumber,""), "")</f>
        <v>39</v>
      </c>
      <c r="C48" s="25">
        <f ca="1">IFERROR(IF(LoanIsNotPaid*LoanIsGood,PaymentDate,""), "")</f>
        <v>46251</v>
      </c>
      <c r="D48" s="24">
        <f ca="1">IFERROR(IF(LoanIsNotPaid*LoanIsGood,LoanValue,""), "")</f>
        <v>1912845.5790286055</v>
      </c>
      <c r="E48" s="24">
        <f ca="1">IFERROR(IF(LoanIsNotPaid*LoanIsGood,MonthlyPayment,""), "")</f>
        <v>11071.885113952592</v>
      </c>
      <c r="F48" s="24">
        <f ca="1">IFERROR(IF(LoanIsNotPaid*LoanIsGood,Principal,""), "")</f>
        <v>8043.2129471573107</v>
      </c>
      <c r="G48" s="24">
        <f ca="1">IFERROR(IF(LoanIsNotPaid*LoanIsGood,InterestAmt,""), "")</f>
        <v>3028.6721667952829</v>
      </c>
      <c r="H48" s="24">
        <f ca="1">IFERROR(IF(LoanIsNotPaid*LoanIsGood,EndingBalance,""), "")</f>
        <v>1904802.3660814485</v>
      </c>
    </row>
    <row r="49" spans="2:8" ht="20" customHeight="1" x14ac:dyDescent="0.8">
      <c r="B49" s="26">
        <f ca="1">IFERROR(IF(LoanIsNotPaid*LoanIsGood,PaymentNumber,""), "")</f>
        <v>40</v>
      </c>
      <c r="C49" s="25">
        <f ca="1">IFERROR(IF(LoanIsNotPaid*LoanIsGood,PaymentDate,""), "")</f>
        <v>46282</v>
      </c>
      <c r="D49" s="24">
        <f ca="1">IFERROR(IF(LoanIsNotPaid*LoanIsGood,LoanValue,""), "")</f>
        <v>1904802.3660814485</v>
      </c>
      <c r="E49" s="24">
        <f ca="1">IFERROR(IF(LoanIsNotPaid*LoanIsGood,MonthlyPayment,""), "")</f>
        <v>11071.885113952592</v>
      </c>
      <c r="F49" s="24">
        <f ca="1">IFERROR(IF(LoanIsNotPaid*LoanIsGood,Principal,""), "")</f>
        <v>8055.948034323641</v>
      </c>
      <c r="G49" s="24">
        <f ca="1">IFERROR(IF(LoanIsNotPaid*LoanIsGood,InterestAmt,""), "")</f>
        <v>3015.9370796289509</v>
      </c>
      <c r="H49" s="24">
        <f ca="1">IFERROR(IF(LoanIsNotPaid*LoanIsGood,EndingBalance,""), "")</f>
        <v>1896746.4180471248</v>
      </c>
    </row>
    <row r="50" spans="2:8" ht="20" customHeight="1" x14ac:dyDescent="0.8">
      <c r="B50" s="26">
        <f ca="1">IFERROR(IF(LoanIsNotPaid*LoanIsGood,PaymentNumber,""), "")</f>
        <v>41</v>
      </c>
      <c r="C50" s="25">
        <f ca="1">IFERROR(IF(LoanIsNotPaid*LoanIsGood,PaymentDate,""), "")</f>
        <v>46312</v>
      </c>
      <c r="D50" s="24">
        <f ca="1">IFERROR(IF(LoanIsNotPaid*LoanIsGood,LoanValue,""), "")</f>
        <v>1896746.4180471248</v>
      </c>
      <c r="E50" s="24">
        <f ca="1">IFERROR(IF(LoanIsNotPaid*LoanIsGood,MonthlyPayment,""), "")</f>
        <v>11071.885113952592</v>
      </c>
      <c r="F50" s="24">
        <f ca="1">IFERROR(IF(LoanIsNotPaid*LoanIsGood,Principal,""), "")</f>
        <v>8068.7032853779874</v>
      </c>
      <c r="G50" s="24">
        <f ca="1">IFERROR(IF(LoanIsNotPaid*LoanIsGood,InterestAmt,""), "")</f>
        <v>3003.1818285746049</v>
      </c>
      <c r="H50" s="24">
        <f ca="1">IFERROR(IF(LoanIsNotPaid*LoanIsGood,EndingBalance,""), "")</f>
        <v>1888677.7147617466</v>
      </c>
    </row>
    <row r="51" spans="2:8" ht="20" customHeight="1" x14ac:dyDescent="0.8">
      <c r="B51" s="26">
        <f ca="1">IFERROR(IF(LoanIsNotPaid*LoanIsGood,PaymentNumber,""), "")</f>
        <v>42</v>
      </c>
      <c r="C51" s="25">
        <f ca="1">IFERROR(IF(LoanIsNotPaid*LoanIsGood,PaymentDate,""), "")</f>
        <v>46343</v>
      </c>
      <c r="D51" s="24">
        <f ca="1">IFERROR(IF(LoanIsNotPaid*LoanIsGood,LoanValue,""), "")</f>
        <v>1888677.7147617466</v>
      </c>
      <c r="E51" s="24">
        <f ca="1">IFERROR(IF(LoanIsNotPaid*LoanIsGood,MonthlyPayment,""), "")</f>
        <v>11071.885113952592</v>
      </c>
      <c r="F51" s="24">
        <f ca="1">IFERROR(IF(LoanIsNotPaid*LoanIsGood,Principal,""), "")</f>
        <v>8081.4787322465027</v>
      </c>
      <c r="G51" s="24">
        <f ca="1">IFERROR(IF(LoanIsNotPaid*LoanIsGood,InterestAmt,""), "")</f>
        <v>2990.4063817060896</v>
      </c>
      <c r="H51" s="24">
        <f ca="1">IFERROR(IF(LoanIsNotPaid*LoanIsGood,EndingBalance,""), "")</f>
        <v>1880596.2360295001</v>
      </c>
    </row>
    <row r="52" spans="2:8" ht="20" customHeight="1" x14ac:dyDescent="0.8">
      <c r="B52" s="26">
        <f ca="1">IFERROR(IF(LoanIsNotPaid*LoanIsGood,PaymentNumber,""), "")</f>
        <v>43</v>
      </c>
      <c r="C52" s="25">
        <f ca="1">IFERROR(IF(LoanIsNotPaid*LoanIsGood,PaymentDate,""), "")</f>
        <v>46373</v>
      </c>
      <c r="D52" s="24">
        <f ca="1">IFERROR(IF(LoanIsNotPaid*LoanIsGood,LoanValue,""), "")</f>
        <v>1880596.2360295001</v>
      </c>
      <c r="E52" s="24">
        <f ca="1">IFERROR(IF(LoanIsNotPaid*LoanIsGood,MonthlyPayment,""), "")</f>
        <v>11071.885113952592</v>
      </c>
      <c r="F52" s="24">
        <f ca="1">IFERROR(IF(LoanIsNotPaid*LoanIsGood,Principal,""), "")</f>
        <v>8094.2744069058926</v>
      </c>
      <c r="G52" s="24">
        <f ca="1">IFERROR(IF(LoanIsNotPaid*LoanIsGood,InterestAmt,""), "")</f>
        <v>2977.6107070466992</v>
      </c>
      <c r="H52" s="24">
        <f ca="1">IFERROR(IF(LoanIsNotPaid*LoanIsGood,EndingBalance,""), "")</f>
        <v>1872501.9616225949</v>
      </c>
    </row>
    <row r="53" spans="2:8" ht="20" customHeight="1" x14ac:dyDescent="0.8">
      <c r="B53" s="26">
        <f ca="1">IFERROR(IF(LoanIsNotPaid*LoanIsGood,PaymentNumber,""), "")</f>
        <v>44</v>
      </c>
      <c r="C53" s="25">
        <f ca="1">IFERROR(IF(LoanIsNotPaid*LoanIsGood,PaymentDate,""), "")</f>
        <v>46404</v>
      </c>
      <c r="D53" s="24">
        <f ca="1">IFERROR(IF(LoanIsNotPaid*LoanIsGood,LoanValue,""), "")</f>
        <v>1872501.9616225949</v>
      </c>
      <c r="E53" s="24">
        <f ca="1">IFERROR(IF(LoanIsNotPaid*LoanIsGood,MonthlyPayment,""), "")</f>
        <v>11071.885113952592</v>
      </c>
      <c r="F53" s="24">
        <f ca="1">IFERROR(IF(LoanIsNotPaid*LoanIsGood,Principal,""), "")</f>
        <v>8107.090341383494</v>
      </c>
      <c r="G53" s="24">
        <f ca="1">IFERROR(IF(LoanIsNotPaid*LoanIsGood,InterestAmt,""), "")</f>
        <v>2964.7947725690983</v>
      </c>
      <c r="H53" s="24">
        <f ca="1">IFERROR(IF(LoanIsNotPaid*LoanIsGood,EndingBalance,""), "")</f>
        <v>1864394.8712812101</v>
      </c>
    </row>
    <row r="54" spans="2:8" ht="20" customHeight="1" x14ac:dyDescent="0.8">
      <c r="B54" s="26">
        <f ca="1">IFERROR(IF(LoanIsNotPaid*LoanIsGood,PaymentNumber,""), "")</f>
        <v>45</v>
      </c>
      <c r="C54" s="25">
        <f ca="1">IFERROR(IF(LoanIsNotPaid*LoanIsGood,PaymentDate,""), "")</f>
        <v>46435</v>
      </c>
      <c r="D54" s="24">
        <f ca="1">IFERROR(IF(LoanIsNotPaid*LoanIsGood,LoanValue,""), "")</f>
        <v>1864394.8712812101</v>
      </c>
      <c r="E54" s="24">
        <f ca="1">IFERROR(IF(LoanIsNotPaid*LoanIsGood,MonthlyPayment,""), "")</f>
        <v>11071.885113952592</v>
      </c>
      <c r="F54" s="24">
        <f ca="1">IFERROR(IF(LoanIsNotPaid*LoanIsGood,Principal,""), "")</f>
        <v>8119.9265677573512</v>
      </c>
      <c r="G54" s="24">
        <f ca="1">IFERROR(IF(LoanIsNotPaid*LoanIsGood,InterestAmt,""), "")</f>
        <v>2951.9585461952415</v>
      </c>
      <c r="H54" s="24">
        <f ca="1">IFERROR(IF(LoanIsNotPaid*LoanIsGood,EndingBalance,""), "")</f>
        <v>1856274.9447134538</v>
      </c>
    </row>
    <row r="55" spans="2:8" ht="20" customHeight="1" x14ac:dyDescent="0.8">
      <c r="B55" s="26">
        <f ca="1">IFERROR(IF(LoanIsNotPaid*LoanIsGood,PaymentNumber,""), "")</f>
        <v>46</v>
      </c>
      <c r="C55" s="25">
        <f ca="1">IFERROR(IF(LoanIsNotPaid*LoanIsGood,PaymentDate,""), "")</f>
        <v>46463</v>
      </c>
      <c r="D55" s="24">
        <f ca="1">IFERROR(IF(LoanIsNotPaid*LoanIsGood,LoanValue,""), "")</f>
        <v>1856274.9447134538</v>
      </c>
      <c r="E55" s="24">
        <f ca="1">IFERROR(IF(LoanIsNotPaid*LoanIsGood,MonthlyPayment,""), "")</f>
        <v>11071.885113952592</v>
      </c>
      <c r="F55" s="24">
        <f ca="1">IFERROR(IF(LoanIsNotPaid*LoanIsGood,Principal,""), "")</f>
        <v>8132.7831181562997</v>
      </c>
      <c r="G55" s="24">
        <f ca="1">IFERROR(IF(LoanIsNotPaid*LoanIsGood,InterestAmt,""), "")</f>
        <v>2939.1019957962917</v>
      </c>
      <c r="H55" s="24">
        <f ca="1">IFERROR(IF(LoanIsNotPaid*LoanIsGood,EndingBalance,""), "")</f>
        <v>1848142.1615952975</v>
      </c>
    </row>
    <row r="56" spans="2:8" ht="20" customHeight="1" x14ac:dyDescent="0.8">
      <c r="B56" s="26">
        <f ca="1">IFERROR(IF(LoanIsNotPaid*LoanIsGood,PaymentNumber,""), "")</f>
        <v>47</v>
      </c>
      <c r="C56" s="25">
        <f ca="1">IFERROR(IF(LoanIsNotPaid*LoanIsGood,PaymentDate,""), "")</f>
        <v>46494</v>
      </c>
      <c r="D56" s="24">
        <f ca="1">IFERROR(IF(LoanIsNotPaid*LoanIsGood,LoanValue,""), "")</f>
        <v>1848142.1615952975</v>
      </c>
      <c r="E56" s="24">
        <f ca="1">IFERROR(IF(LoanIsNotPaid*LoanIsGood,MonthlyPayment,""), "")</f>
        <v>11071.885113952592</v>
      </c>
      <c r="F56" s="24">
        <f ca="1">IFERROR(IF(LoanIsNotPaid*LoanIsGood,Principal,""), "")</f>
        <v>8145.6600247600472</v>
      </c>
      <c r="G56" s="24">
        <f ca="1">IFERROR(IF(LoanIsNotPaid*LoanIsGood,InterestAmt,""), "")</f>
        <v>2926.2250891925441</v>
      </c>
      <c r="H56" s="24">
        <f ca="1">IFERROR(IF(LoanIsNotPaid*LoanIsGood,EndingBalance,""), "")</f>
        <v>1839996.5015705375</v>
      </c>
    </row>
    <row r="57" spans="2:8" ht="20" customHeight="1" x14ac:dyDescent="0.8">
      <c r="B57" s="26">
        <f ca="1">IFERROR(IF(LoanIsNotPaid*LoanIsGood,PaymentNumber,""), "")</f>
        <v>48</v>
      </c>
      <c r="C57" s="25">
        <f ca="1">IFERROR(IF(LoanIsNotPaid*LoanIsGood,PaymentDate,""), "")</f>
        <v>46524</v>
      </c>
      <c r="D57" s="24">
        <f ca="1">IFERROR(IF(LoanIsNotPaid*LoanIsGood,LoanValue,""), "")</f>
        <v>1839996.5015705375</v>
      </c>
      <c r="E57" s="24">
        <f ca="1">IFERROR(IF(LoanIsNotPaid*LoanIsGood,MonthlyPayment,""), "")</f>
        <v>11071.885113952592</v>
      </c>
      <c r="F57" s="24">
        <f ca="1">IFERROR(IF(LoanIsNotPaid*LoanIsGood,Principal,""), "")</f>
        <v>8158.5573197992517</v>
      </c>
      <c r="G57" s="24">
        <f ca="1">IFERROR(IF(LoanIsNotPaid*LoanIsGood,InterestAmt,""), "")</f>
        <v>2913.3277941533411</v>
      </c>
      <c r="H57" s="24">
        <f ca="1">IFERROR(IF(LoanIsNotPaid*LoanIsGood,EndingBalance,""), "")</f>
        <v>1831837.9442507392</v>
      </c>
    </row>
    <row r="58" spans="2:8" ht="20" customHeight="1" x14ac:dyDescent="0.8">
      <c r="B58" s="26">
        <f ca="1">IFERROR(IF(LoanIsNotPaid*LoanIsGood,PaymentNumber,""), "")</f>
        <v>49</v>
      </c>
      <c r="C58" s="25">
        <f ca="1">IFERROR(IF(LoanIsNotPaid*LoanIsGood,PaymentDate,""), "")</f>
        <v>46555</v>
      </c>
      <c r="D58" s="24">
        <f ca="1">IFERROR(IF(LoanIsNotPaid*LoanIsGood,LoanValue,""), "")</f>
        <v>1831837.9442507392</v>
      </c>
      <c r="E58" s="24">
        <f ca="1">IFERROR(IF(LoanIsNotPaid*LoanIsGood,MonthlyPayment,""), "")</f>
        <v>11071.885113952592</v>
      </c>
      <c r="F58" s="24">
        <f ca="1">IFERROR(IF(LoanIsNotPaid*LoanIsGood,Principal,""), "")</f>
        <v>8171.4750355556007</v>
      </c>
      <c r="G58" s="24">
        <f ca="1">IFERROR(IF(LoanIsNotPaid*LoanIsGood,InterestAmt,""), "")</f>
        <v>2900.4100783969925</v>
      </c>
      <c r="H58" s="24">
        <f ca="1">IFERROR(IF(LoanIsNotPaid*LoanIsGood,EndingBalance,""), "")</f>
        <v>1823666.4692151835</v>
      </c>
    </row>
    <row r="59" spans="2:8" ht="20" customHeight="1" x14ac:dyDescent="0.8">
      <c r="B59" s="26">
        <f ca="1">IFERROR(IF(LoanIsNotPaid*LoanIsGood,PaymentNumber,""), "")</f>
        <v>50</v>
      </c>
      <c r="C59" s="25">
        <f ca="1">IFERROR(IF(LoanIsNotPaid*LoanIsGood,PaymentDate,""), "")</f>
        <v>46585</v>
      </c>
      <c r="D59" s="24">
        <f ca="1">IFERROR(IF(LoanIsNotPaid*LoanIsGood,LoanValue,""), "")</f>
        <v>1823666.4692151835</v>
      </c>
      <c r="E59" s="24">
        <f ca="1">IFERROR(IF(LoanIsNotPaid*LoanIsGood,MonthlyPayment,""), "")</f>
        <v>11071.885113952592</v>
      </c>
      <c r="F59" s="24">
        <f ca="1">IFERROR(IF(LoanIsNotPaid*LoanIsGood,Principal,""), "")</f>
        <v>8184.4132043618965</v>
      </c>
      <c r="G59" s="24">
        <f ca="1">IFERROR(IF(LoanIsNotPaid*LoanIsGood,InterestAmt,""), "")</f>
        <v>2887.4719095906962</v>
      </c>
      <c r="H59" s="24">
        <f ca="1">IFERROR(IF(LoanIsNotPaid*LoanIsGood,EndingBalance,""), "")</f>
        <v>1815482.0560108223</v>
      </c>
    </row>
    <row r="60" spans="2:8" ht="20" customHeight="1" x14ac:dyDescent="0.8">
      <c r="B60" s="26">
        <f ca="1">IFERROR(IF(LoanIsNotPaid*LoanIsGood,PaymentNumber,""), "")</f>
        <v>51</v>
      </c>
      <c r="C60" s="25">
        <f ca="1">IFERROR(IF(LoanIsNotPaid*LoanIsGood,PaymentDate,""), "")</f>
        <v>46616</v>
      </c>
      <c r="D60" s="24">
        <f ca="1">IFERROR(IF(LoanIsNotPaid*LoanIsGood,LoanValue,""), "")</f>
        <v>1815482.0560108223</v>
      </c>
      <c r="E60" s="24">
        <f ca="1">IFERROR(IF(LoanIsNotPaid*LoanIsGood,MonthlyPayment,""), "")</f>
        <v>11071.885113952592</v>
      </c>
      <c r="F60" s="24">
        <f ca="1">IFERROR(IF(LoanIsNotPaid*LoanIsGood,Principal,""), "")</f>
        <v>8197.3718586021369</v>
      </c>
      <c r="G60" s="24">
        <f ca="1">IFERROR(IF(LoanIsNotPaid*LoanIsGood,InterestAmt,""), "")</f>
        <v>2874.5132553504563</v>
      </c>
      <c r="H60" s="24">
        <f ca="1">IFERROR(IF(LoanIsNotPaid*LoanIsGood,EndingBalance,""), "")</f>
        <v>1807284.6841522204</v>
      </c>
    </row>
    <row r="61" spans="2:8" ht="20" customHeight="1" x14ac:dyDescent="0.8">
      <c r="B61" s="26">
        <f ca="1">IFERROR(IF(LoanIsNotPaid*LoanIsGood,PaymentNumber,""), "")</f>
        <v>52</v>
      </c>
      <c r="C61" s="25">
        <f ca="1">IFERROR(IF(LoanIsNotPaid*LoanIsGood,PaymentDate,""), "")</f>
        <v>46647</v>
      </c>
      <c r="D61" s="24">
        <f ca="1">IFERROR(IF(LoanIsNotPaid*LoanIsGood,LoanValue,""), "")</f>
        <v>1807284.6841522204</v>
      </c>
      <c r="E61" s="24">
        <f ca="1">IFERROR(IF(LoanIsNotPaid*LoanIsGood,MonthlyPayment,""), "")</f>
        <v>11071.885113952592</v>
      </c>
      <c r="F61" s="24">
        <f ca="1">IFERROR(IF(LoanIsNotPaid*LoanIsGood,Principal,""), "")</f>
        <v>8210.3510307115885</v>
      </c>
      <c r="G61" s="24">
        <f ca="1">IFERROR(IF(LoanIsNotPaid*LoanIsGood,InterestAmt,""), "")</f>
        <v>2861.5340832410029</v>
      </c>
      <c r="H61" s="24">
        <f ca="1">IFERROR(IF(LoanIsNotPaid*LoanIsGood,EndingBalance,""), "")</f>
        <v>1799074.3331215079</v>
      </c>
    </row>
    <row r="62" spans="2:8" ht="20" customHeight="1" x14ac:dyDescent="0.8">
      <c r="B62" s="26">
        <f ca="1">IFERROR(IF(LoanIsNotPaid*LoanIsGood,PaymentNumber,""), "")</f>
        <v>53</v>
      </c>
      <c r="C62" s="25">
        <f ca="1">IFERROR(IF(LoanIsNotPaid*LoanIsGood,PaymentDate,""), "")</f>
        <v>46677</v>
      </c>
      <c r="D62" s="24">
        <f ca="1">IFERROR(IF(LoanIsNotPaid*LoanIsGood,LoanValue,""), "")</f>
        <v>1799074.3331215079</v>
      </c>
      <c r="E62" s="24">
        <f ca="1">IFERROR(IF(LoanIsNotPaid*LoanIsGood,MonthlyPayment,""), "")</f>
        <v>11071.885113952592</v>
      </c>
      <c r="F62" s="24">
        <f ca="1">IFERROR(IF(LoanIsNotPaid*LoanIsGood,Principal,""), "")</f>
        <v>8223.3507531768828</v>
      </c>
      <c r="G62" s="24">
        <f ca="1">IFERROR(IF(LoanIsNotPaid*LoanIsGood,InterestAmt,""), "")</f>
        <v>2848.5343607757095</v>
      </c>
      <c r="H62" s="24">
        <f ca="1">IFERROR(IF(LoanIsNotPaid*LoanIsGood,EndingBalance,""), "")</f>
        <v>1790850.9823683316</v>
      </c>
    </row>
    <row r="63" spans="2:8" ht="20" customHeight="1" x14ac:dyDescent="0.8">
      <c r="B63" s="26">
        <f ca="1">IFERROR(IF(LoanIsNotPaid*LoanIsGood,PaymentNumber,""), "")</f>
        <v>54</v>
      </c>
      <c r="C63" s="25">
        <f ca="1">IFERROR(IF(LoanIsNotPaid*LoanIsGood,PaymentDate,""), "")</f>
        <v>46708</v>
      </c>
      <c r="D63" s="24">
        <f ca="1">IFERROR(IF(LoanIsNotPaid*LoanIsGood,LoanValue,""), "")</f>
        <v>1790850.9823683316</v>
      </c>
      <c r="E63" s="24">
        <f ca="1">IFERROR(IF(LoanIsNotPaid*LoanIsGood,MonthlyPayment,""), "")</f>
        <v>11071.885113952592</v>
      </c>
      <c r="F63" s="24">
        <f ca="1">IFERROR(IF(LoanIsNotPaid*LoanIsGood,Principal,""), "")</f>
        <v>8236.3710585360786</v>
      </c>
      <c r="G63" s="24">
        <f ca="1">IFERROR(IF(LoanIsNotPaid*LoanIsGood,InterestAmt,""), "")</f>
        <v>2835.5140554165127</v>
      </c>
      <c r="H63" s="24">
        <f ca="1">IFERROR(IF(LoanIsNotPaid*LoanIsGood,EndingBalance,""), "")</f>
        <v>1782614.6113097954</v>
      </c>
    </row>
    <row r="64" spans="2:8" ht="20" customHeight="1" x14ac:dyDescent="0.8">
      <c r="B64" s="26">
        <f ca="1">IFERROR(IF(LoanIsNotPaid*LoanIsGood,PaymentNumber,""), "")</f>
        <v>55</v>
      </c>
      <c r="C64" s="25">
        <f ca="1">IFERROR(IF(LoanIsNotPaid*LoanIsGood,PaymentDate,""), "")</f>
        <v>46738</v>
      </c>
      <c r="D64" s="24">
        <f ca="1">IFERROR(IF(LoanIsNotPaid*LoanIsGood,LoanValue,""), "")</f>
        <v>1782614.6113097954</v>
      </c>
      <c r="E64" s="24">
        <f ca="1">IFERROR(IF(LoanIsNotPaid*LoanIsGood,MonthlyPayment,""), "")</f>
        <v>11071.885113952592</v>
      </c>
      <c r="F64" s="24">
        <f ca="1">IFERROR(IF(LoanIsNotPaid*LoanIsGood,Principal,""), "")</f>
        <v>8249.4119793787631</v>
      </c>
      <c r="G64" s="24">
        <f ca="1">IFERROR(IF(LoanIsNotPaid*LoanIsGood,InterestAmt,""), "")</f>
        <v>2822.4731345738314</v>
      </c>
      <c r="H64" s="24">
        <f ca="1">IFERROR(IF(LoanIsNotPaid*LoanIsGood,EndingBalance,""), "")</f>
        <v>1774365.1993304165</v>
      </c>
    </row>
    <row r="65" spans="2:8" ht="20" customHeight="1" x14ac:dyDescent="0.8">
      <c r="B65" s="26">
        <f ca="1">IFERROR(IF(LoanIsNotPaid*LoanIsGood,PaymentNumber,""), "")</f>
        <v>56</v>
      </c>
      <c r="C65" s="25">
        <f ca="1">IFERROR(IF(LoanIsNotPaid*LoanIsGood,PaymentDate,""), "")</f>
        <v>46769</v>
      </c>
      <c r="D65" s="24">
        <f ca="1">IFERROR(IF(LoanIsNotPaid*LoanIsGood,LoanValue,""), "")</f>
        <v>1774365.1993304165</v>
      </c>
      <c r="E65" s="24">
        <f ca="1">IFERROR(IF(LoanIsNotPaid*LoanIsGood,MonthlyPayment,""), "")</f>
        <v>11071.885113952592</v>
      </c>
      <c r="F65" s="24">
        <f ca="1">IFERROR(IF(LoanIsNotPaid*LoanIsGood,Principal,""), "")</f>
        <v>8262.4735483461118</v>
      </c>
      <c r="G65" s="24">
        <f ca="1">IFERROR(IF(LoanIsNotPaid*LoanIsGood,InterestAmt,""), "")</f>
        <v>2809.4115656064819</v>
      </c>
      <c r="H65" s="24">
        <f ca="1">IFERROR(IF(LoanIsNotPaid*LoanIsGood,EndingBalance,""), "")</f>
        <v>1766102.7257820698</v>
      </c>
    </row>
    <row r="66" spans="2:8" ht="20" customHeight="1" x14ac:dyDescent="0.8">
      <c r="B66" s="26">
        <f ca="1">IFERROR(IF(LoanIsNotPaid*LoanIsGood,PaymentNumber,""), "")</f>
        <v>57</v>
      </c>
      <c r="C66" s="25">
        <f ca="1">IFERROR(IF(LoanIsNotPaid*LoanIsGood,PaymentDate,""), "")</f>
        <v>46800</v>
      </c>
      <c r="D66" s="24">
        <f ca="1">IFERROR(IF(LoanIsNotPaid*LoanIsGood,LoanValue,""), "")</f>
        <v>1766102.7257820698</v>
      </c>
      <c r="E66" s="24">
        <f ca="1">IFERROR(IF(LoanIsNotPaid*LoanIsGood,MonthlyPayment,""), "")</f>
        <v>11071.885113952592</v>
      </c>
      <c r="F66" s="24">
        <f ca="1">IFERROR(IF(LoanIsNotPaid*LoanIsGood,Principal,""), "")</f>
        <v>8275.5557981309921</v>
      </c>
      <c r="G66" s="24">
        <f ca="1">IFERROR(IF(LoanIsNotPaid*LoanIsGood,InterestAmt,""), "")</f>
        <v>2796.3293158215997</v>
      </c>
      <c r="H66" s="24">
        <f ca="1">IFERROR(IF(LoanIsNotPaid*LoanIsGood,EndingBalance,""), "")</f>
        <v>1757827.1699839404</v>
      </c>
    </row>
    <row r="67" spans="2:8" ht="20" customHeight="1" x14ac:dyDescent="0.8">
      <c r="B67" s="26">
        <f ca="1">IFERROR(IF(LoanIsNotPaid*LoanIsGood,PaymentNumber,""), "")</f>
        <v>58</v>
      </c>
      <c r="C67" s="25">
        <f ca="1">IFERROR(IF(LoanIsNotPaid*LoanIsGood,PaymentDate,""), "")</f>
        <v>46829</v>
      </c>
      <c r="D67" s="24">
        <f ca="1">IFERROR(IF(LoanIsNotPaid*LoanIsGood,LoanValue,""), "")</f>
        <v>1757827.1699839404</v>
      </c>
      <c r="E67" s="24">
        <f ca="1">IFERROR(IF(LoanIsNotPaid*LoanIsGood,MonthlyPayment,""), "")</f>
        <v>11071.885113952592</v>
      </c>
      <c r="F67" s="24">
        <f ca="1">IFERROR(IF(LoanIsNotPaid*LoanIsGood,Principal,""), "")</f>
        <v>8288.6587614780328</v>
      </c>
      <c r="G67" s="24">
        <f ca="1">IFERROR(IF(LoanIsNotPaid*LoanIsGood,InterestAmt,""), "")</f>
        <v>2783.2263524745586</v>
      </c>
      <c r="H67" s="24">
        <f ca="1">IFERROR(IF(LoanIsNotPaid*LoanIsGood,EndingBalance,""), "")</f>
        <v>1749538.5112224622</v>
      </c>
    </row>
    <row r="68" spans="2:8" ht="20" customHeight="1" x14ac:dyDescent="0.8">
      <c r="B68" s="26">
        <f ca="1">IFERROR(IF(LoanIsNotPaid*LoanIsGood,PaymentNumber,""), "")</f>
        <v>59</v>
      </c>
      <c r="C68" s="25">
        <f ca="1">IFERROR(IF(LoanIsNotPaid*LoanIsGood,PaymentDate,""), "")</f>
        <v>46860</v>
      </c>
      <c r="D68" s="24">
        <f ca="1">IFERROR(IF(LoanIsNotPaid*LoanIsGood,LoanValue,""), "")</f>
        <v>1749538.5112224622</v>
      </c>
      <c r="E68" s="24">
        <f ca="1">IFERROR(IF(LoanIsNotPaid*LoanIsGood,MonthlyPayment,""), "")</f>
        <v>11071.885113952592</v>
      </c>
      <c r="F68" s="24">
        <f ca="1">IFERROR(IF(LoanIsNotPaid*LoanIsGood,Principal,""), "")</f>
        <v>8301.7824711837075</v>
      </c>
      <c r="G68" s="24">
        <f ca="1">IFERROR(IF(LoanIsNotPaid*LoanIsGood,InterestAmt,""), "")</f>
        <v>2770.1026427688853</v>
      </c>
      <c r="H68" s="24">
        <f ca="1">IFERROR(IF(LoanIsNotPaid*LoanIsGood,EndingBalance,""), "")</f>
        <v>1741236.7287512794</v>
      </c>
    </row>
    <row r="69" spans="2:8" ht="20" customHeight="1" x14ac:dyDescent="0.8">
      <c r="B69" s="26">
        <f ca="1">IFERROR(IF(LoanIsNotPaid*LoanIsGood,PaymentNumber,""), "")</f>
        <v>60</v>
      </c>
      <c r="C69" s="25">
        <f ca="1">IFERROR(IF(LoanIsNotPaid*LoanIsGood,PaymentDate,""), "")</f>
        <v>46890</v>
      </c>
      <c r="D69" s="24">
        <f ca="1">IFERROR(IF(LoanIsNotPaid*LoanIsGood,LoanValue,""), "")</f>
        <v>1741236.7287512794</v>
      </c>
      <c r="E69" s="24">
        <f ca="1">IFERROR(IF(LoanIsNotPaid*LoanIsGood,MonthlyPayment,""), "")</f>
        <v>11071.885113952592</v>
      </c>
      <c r="F69" s="24">
        <f ca="1">IFERROR(IF(LoanIsNotPaid*LoanIsGood,Principal,""), "")</f>
        <v>8314.9269600964144</v>
      </c>
      <c r="G69" s="24">
        <f ca="1">IFERROR(IF(LoanIsNotPaid*LoanIsGood,InterestAmt,""), "")</f>
        <v>2756.9581538561774</v>
      </c>
      <c r="H69" s="24">
        <f ca="1">IFERROR(IF(LoanIsNotPaid*LoanIsGood,EndingBalance,""), "")</f>
        <v>1732921.8017911823</v>
      </c>
    </row>
    <row r="70" spans="2:8" ht="20" customHeight="1" x14ac:dyDescent="0.8">
      <c r="B70" s="26">
        <f ca="1">IFERROR(IF(LoanIsNotPaid*LoanIsGood,PaymentNumber,""), "")</f>
        <v>61</v>
      </c>
      <c r="C70" s="25">
        <f ca="1">IFERROR(IF(LoanIsNotPaid*LoanIsGood,PaymentDate,""), "")</f>
        <v>46921</v>
      </c>
      <c r="D70" s="24">
        <f ca="1">IFERROR(IF(LoanIsNotPaid*LoanIsGood,LoanValue,""), "")</f>
        <v>1732921.8017911823</v>
      </c>
      <c r="E70" s="24">
        <f ca="1">IFERROR(IF(LoanIsNotPaid*LoanIsGood,MonthlyPayment,""), "")</f>
        <v>11071.885113952592</v>
      </c>
      <c r="F70" s="24">
        <f ca="1">IFERROR(IF(LoanIsNotPaid*LoanIsGood,Principal,""), "")</f>
        <v>8328.0922611165679</v>
      </c>
      <c r="G70" s="24">
        <f ca="1">IFERROR(IF(LoanIsNotPaid*LoanIsGood,InterestAmt,""), "")</f>
        <v>2743.7928528360253</v>
      </c>
      <c r="H70" s="24">
        <f ca="1">IFERROR(IF(LoanIsNotPaid*LoanIsGood,EndingBalance,""), "")</f>
        <v>1724593.709530066</v>
      </c>
    </row>
    <row r="71" spans="2:8" ht="20" customHeight="1" x14ac:dyDescent="0.8">
      <c r="B71" s="26">
        <f ca="1">IFERROR(IF(LoanIsNotPaid*LoanIsGood,PaymentNumber,""), "")</f>
        <v>62</v>
      </c>
      <c r="C71" s="25">
        <f ca="1">IFERROR(IF(LoanIsNotPaid*LoanIsGood,PaymentDate,""), "")</f>
        <v>46951</v>
      </c>
      <c r="D71" s="24">
        <f ca="1">IFERROR(IF(LoanIsNotPaid*LoanIsGood,LoanValue,""), "")</f>
        <v>1724593.709530066</v>
      </c>
      <c r="E71" s="24">
        <f ca="1">IFERROR(IF(LoanIsNotPaid*LoanIsGood,MonthlyPayment,""), "")</f>
        <v>11071.885113952592</v>
      </c>
      <c r="F71" s="24">
        <f ca="1">IFERROR(IF(LoanIsNotPaid*LoanIsGood,Principal,""), "")</f>
        <v>8341.2784071966689</v>
      </c>
      <c r="G71" s="24">
        <f ca="1">IFERROR(IF(LoanIsNotPaid*LoanIsGood,InterestAmt,""), "")</f>
        <v>2730.6067067559238</v>
      </c>
      <c r="H71" s="24">
        <f ca="1">IFERROR(IF(LoanIsNotPaid*LoanIsGood,EndingBalance,""), "")</f>
        <v>1716252.431122869</v>
      </c>
    </row>
    <row r="72" spans="2:8" ht="20" customHeight="1" x14ac:dyDescent="0.8">
      <c r="B72" s="26">
        <f ca="1">IFERROR(IF(LoanIsNotPaid*LoanIsGood,PaymentNumber,""), "")</f>
        <v>63</v>
      </c>
      <c r="C72" s="25">
        <f ca="1">IFERROR(IF(LoanIsNotPaid*LoanIsGood,PaymentDate,""), "")</f>
        <v>46982</v>
      </c>
      <c r="D72" s="24">
        <f ca="1">IFERROR(IF(LoanIsNotPaid*LoanIsGood,LoanValue,""), "")</f>
        <v>1716252.431122869</v>
      </c>
      <c r="E72" s="24">
        <f ca="1">IFERROR(IF(LoanIsNotPaid*LoanIsGood,MonthlyPayment,""), "")</f>
        <v>11071.885113952592</v>
      </c>
      <c r="F72" s="24">
        <f ca="1">IFERROR(IF(LoanIsNotPaid*LoanIsGood,Principal,""), "")</f>
        <v>8354.4854313413962</v>
      </c>
      <c r="G72" s="24">
        <f ca="1">IFERROR(IF(LoanIsNotPaid*LoanIsGood,InterestAmt,""), "")</f>
        <v>2717.3996826111957</v>
      </c>
      <c r="H72" s="24">
        <f ca="1">IFERROR(IF(LoanIsNotPaid*LoanIsGood,EndingBalance,""), "")</f>
        <v>1707897.9456915287</v>
      </c>
    </row>
    <row r="73" spans="2:8" ht="20" customHeight="1" x14ac:dyDescent="0.8">
      <c r="B73" s="26">
        <f ca="1">IFERROR(IF(LoanIsNotPaid*LoanIsGood,PaymentNumber,""), "")</f>
        <v>64</v>
      </c>
      <c r="C73" s="25">
        <f ca="1">IFERROR(IF(LoanIsNotPaid*LoanIsGood,PaymentDate,""), "")</f>
        <v>47013</v>
      </c>
      <c r="D73" s="24">
        <f ca="1">IFERROR(IF(LoanIsNotPaid*LoanIsGood,LoanValue,""), "")</f>
        <v>1707897.9456915287</v>
      </c>
      <c r="E73" s="24">
        <f ca="1">IFERROR(IF(LoanIsNotPaid*LoanIsGood,MonthlyPayment,""), "")</f>
        <v>11071.885113952592</v>
      </c>
      <c r="F73" s="24">
        <f ca="1">IFERROR(IF(LoanIsNotPaid*LoanIsGood,Principal,""), "")</f>
        <v>8367.7133666076861</v>
      </c>
      <c r="G73" s="24">
        <f ca="1">IFERROR(IF(LoanIsNotPaid*LoanIsGood,InterestAmt,""), "")</f>
        <v>2704.1717473449057</v>
      </c>
      <c r="H73" s="24">
        <f ca="1">IFERROR(IF(LoanIsNotPaid*LoanIsGood,EndingBalance,""), "")</f>
        <v>1699530.2323249206</v>
      </c>
    </row>
    <row r="74" spans="2:8" ht="20" customHeight="1" x14ac:dyDescent="0.8">
      <c r="B74" s="26">
        <f ca="1">IFERROR(IF(LoanIsNotPaid*LoanIsGood,PaymentNumber,""), "")</f>
        <v>65</v>
      </c>
      <c r="C74" s="25">
        <f ca="1">IFERROR(IF(LoanIsNotPaid*LoanIsGood,PaymentDate,""), "")</f>
        <v>47043</v>
      </c>
      <c r="D74" s="24">
        <f ca="1">IFERROR(IF(LoanIsNotPaid*LoanIsGood,LoanValue,""), "")</f>
        <v>1699530.2323249206</v>
      </c>
      <c r="E74" s="24">
        <f ca="1">IFERROR(IF(LoanIsNotPaid*LoanIsGood,MonthlyPayment,""), "")</f>
        <v>11071.885113952592</v>
      </c>
      <c r="F74" s="24">
        <f ca="1">IFERROR(IF(LoanIsNotPaid*LoanIsGood,Principal,""), "")</f>
        <v>8380.9622461048148</v>
      </c>
      <c r="G74" s="24">
        <f ca="1">IFERROR(IF(LoanIsNotPaid*LoanIsGood,InterestAmt,""), "")</f>
        <v>2690.9228678477766</v>
      </c>
      <c r="H74" s="24">
        <f ca="1">IFERROR(IF(LoanIsNotPaid*LoanIsGood,EndingBalance,""), "")</f>
        <v>1691149.270078816</v>
      </c>
    </row>
    <row r="75" spans="2:8" ht="20" customHeight="1" x14ac:dyDescent="0.8">
      <c r="B75" s="26">
        <f ca="1">IFERROR(IF(LoanIsNotPaid*LoanIsGood,PaymentNumber,""), "")</f>
        <v>66</v>
      </c>
      <c r="C75" s="25">
        <f ca="1">IFERROR(IF(LoanIsNotPaid*LoanIsGood,PaymentDate,""), "")</f>
        <v>47074</v>
      </c>
      <c r="D75" s="24">
        <f ca="1">IFERROR(IF(LoanIsNotPaid*LoanIsGood,LoanValue,""), "")</f>
        <v>1691149.270078816</v>
      </c>
      <c r="E75" s="24">
        <f ca="1">IFERROR(IF(LoanIsNotPaid*LoanIsGood,MonthlyPayment,""), "")</f>
        <v>11071.885113952592</v>
      </c>
      <c r="F75" s="24">
        <f ca="1">IFERROR(IF(LoanIsNotPaid*LoanIsGood,Principal,""), "")</f>
        <v>8394.2321029944833</v>
      </c>
      <c r="G75" s="24">
        <f ca="1">IFERROR(IF(LoanIsNotPaid*LoanIsGood,InterestAmt,""), "")</f>
        <v>2677.6530109581108</v>
      </c>
      <c r="H75" s="24">
        <f ca="1">IFERROR(IF(LoanIsNotPaid*LoanIsGood,EndingBalance,""), "")</f>
        <v>1682755.0379758216</v>
      </c>
    </row>
    <row r="76" spans="2:8" ht="20" customHeight="1" x14ac:dyDescent="0.8">
      <c r="B76" s="26">
        <f ca="1">IFERROR(IF(LoanIsNotPaid*LoanIsGood,PaymentNumber,""), "")</f>
        <v>67</v>
      </c>
      <c r="C76" s="25">
        <f ca="1">IFERROR(IF(LoanIsNotPaid*LoanIsGood,PaymentDate,""), "")</f>
        <v>47104</v>
      </c>
      <c r="D76" s="24">
        <f ca="1">IFERROR(IF(LoanIsNotPaid*LoanIsGood,LoanValue,""), "")</f>
        <v>1682755.0379758216</v>
      </c>
      <c r="E76" s="24">
        <f ca="1">IFERROR(IF(LoanIsNotPaid*LoanIsGood,MonthlyPayment,""), "")</f>
        <v>11071.885113952592</v>
      </c>
      <c r="F76" s="24">
        <f ca="1">IFERROR(IF(LoanIsNotPaid*LoanIsGood,Principal,""), "")</f>
        <v>8407.5229704908888</v>
      </c>
      <c r="G76" s="24">
        <f ca="1">IFERROR(IF(LoanIsNotPaid*LoanIsGood,InterestAmt,""), "")</f>
        <v>2664.362143461703</v>
      </c>
      <c r="H76" s="24">
        <f ca="1">IFERROR(IF(LoanIsNotPaid*LoanIsGood,EndingBalance,""), "")</f>
        <v>1674347.515005332</v>
      </c>
    </row>
    <row r="77" spans="2:8" ht="20" customHeight="1" x14ac:dyDescent="0.8">
      <c r="B77" s="26">
        <f ca="1">IFERROR(IF(LoanIsNotPaid*LoanIsGood,PaymentNumber,""), "")</f>
        <v>68</v>
      </c>
      <c r="C77" s="25">
        <f ca="1">IFERROR(IF(LoanIsNotPaid*LoanIsGood,PaymentDate,""), "")</f>
        <v>47135</v>
      </c>
      <c r="D77" s="24">
        <f ca="1">IFERROR(IF(LoanIsNotPaid*LoanIsGood,LoanValue,""), "")</f>
        <v>1674347.515005332</v>
      </c>
      <c r="E77" s="24">
        <f ca="1">IFERROR(IF(LoanIsNotPaid*LoanIsGood,MonthlyPayment,""), "")</f>
        <v>11071.885113952592</v>
      </c>
      <c r="F77" s="24">
        <f ca="1">IFERROR(IF(LoanIsNotPaid*LoanIsGood,Principal,""), "")</f>
        <v>8420.8348818608338</v>
      </c>
      <c r="G77" s="24">
        <f ca="1">IFERROR(IF(LoanIsNotPaid*LoanIsGood,InterestAmt,""), "")</f>
        <v>2651.0502320917585</v>
      </c>
      <c r="H77" s="24">
        <f ca="1">IFERROR(IF(LoanIsNotPaid*LoanIsGood,EndingBalance,""), "")</f>
        <v>1665926.6801234703</v>
      </c>
    </row>
    <row r="78" spans="2:8" ht="20" customHeight="1" x14ac:dyDescent="0.8">
      <c r="B78" s="26">
        <f ca="1">IFERROR(IF(LoanIsNotPaid*LoanIsGood,PaymentNumber,""), "")</f>
        <v>69</v>
      </c>
      <c r="C78" s="25">
        <f ca="1">IFERROR(IF(LoanIsNotPaid*LoanIsGood,PaymentDate,""), "")</f>
        <v>47166</v>
      </c>
      <c r="D78" s="24">
        <f ca="1">IFERROR(IF(LoanIsNotPaid*LoanIsGood,LoanValue,""), "")</f>
        <v>1665926.6801234703</v>
      </c>
      <c r="E78" s="24">
        <f ca="1">IFERROR(IF(LoanIsNotPaid*LoanIsGood,MonthlyPayment,""), "")</f>
        <v>11071.885113952592</v>
      </c>
      <c r="F78" s="24">
        <f ca="1">IFERROR(IF(LoanIsNotPaid*LoanIsGood,Principal,""), "")</f>
        <v>8434.1678704237802</v>
      </c>
      <c r="G78" s="24">
        <f ca="1">IFERROR(IF(LoanIsNotPaid*LoanIsGood,InterestAmt,""), "")</f>
        <v>2637.7172435288126</v>
      </c>
      <c r="H78" s="24">
        <f ca="1">IFERROR(IF(LoanIsNotPaid*LoanIsGood,EndingBalance,""), "")</f>
        <v>1657492.5122530465</v>
      </c>
    </row>
    <row r="79" spans="2:8" ht="20" customHeight="1" x14ac:dyDescent="0.8">
      <c r="B79" s="26">
        <f ca="1">IFERROR(IF(LoanIsNotPaid*LoanIsGood,PaymentNumber,""), "")</f>
        <v>70</v>
      </c>
      <c r="C79" s="25">
        <f ca="1">IFERROR(IF(LoanIsNotPaid*LoanIsGood,PaymentDate,""), "")</f>
        <v>47194</v>
      </c>
      <c r="D79" s="24">
        <f ca="1">IFERROR(IF(LoanIsNotPaid*LoanIsGood,LoanValue,""), "")</f>
        <v>1657492.5122530465</v>
      </c>
      <c r="E79" s="24">
        <f ca="1">IFERROR(IF(LoanIsNotPaid*LoanIsGood,MonthlyPayment,""), "")</f>
        <v>11071.885113952592</v>
      </c>
      <c r="F79" s="24">
        <f ca="1">IFERROR(IF(LoanIsNotPaid*LoanIsGood,Principal,""), "")</f>
        <v>8447.52196955195</v>
      </c>
      <c r="G79" s="24">
        <f ca="1">IFERROR(IF(LoanIsNotPaid*LoanIsGood,InterestAmt,""), "")</f>
        <v>2624.3631444006414</v>
      </c>
      <c r="H79" s="24">
        <f ca="1">IFERROR(IF(LoanIsNotPaid*LoanIsGood,EndingBalance,""), "")</f>
        <v>1649044.9902834953</v>
      </c>
    </row>
    <row r="80" spans="2:8" ht="20" customHeight="1" x14ac:dyDescent="0.8">
      <c r="B80" s="26">
        <f ca="1">IFERROR(IF(LoanIsNotPaid*LoanIsGood,PaymentNumber,""), "")</f>
        <v>71</v>
      </c>
      <c r="C80" s="25">
        <f ca="1">IFERROR(IF(LoanIsNotPaid*LoanIsGood,PaymentDate,""), "")</f>
        <v>47225</v>
      </c>
      <c r="D80" s="24">
        <f ca="1">IFERROR(IF(LoanIsNotPaid*LoanIsGood,LoanValue,""), "")</f>
        <v>1649044.9902834953</v>
      </c>
      <c r="E80" s="24">
        <f ca="1">IFERROR(IF(LoanIsNotPaid*LoanIsGood,MonthlyPayment,""), "")</f>
        <v>11071.885113952592</v>
      </c>
      <c r="F80" s="24">
        <f ca="1">IFERROR(IF(LoanIsNotPaid*LoanIsGood,Principal,""), "")</f>
        <v>8460.8972126704066</v>
      </c>
      <c r="G80" s="24">
        <f ca="1">IFERROR(IF(LoanIsNotPaid*LoanIsGood,InterestAmt,""), "")</f>
        <v>2610.9879012821843</v>
      </c>
      <c r="H80" s="24">
        <f ca="1">IFERROR(IF(LoanIsNotPaid*LoanIsGood,EndingBalance,""), "")</f>
        <v>1640584.0930708246</v>
      </c>
    </row>
    <row r="81" spans="2:8" ht="20" customHeight="1" x14ac:dyDescent="0.8">
      <c r="B81" s="26">
        <f ca="1">IFERROR(IF(LoanIsNotPaid*LoanIsGood,PaymentNumber,""), "")</f>
        <v>72</v>
      </c>
      <c r="C81" s="25">
        <f ca="1">IFERROR(IF(LoanIsNotPaid*LoanIsGood,PaymentDate,""), "")</f>
        <v>47255</v>
      </c>
      <c r="D81" s="24">
        <f ca="1">IFERROR(IF(LoanIsNotPaid*LoanIsGood,LoanValue,""), "")</f>
        <v>1640584.0930708246</v>
      </c>
      <c r="E81" s="24">
        <f ca="1">IFERROR(IF(LoanIsNotPaid*LoanIsGood,MonthlyPayment,""), "")</f>
        <v>11071.885113952592</v>
      </c>
      <c r="F81" s="24">
        <f ca="1">IFERROR(IF(LoanIsNotPaid*LoanIsGood,Principal,""), "")</f>
        <v>8474.2936332571353</v>
      </c>
      <c r="G81" s="24">
        <f ca="1">IFERROR(IF(LoanIsNotPaid*LoanIsGood,InterestAmt,""), "")</f>
        <v>2597.5914806954556</v>
      </c>
      <c r="H81" s="24">
        <f ca="1">IFERROR(IF(LoanIsNotPaid*LoanIsGood,EndingBalance,""), "")</f>
        <v>1632109.7994375674</v>
      </c>
    </row>
    <row r="82" spans="2:8" ht="20" customHeight="1" x14ac:dyDescent="0.8">
      <c r="B82" s="26">
        <f ca="1">IFERROR(IF(LoanIsNotPaid*LoanIsGood,PaymentNumber,""), "")</f>
        <v>73</v>
      </c>
      <c r="C82" s="25">
        <f ca="1">IFERROR(IF(LoanIsNotPaid*LoanIsGood,PaymentDate,""), "")</f>
        <v>47286</v>
      </c>
      <c r="D82" s="24">
        <f ca="1">IFERROR(IF(LoanIsNotPaid*LoanIsGood,LoanValue,""), "")</f>
        <v>1632109.7994375674</v>
      </c>
      <c r="E82" s="24">
        <f ca="1">IFERROR(IF(LoanIsNotPaid*LoanIsGood,MonthlyPayment,""), "")</f>
        <v>11071.885113952592</v>
      </c>
      <c r="F82" s="24">
        <f ca="1">IFERROR(IF(LoanIsNotPaid*LoanIsGood,Principal,""), "")</f>
        <v>8487.7112648431266</v>
      </c>
      <c r="G82" s="24">
        <f ca="1">IFERROR(IF(LoanIsNotPaid*LoanIsGood,InterestAmt,""), "")</f>
        <v>2584.1738491094657</v>
      </c>
      <c r="H82" s="24">
        <f ca="1">IFERROR(IF(LoanIsNotPaid*LoanIsGood,EndingBalance,""), "")</f>
        <v>1623622.0881727249</v>
      </c>
    </row>
    <row r="83" spans="2:8" ht="20" customHeight="1" x14ac:dyDescent="0.8">
      <c r="B83" s="26">
        <f ca="1">IFERROR(IF(LoanIsNotPaid*LoanIsGood,PaymentNumber,""), "")</f>
        <v>74</v>
      </c>
      <c r="C83" s="25">
        <f ca="1">IFERROR(IF(LoanIsNotPaid*LoanIsGood,PaymentDate,""), "")</f>
        <v>47316</v>
      </c>
      <c r="D83" s="24">
        <f ca="1">IFERROR(IF(LoanIsNotPaid*LoanIsGood,LoanValue,""), "")</f>
        <v>1623622.0881727249</v>
      </c>
      <c r="E83" s="24">
        <f ca="1">IFERROR(IF(LoanIsNotPaid*LoanIsGood,MonthlyPayment,""), "")</f>
        <v>11071.885113952592</v>
      </c>
      <c r="F83" s="24">
        <f ca="1">IFERROR(IF(LoanIsNotPaid*LoanIsGood,Principal,""), "")</f>
        <v>8501.150141012462</v>
      </c>
      <c r="G83" s="24">
        <f ca="1">IFERROR(IF(LoanIsNotPaid*LoanIsGood,InterestAmt,""), "")</f>
        <v>2570.7349729401308</v>
      </c>
      <c r="H83" s="24">
        <f ca="1">IFERROR(IF(LoanIsNotPaid*LoanIsGood,EndingBalance,""), "")</f>
        <v>1615120.9380317125</v>
      </c>
    </row>
    <row r="84" spans="2:8" ht="20" customHeight="1" x14ac:dyDescent="0.8">
      <c r="B84" s="26">
        <f ca="1">IFERROR(IF(LoanIsNotPaid*LoanIsGood,PaymentNumber,""), "")</f>
        <v>75</v>
      </c>
      <c r="C84" s="25">
        <f ca="1">IFERROR(IF(LoanIsNotPaid*LoanIsGood,PaymentDate,""), "")</f>
        <v>47347</v>
      </c>
      <c r="D84" s="24">
        <f ca="1">IFERROR(IF(LoanIsNotPaid*LoanIsGood,LoanValue,""), "")</f>
        <v>1615120.9380317125</v>
      </c>
      <c r="E84" s="24">
        <f ca="1">IFERROR(IF(LoanIsNotPaid*LoanIsGood,MonthlyPayment,""), "")</f>
        <v>11071.885113952592</v>
      </c>
      <c r="F84" s="24">
        <f ca="1">IFERROR(IF(LoanIsNotPaid*LoanIsGood,Principal,""), "")</f>
        <v>8514.6102954023972</v>
      </c>
      <c r="G84" s="24">
        <f ca="1">IFERROR(IF(LoanIsNotPaid*LoanIsGood,InterestAmt,""), "")</f>
        <v>2557.2748185501941</v>
      </c>
      <c r="H84" s="24">
        <f ca="1">IFERROR(IF(LoanIsNotPaid*LoanIsGood,EndingBalance,""), "")</f>
        <v>1606606.3277363109</v>
      </c>
    </row>
    <row r="85" spans="2:8" ht="20" customHeight="1" x14ac:dyDescent="0.8">
      <c r="B85" s="26">
        <f ca="1">IFERROR(IF(LoanIsNotPaid*LoanIsGood,PaymentNumber,""), "")</f>
        <v>76</v>
      </c>
      <c r="C85" s="25">
        <f ca="1">IFERROR(IF(LoanIsNotPaid*LoanIsGood,PaymentDate,""), "")</f>
        <v>47378</v>
      </c>
      <c r="D85" s="24">
        <f ca="1">IFERROR(IF(LoanIsNotPaid*LoanIsGood,LoanValue,""), "")</f>
        <v>1606606.3277363109</v>
      </c>
      <c r="E85" s="24">
        <f ca="1">IFERROR(IF(LoanIsNotPaid*LoanIsGood,MonthlyPayment,""), "")</f>
        <v>11071.885113952592</v>
      </c>
      <c r="F85" s="24">
        <f ca="1">IFERROR(IF(LoanIsNotPaid*LoanIsGood,Principal,""), "")</f>
        <v>8528.091761703452</v>
      </c>
      <c r="G85" s="24">
        <f ca="1">IFERROR(IF(LoanIsNotPaid*LoanIsGood,InterestAmt,""), "")</f>
        <v>2543.7933522491412</v>
      </c>
      <c r="H85" s="24">
        <f ca="1">IFERROR(IF(LoanIsNotPaid*LoanIsGood,EndingBalance,""), "")</f>
        <v>1598078.2359746066</v>
      </c>
    </row>
    <row r="86" spans="2:8" ht="20" customHeight="1" x14ac:dyDescent="0.8">
      <c r="B86" s="26">
        <f ca="1">IFERROR(IF(LoanIsNotPaid*LoanIsGood,PaymentNumber,""), "")</f>
        <v>77</v>
      </c>
      <c r="C86" s="25">
        <f ca="1">IFERROR(IF(LoanIsNotPaid*LoanIsGood,PaymentDate,""), "")</f>
        <v>47408</v>
      </c>
      <c r="D86" s="24">
        <f ca="1">IFERROR(IF(LoanIsNotPaid*LoanIsGood,LoanValue,""), "")</f>
        <v>1598078.2359746066</v>
      </c>
      <c r="E86" s="24">
        <f ca="1">IFERROR(IF(LoanIsNotPaid*LoanIsGood,MonthlyPayment,""), "")</f>
        <v>11071.885113952592</v>
      </c>
      <c r="F86" s="24">
        <f ca="1">IFERROR(IF(LoanIsNotPaid*LoanIsGood,Principal,""), "")</f>
        <v>8541.5945736594822</v>
      </c>
      <c r="G86" s="24">
        <f ca="1">IFERROR(IF(LoanIsNotPaid*LoanIsGood,InterestAmt,""), "")</f>
        <v>2530.2905402931096</v>
      </c>
      <c r="H86" s="24">
        <f ca="1">IFERROR(IF(LoanIsNotPaid*LoanIsGood,EndingBalance,""), "")</f>
        <v>1589536.6414009475</v>
      </c>
    </row>
    <row r="87" spans="2:8" ht="20" customHeight="1" x14ac:dyDescent="0.8">
      <c r="B87" s="26">
        <f ca="1">IFERROR(IF(LoanIsNotPaid*LoanIsGood,PaymentNumber,""), "")</f>
        <v>78</v>
      </c>
      <c r="C87" s="25">
        <f ca="1">IFERROR(IF(LoanIsNotPaid*LoanIsGood,PaymentDate,""), "")</f>
        <v>47439</v>
      </c>
      <c r="D87" s="24">
        <f ca="1">IFERROR(IF(LoanIsNotPaid*LoanIsGood,LoanValue,""), "")</f>
        <v>1589536.6414009475</v>
      </c>
      <c r="E87" s="24">
        <f ca="1">IFERROR(IF(LoanIsNotPaid*LoanIsGood,MonthlyPayment,""), "")</f>
        <v>11071.885113952592</v>
      </c>
      <c r="F87" s="24">
        <f ca="1">IFERROR(IF(LoanIsNotPaid*LoanIsGood,Principal,""), "")</f>
        <v>8555.1187650677766</v>
      </c>
      <c r="G87" s="24">
        <f ca="1">IFERROR(IF(LoanIsNotPaid*LoanIsGood,InterestAmt,""), "")</f>
        <v>2516.7663488848157</v>
      </c>
      <c r="H87" s="24">
        <f ca="1">IFERROR(IF(LoanIsNotPaid*LoanIsGood,EndingBalance,""), "")</f>
        <v>1580981.5226358799</v>
      </c>
    </row>
    <row r="88" spans="2:8" ht="20" customHeight="1" x14ac:dyDescent="0.8">
      <c r="B88" s="26">
        <f ca="1">IFERROR(IF(LoanIsNotPaid*LoanIsGood,PaymentNumber,""), "")</f>
        <v>79</v>
      </c>
      <c r="C88" s="25">
        <f ca="1">IFERROR(IF(LoanIsNotPaid*LoanIsGood,PaymentDate,""), "")</f>
        <v>47469</v>
      </c>
      <c r="D88" s="24">
        <f ca="1">IFERROR(IF(LoanIsNotPaid*LoanIsGood,LoanValue,""), "")</f>
        <v>1580981.5226358799</v>
      </c>
      <c r="E88" s="24">
        <f ca="1">IFERROR(IF(LoanIsNotPaid*LoanIsGood,MonthlyPayment,""), "")</f>
        <v>11071.885113952592</v>
      </c>
      <c r="F88" s="24">
        <f ca="1">IFERROR(IF(LoanIsNotPaid*LoanIsGood,Principal,""), "")</f>
        <v>8568.6643697791333</v>
      </c>
      <c r="G88" s="24">
        <f ca="1">IFERROR(IF(LoanIsNotPaid*LoanIsGood,InterestAmt,""), "")</f>
        <v>2503.2207441734586</v>
      </c>
      <c r="H88" s="24">
        <f ca="1">IFERROR(IF(LoanIsNotPaid*LoanIsGood,EndingBalance,""), "")</f>
        <v>1572412.8582661012</v>
      </c>
    </row>
    <row r="89" spans="2:8" ht="20" customHeight="1" x14ac:dyDescent="0.8">
      <c r="B89" s="26">
        <f ca="1">IFERROR(IF(LoanIsNotPaid*LoanIsGood,PaymentNumber,""), "")</f>
        <v>80</v>
      </c>
      <c r="C89" s="25">
        <f ca="1">IFERROR(IF(LoanIsNotPaid*LoanIsGood,PaymentDate,""), "")</f>
        <v>47500</v>
      </c>
      <c r="D89" s="24">
        <f ca="1">IFERROR(IF(LoanIsNotPaid*LoanIsGood,LoanValue,""), "")</f>
        <v>1572412.8582661012</v>
      </c>
      <c r="E89" s="24">
        <f ca="1">IFERROR(IF(LoanIsNotPaid*LoanIsGood,MonthlyPayment,""), "")</f>
        <v>11071.885113952592</v>
      </c>
      <c r="F89" s="24">
        <f ca="1">IFERROR(IF(LoanIsNotPaid*LoanIsGood,Principal,""), "")</f>
        <v>8582.2314216979503</v>
      </c>
      <c r="G89" s="24">
        <f ca="1">IFERROR(IF(LoanIsNotPaid*LoanIsGood,InterestAmt,""), "")</f>
        <v>2489.6536922546416</v>
      </c>
      <c r="H89" s="24">
        <f ca="1">IFERROR(IF(LoanIsNotPaid*LoanIsGood,EndingBalance,""), "")</f>
        <v>1563830.6268444031</v>
      </c>
    </row>
    <row r="90" spans="2:8" ht="20" customHeight="1" x14ac:dyDescent="0.8">
      <c r="B90" s="26">
        <f ca="1">IFERROR(IF(LoanIsNotPaid*LoanIsGood,PaymentNumber,""), "")</f>
        <v>81</v>
      </c>
      <c r="C90" s="25">
        <f ca="1">IFERROR(IF(LoanIsNotPaid*LoanIsGood,PaymentDate,""), "")</f>
        <v>47531</v>
      </c>
      <c r="D90" s="24">
        <f ca="1">IFERROR(IF(LoanIsNotPaid*LoanIsGood,LoanValue,""), "")</f>
        <v>1563830.6268444031</v>
      </c>
      <c r="E90" s="24">
        <f ca="1">IFERROR(IF(LoanIsNotPaid*LoanIsGood,MonthlyPayment,""), "")</f>
        <v>11071.885113952592</v>
      </c>
      <c r="F90" s="24">
        <f ca="1">IFERROR(IF(LoanIsNotPaid*LoanIsGood,Principal,""), "")</f>
        <v>8595.819954782306</v>
      </c>
      <c r="G90" s="24">
        <f ca="1">IFERROR(IF(LoanIsNotPaid*LoanIsGood,InterestAmt,""), "")</f>
        <v>2476.0651591702863</v>
      </c>
      <c r="H90" s="24">
        <f ca="1">IFERROR(IF(LoanIsNotPaid*LoanIsGood,EndingBalance,""), "")</f>
        <v>1555234.8068896215</v>
      </c>
    </row>
    <row r="91" spans="2:8" ht="20" customHeight="1" x14ac:dyDescent="0.8">
      <c r="B91" s="26">
        <f ca="1">IFERROR(IF(LoanIsNotPaid*LoanIsGood,PaymentNumber,""), "")</f>
        <v>82</v>
      </c>
      <c r="C91" s="25">
        <f ca="1">IFERROR(IF(LoanIsNotPaid*LoanIsGood,PaymentDate,""), "")</f>
        <v>47559</v>
      </c>
      <c r="D91" s="24">
        <f ca="1">IFERROR(IF(LoanIsNotPaid*LoanIsGood,LoanValue,""), "")</f>
        <v>1555234.8068896215</v>
      </c>
      <c r="E91" s="24">
        <f ca="1">IFERROR(IF(LoanIsNotPaid*LoanIsGood,MonthlyPayment,""), "")</f>
        <v>11071.885113952592</v>
      </c>
      <c r="F91" s="24">
        <f ca="1">IFERROR(IF(LoanIsNotPaid*LoanIsGood,Principal,""), "")</f>
        <v>8609.4300030440445</v>
      </c>
      <c r="G91" s="24">
        <f ca="1">IFERROR(IF(LoanIsNotPaid*LoanIsGood,InterestAmt,""), "")</f>
        <v>2462.4551109085473</v>
      </c>
      <c r="H91" s="24">
        <f ca="1">IFERROR(IF(LoanIsNotPaid*LoanIsGood,EndingBalance,""), "")</f>
        <v>1546625.3768865778</v>
      </c>
    </row>
    <row r="92" spans="2:8" ht="20" customHeight="1" x14ac:dyDescent="0.8">
      <c r="B92" s="26">
        <f ca="1">IFERROR(IF(LoanIsNotPaid*LoanIsGood,PaymentNumber,""), "")</f>
        <v>83</v>
      </c>
      <c r="C92" s="25">
        <f ca="1">IFERROR(IF(LoanIsNotPaid*LoanIsGood,PaymentDate,""), "")</f>
        <v>47590</v>
      </c>
      <c r="D92" s="24">
        <f ca="1">IFERROR(IF(LoanIsNotPaid*LoanIsGood,LoanValue,""), "")</f>
        <v>1546625.3768865778</v>
      </c>
      <c r="E92" s="24">
        <f ca="1">IFERROR(IF(LoanIsNotPaid*LoanIsGood,MonthlyPayment,""), "")</f>
        <v>11071.885113952592</v>
      </c>
      <c r="F92" s="24">
        <f ca="1">IFERROR(IF(LoanIsNotPaid*LoanIsGood,Principal,""), "")</f>
        <v>8623.0616005488646</v>
      </c>
      <c r="G92" s="24">
        <f ca="1">IFERROR(IF(LoanIsNotPaid*LoanIsGood,InterestAmt,""), "")</f>
        <v>2448.8235134037277</v>
      </c>
      <c r="H92" s="24">
        <f ca="1">IFERROR(IF(LoanIsNotPaid*LoanIsGood,EndingBalance,""), "")</f>
        <v>1538002.3152860291</v>
      </c>
    </row>
    <row r="93" spans="2:8" ht="20" customHeight="1" x14ac:dyDescent="0.8">
      <c r="B93" s="26">
        <f ca="1">IFERROR(IF(LoanIsNotPaid*LoanIsGood,PaymentNumber,""), "")</f>
        <v>84</v>
      </c>
      <c r="C93" s="25">
        <f ca="1">IFERROR(IF(LoanIsNotPaid*LoanIsGood,PaymentDate,""), "")</f>
        <v>47620</v>
      </c>
      <c r="D93" s="24">
        <f ca="1">IFERROR(IF(LoanIsNotPaid*LoanIsGood,LoanValue,""), "")</f>
        <v>1538002.3152860291</v>
      </c>
      <c r="E93" s="24">
        <f ca="1">IFERROR(IF(LoanIsNotPaid*LoanIsGood,MonthlyPayment,""), "")</f>
        <v>11071.885113952592</v>
      </c>
      <c r="F93" s="24">
        <f ca="1">IFERROR(IF(LoanIsNotPaid*LoanIsGood,Principal,""), "")</f>
        <v>8636.7147814164</v>
      </c>
      <c r="G93" s="24">
        <f ca="1">IFERROR(IF(LoanIsNotPaid*LoanIsGood,InterestAmt,""), "")</f>
        <v>2435.1703325361923</v>
      </c>
      <c r="H93" s="24">
        <f ca="1">IFERROR(IF(LoanIsNotPaid*LoanIsGood,EndingBalance,""), "")</f>
        <v>1529365.6005046114</v>
      </c>
    </row>
    <row r="94" spans="2:8" ht="20" customHeight="1" x14ac:dyDescent="0.8">
      <c r="B94" s="26">
        <f ca="1">IFERROR(IF(LoanIsNotPaid*LoanIsGood,PaymentNumber,""), "")</f>
        <v>85</v>
      </c>
      <c r="C94" s="25">
        <f ca="1">IFERROR(IF(LoanIsNotPaid*LoanIsGood,PaymentDate,""), "")</f>
        <v>47651</v>
      </c>
      <c r="D94" s="24">
        <f ca="1">IFERROR(IF(LoanIsNotPaid*LoanIsGood,LoanValue,""), "")</f>
        <v>1529365.6005046114</v>
      </c>
      <c r="E94" s="24">
        <f ca="1">IFERROR(IF(LoanIsNotPaid*LoanIsGood,MonthlyPayment,""), "")</f>
        <v>11071.885113952592</v>
      </c>
      <c r="F94" s="24">
        <f ca="1">IFERROR(IF(LoanIsNotPaid*LoanIsGood,Principal,""), "")</f>
        <v>8650.3895798203102</v>
      </c>
      <c r="G94" s="24">
        <f ca="1">IFERROR(IF(LoanIsNotPaid*LoanIsGood,InterestAmt,""), "")</f>
        <v>2421.495534132283</v>
      </c>
      <c r="H94" s="24">
        <f ca="1">IFERROR(IF(LoanIsNotPaid*LoanIsGood,EndingBalance,""), "")</f>
        <v>1520715.210924793</v>
      </c>
    </row>
    <row r="95" spans="2:8" ht="20" customHeight="1" x14ac:dyDescent="0.8">
      <c r="B95" s="26">
        <f ca="1">IFERROR(IF(LoanIsNotPaid*LoanIsGood,PaymentNumber,""), "")</f>
        <v>86</v>
      </c>
      <c r="C95" s="25">
        <f ca="1">IFERROR(IF(LoanIsNotPaid*LoanIsGood,PaymentDate,""), "")</f>
        <v>47681</v>
      </c>
      <c r="D95" s="24">
        <f ca="1">IFERROR(IF(LoanIsNotPaid*LoanIsGood,LoanValue,""), "")</f>
        <v>1520715.210924793</v>
      </c>
      <c r="E95" s="24">
        <f ca="1">IFERROR(IF(LoanIsNotPaid*LoanIsGood,MonthlyPayment,""), "")</f>
        <v>11071.885113952592</v>
      </c>
      <c r="F95" s="24">
        <f ca="1">IFERROR(IF(LoanIsNotPaid*LoanIsGood,Principal,""), "")</f>
        <v>8664.086029988357</v>
      </c>
      <c r="G95" s="24">
        <f ca="1">IFERROR(IF(LoanIsNotPaid*LoanIsGood,InterestAmt,""), "")</f>
        <v>2407.7990839642343</v>
      </c>
      <c r="H95" s="24">
        <f ca="1">IFERROR(IF(LoanIsNotPaid*LoanIsGood,EndingBalance,""), "")</f>
        <v>1512051.1248948039</v>
      </c>
    </row>
    <row r="96" spans="2:8" ht="20" customHeight="1" x14ac:dyDescent="0.8">
      <c r="B96" s="26">
        <f ca="1">IFERROR(IF(LoanIsNotPaid*LoanIsGood,PaymentNumber,""), "")</f>
        <v>87</v>
      </c>
      <c r="C96" s="25">
        <f ca="1">IFERROR(IF(LoanIsNotPaid*LoanIsGood,PaymentDate,""), "")</f>
        <v>47712</v>
      </c>
      <c r="D96" s="24">
        <f ca="1">IFERROR(IF(LoanIsNotPaid*LoanIsGood,LoanValue,""), "")</f>
        <v>1512051.1248948039</v>
      </c>
      <c r="E96" s="24">
        <f ca="1">IFERROR(IF(LoanIsNotPaid*LoanIsGood,MonthlyPayment,""), "")</f>
        <v>11071.885113952592</v>
      </c>
      <c r="F96" s="24">
        <f ca="1">IFERROR(IF(LoanIsNotPaid*LoanIsGood,Principal,""), "")</f>
        <v>8677.8041662025062</v>
      </c>
      <c r="G96" s="24">
        <f ca="1">IFERROR(IF(LoanIsNotPaid*LoanIsGood,InterestAmt,""), "")</f>
        <v>2394.0809477500861</v>
      </c>
      <c r="H96" s="24">
        <f ca="1">IFERROR(IF(LoanIsNotPaid*LoanIsGood,EndingBalance,""), "")</f>
        <v>1503373.3207286019</v>
      </c>
    </row>
    <row r="97" spans="2:8" ht="20" customHeight="1" x14ac:dyDescent="0.8">
      <c r="B97" s="26">
        <f ca="1">IFERROR(IF(LoanIsNotPaid*LoanIsGood,PaymentNumber,""), "")</f>
        <v>88</v>
      </c>
      <c r="C97" s="25">
        <f ca="1">IFERROR(IF(LoanIsNotPaid*LoanIsGood,PaymentDate,""), "")</f>
        <v>47743</v>
      </c>
      <c r="D97" s="24">
        <f ca="1">IFERROR(IF(LoanIsNotPaid*LoanIsGood,LoanValue,""), "")</f>
        <v>1503373.3207286019</v>
      </c>
      <c r="E97" s="24">
        <f ca="1">IFERROR(IF(LoanIsNotPaid*LoanIsGood,MonthlyPayment,""), "")</f>
        <v>11071.885113952592</v>
      </c>
      <c r="F97" s="24">
        <f ca="1">IFERROR(IF(LoanIsNotPaid*LoanIsGood,Principal,""), "")</f>
        <v>8691.544022798993</v>
      </c>
      <c r="G97" s="24">
        <f ca="1">IFERROR(IF(LoanIsNotPaid*LoanIsGood,InterestAmt,""), "")</f>
        <v>2380.3410911535989</v>
      </c>
      <c r="H97" s="24">
        <f ca="1">IFERROR(IF(LoanIsNotPaid*LoanIsGood,EndingBalance,""), "")</f>
        <v>1494681.7767058015</v>
      </c>
    </row>
    <row r="98" spans="2:8" ht="20" customHeight="1" x14ac:dyDescent="0.8">
      <c r="B98" s="26">
        <f ca="1">IFERROR(IF(LoanIsNotPaid*LoanIsGood,PaymentNumber,""), "")</f>
        <v>89</v>
      </c>
      <c r="C98" s="25">
        <f ca="1">IFERROR(IF(LoanIsNotPaid*LoanIsGood,PaymentDate,""), "")</f>
        <v>47773</v>
      </c>
      <c r="D98" s="24">
        <f ca="1">IFERROR(IF(LoanIsNotPaid*LoanIsGood,LoanValue,""), "")</f>
        <v>1494681.7767058015</v>
      </c>
      <c r="E98" s="24">
        <f ca="1">IFERROR(IF(LoanIsNotPaid*LoanIsGood,MonthlyPayment,""), "")</f>
        <v>11071.885113952592</v>
      </c>
      <c r="F98" s="24">
        <f ca="1">IFERROR(IF(LoanIsNotPaid*LoanIsGood,Principal,""), "")</f>
        <v>8705.3056341684241</v>
      </c>
      <c r="G98" s="24">
        <f ca="1">IFERROR(IF(LoanIsNotPaid*LoanIsGood,InterestAmt,""), "")</f>
        <v>2366.5794797841668</v>
      </c>
      <c r="H98" s="24">
        <f ca="1">IFERROR(IF(LoanIsNotPaid*LoanIsGood,EndingBalance,""), "")</f>
        <v>1485976.4710716351</v>
      </c>
    </row>
    <row r="99" spans="2:8" ht="20" customHeight="1" x14ac:dyDescent="0.8">
      <c r="B99" s="26">
        <f ca="1">IFERROR(IF(LoanIsNotPaid*LoanIsGood,PaymentNumber,""), "")</f>
        <v>90</v>
      </c>
      <c r="C99" s="25">
        <f ca="1">IFERROR(IF(LoanIsNotPaid*LoanIsGood,PaymentDate,""), "")</f>
        <v>47804</v>
      </c>
      <c r="D99" s="24">
        <f ca="1">IFERROR(IF(LoanIsNotPaid*LoanIsGood,LoanValue,""), "")</f>
        <v>1485976.4710716351</v>
      </c>
      <c r="E99" s="24">
        <f ca="1">IFERROR(IF(LoanIsNotPaid*LoanIsGood,MonthlyPayment,""), "")</f>
        <v>11071.885113952592</v>
      </c>
      <c r="F99" s="24">
        <f ca="1">IFERROR(IF(LoanIsNotPaid*LoanIsGood,Principal,""), "")</f>
        <v>8719.0890347558579</v>
      </c>
      <c r="G99" s="24">
        <f ca="1">IFERROR(IF(LoanIsNotPaid*LoanIsGood,InterestAmt,""), "")</f>
        <v>2352.7960791967334</v>
      </c>
      <c r="H99" s="24">
        <f ca="1">IFERROR(IF(LoanIsNotPaid*LoanIsGood,EndingBalance,""), "")</f>
        <v>1477257.382036879</v>
      </c>
    </row>
    <row r="100" spans="2:8" ht="20" customHeight="1" x14ac:dyDescent="0.8">
      <c r="B100" s="26">
        <f ca="1">IFERROR(IF(LoanIsNotPaid*LoanIsGood,PaymentNumber,""), "")</f>
        <v>91</v>
      </c>
      <c r="C100" s="25">
        <f ca="1">IFERROR(IF(LoanIsNotPaid*LoanIsGood,PaymentDate,""), "")</f>
        <v>47834</v>
      </c>
      <c r="D100" s="24">
        <f ca="1">IFERROR(IF(LoanIsNotPaid*LoanIsGood,LoanValue,""), "")</f>
        <v>1477257.382036879</v>
      </c>
      <c r="E100" s="24">
        <f ca="1">IFERROR(IF(LoanIsNotPaid*LoanIsGood,MonthlyPayment,""), "")</f>
        <v>11071.885113952592</v>
      </c>
      <c r="F100" s="24">
        <f ca="1">IFERROR(IF(LoanIsNotPaid*LoanIsGood,Principal,""), "")</f>
        <v>8732.8942590608876</v>
      </c>
      <c r="G100" s="24">
        <f ca="1">IFERROR(IF(LoanIsNotPaid*LoanIsGood,InterestAmt,""), "")</f>
        <v>2338.9908548917033</v>
      </c>
      <c r="H100" s="24">
        <f ca="1">IFERROR(IF(LoanIsNotPaid*LoanIsGood,EndingBalance,""), "")</f>
        <v>1468524.487777818</v>
      </c>
    </row>
    <row r="101" spans="2:8" ht="20" customHeight="1" x14ac:dyDescent="0.8">
      <c r="B101" s="26">
        <f ca="1">IFERROR(IF(LoanIsNotPaid*LoanIsGood,PaymentNumber,""), "")</f>
        <v>92</v>
      </c>
      <c r="C101" s="25">
        <f ca="1">IFERROR(IF(LoanIsNotPaid*LoanIsGood,PaymentDate,""), "")</f>
        <v>47865</v>
      </c>
      <c r="D101" s="24">
        <f ca="1">IFERROR(IF(LoanIsNotPaid*LoanIsGood,LoanValue,""), "")</f>
        <v>1468524.487777818</v>
      </c>
      <c r="E101" s="24">
        <f ca="1">IFERROR(IF(LoanIsNotPaid*LoanIsGood,MonthlyPayment,""), "")</f>
        <v>11071.885113952592</v>
      </c>
      <c r="F101" s="24">
        <f ca="1">IFERROR(IF(LoanIsNotPaid*LoanIsGood,Principal,""), "")</f>
        <v>8746.7213416377363</v>
      </c>
      <c r="G101" s="24">
        <f ca="1">IFERROR(IF(LoanIsNotPaid*LoanIsGood,InterestAmt,""), "")</f>
        <v>2325.1637723148574</v>
      </c>
      <c r="H101" s="24">
        <f ca="1">IFERROR(IF(LoanIsNotPaid*LoanIsGood,EndingBalance,""), "")</f>
        <v>1459777.7664361808</v>
      </c>
    </row>
    <row r="102" spans="2:8" ht="20" customHeight="1" x14ac:dyDescent="0.8">
      <c r="B102" s="26">
        <f ca="1">IFERROR(IF(LoanIsNotPaid*LoanIsGood,PaymentNumber,""), "")</f>
        <v>93</v>
      </c>
      <c r="C102" s="25">
        <f ca="1">IFERROR(IF(LoanIsNotPaid*LoanIsGood,PaymentDate,""), "")</f>
        <v>47896</v>
      </c>
      <c r="D102" s="24">
        <f ca="1">IFERROR(IF(LoanIsNotPaid*LoanIsGood,LoanValue,""), "")</f>
        <v>1459777.7664361808</v>
      </c>
      <c r="E102" s="24">
        <f ca="1">IFERROR(IF(LoanIsNotPaid*LoanIsGood,MonthlyPayment,""), "")</f>
        <v>11071.885113952592</v>
      </c>
      <c r="F102" s="24">
        <f ca="1">IFERROR(IF(LoanIsNotPaid*LoanIsGood,Principal,""), "")</f>
        <v>8760.5703170953275</v>
      </c>
      <c r="G102" s="24">
        <f ca="1">IFERROR(IF(LoanIsNotPaid*LoanIsGood,InterestAmt,""), "")</f>
        <v>2311.3147968572639</v>
      </c>
      <c r="H102" s="24">
        <f ca="1">IFERROR(IF(LoanIsNotPaid*LoanIsGood,EndingBalance,""), "")</f>
        <v>1451017.1961190847</v>
      </c>
    </row>
    <row r="103" spans="2:8" ht="20" customHeight="1" x14ac:dyDescent="0.8">
      <c r="B103" s="26">
        <f ca="1">IFERROR(IF(LoanIsNotPaid*LoanIsGood,PaymentNumber,""), "")</f>
        <v>94</v>
      </c>
      <c r="C103" s="25">
        <f ca="1">IFERROR(IF(LoanIsNotPaid*LoanIsGood,PaymentDate,""), "")</f>
        <v>47924</v>
      </c>
      <c r="D103" s="24">
        <f ca="1">IFERROR(IF(LoanIsNotPaid*LoanIsGood,LoanValue,""), "")</f>
        <v>1451017.1961190847</v>
      </c>
      <c r="E103" s="24">
        <f ca="1">IFERROR(IF(LoanIsNotPaid*LoanIsGood,MonthlyPayment,""), "")</f>
        <v>11071.885113952592</v>
      </c>
      <c r="F103" s="24">
        <f ca="1">IFERROR(IF(LoanIsNotPaid*LoanIsGood,Principal,""), "")</f>
        <v>8774.4412200973948</v>
      </c>
      <c r="G103" s="24">
        <f ca="1">IFERROR(IF(LoanIsNotPaid*LoanIsGood,InterestAmt,""), "")</f>
        <v>2297.4438938551966</v>
      </c>
      <c r="H103" s="24">
        <f ca="1">IFERROR(IF(LoanIsNotPaid*LoanIsGood,EndingBalance,""), "")</f>
        <v>1442242.7548989877</v>
      </c>
    </row>
    <row r="104" spans="2:8" ht="20" customHeight="1" x14ac:dyDescent="0.8">
      <c r="B104" s="26">
        <f ca="1">IFERROR(IF(LoanIsNotPaid*LoanIsGood,PaymentNumber,""), "")</f>
        <v>95</v>
      </c>
      <c r="C104" s="25">
        <f ca="1">IFERROR(IF(LoanIsNotPaid*LoanIsGood,PaymentDate,""), "")</f>
        <v>47955</v>
      </c>
      <c r="D104" s="24">
        <f ca="1">IFERROR(IF(LoanIsNotPaid*LoanIsGood,LoanValue,""), "")</f>
        <v>1442242.7548989877</v>
      </c>
      <c r="E104" s="24">
        <f ca="1">IFERROR(IF(LoanIsNotPaid*LoanIsGood,MonthlyPayment,""), "")</f>
        <v>11071.885113952592</v>
      </c>
      <c r="F104" s="24">
        <f ca="1">IFERROR(IF(LoanIsNotPaid*LoanIsGood,Principal,""), "")</f>
        <v>8788.3340853625505</v>
      </c>
      <c r="G104" s="24">
        <f ca="1">IFERROR(IF(LoanIsNotPaid*LoanIsGood,InterestAmt,""), "")</f>
        <v>2283.5510285900423</v>
      </c>
      <c r="H104" s="24">
        <f ca="1">IFERROR(IF(LoanIsNotPaid*LoanIsGood,EndingBalance,""), "")</f>
        <v>1433454.4208136266</v>
      </c>
    </row>
    <row r="105" spans="2:8" ht="20" customHeight="1" x14ac:dyDescent="0.8">
      <c r="B105" s="26">
        <f ca="1">IFERROR(IF(LoanIsNotPaid*LoanIsGood,PaymentNumber,""), "")</f>
        <v>96</v>
      </c>
      <c r="C105" s="25">
        <f ca="1">IFERROR(IF(LoanIsNotPaid*LoanIsGood,PaymentDate,""), "")</f>
        <v>47985</v>
      </c>
      <c r="D105" s="24">
        <f ca="1">IFERROR(IF(LoanIsNotPaid*LoanIsGood,LoanValue,""), "")</f>
        <v>1433454.4208136266</v>
      </c>
      <c r="E105" s="24">
        <f ca="1">IFERROR(IF(LoanIsNotPaid*LoanIsGood,MonthlyPayment,""), "")</f>
        <v>11071.885113952592</v>
      </c>
      <c r="F105" s="24">
        <f ca="1">IFERROR(IF(LoanIsNotPaid*LoanIsGood,Principal,""), "")</f>
        <v>8802.248947664375</v>
      </c>
      <c r="G105" s="24">
        <f ca="1">IFERROR(IF(LoanIsNotPaid*LoanIsGood,InterestAmt,""), "")</f>
        <v>2269.6361662882182</v>
      </c>
      <c r="H105" s="24">
        <f ca="1">IFERROR(IF(LoanIsNotPaid*LoanIsGood,EndingBalance,""), "")</f>
        <v>1424652.1718659613</v>
      </c>
    </row>
    <row r="106" spans="2:8" ht="20" customHeight="1" x14ac:dyDescent="0.8">
      <c r="B106" s="26">
        <f ca="1">IFERROR(IF(LoanIsNotPaid*LoanIsGood,PaymentNumber,""), "")</f>
        <v>97</v>
      </c>
      <c r="C106" s="25">
        <f ca="1">IFERROR(IF(LoanIsNotPaid*LoanIsGood,PaymentDate,""), "")</f>
        <v>48016</v>
      </c>
      <c r="D106" s="24">
        <f ca="1">IFERROR(IF(LoanIsNotPaid*LoanIsGood,LoanValue,""), "")</f>
        <v>1424652.1718659613</v>
      </c>
      <c r="E106" s="24">
        <f ca="1">IFERROR(IF(LoanIsNotPaid*LoanIsGood,MonthlyPayment,""), "")</f>
        <v>11071.885113952592</v>
      </c>
      <c r="F106" s="24">
        <f ca="1">IFERROR(IF(LoanIsNotPaid*LoanIsGood,Principal,""), "")</f>
        <v>8816.1858418315078</v>
      </c>
      <c r="G106" s="24">
        <f ca="1">IFERROR(IF(LoanIsNotPaid*LoanIsGood,InterestAmt,""), "")</f>
        <v>2255.6992721210827</v>
      </c>
      <c r="H106" s="24">
        <f ca="1">IFERROR(IF(LoanIsNotPaid*LoanIsGood,EndingBalance,""), "")</f>
        <v>1415835.9860241301</v>
      </c>
    </row>
    <row r="107" spans="2:8" ht="20" customHeight="1" x14ac:dyDescent="0.8">
      <c r="B107" s="26">
        <f ca="1">IFERROR(IF(LoanIsNotPaid*LoanIsGood,PaymentNumber,""), "")</f>
        <v>98</v>
      </c>
      <c r="C107" s="25">
        <f ca="1">IFERROR(IF(LoanIsNotPaid*LoanIsGood,PaymentDate,""), "")</f>
        <v>48046</v>
      </c>
      <c r="D107" s="24">
        <f ca="1">IFERROR(IF(LoanIsNotPaid*LoanIsGood,LoanValue,""), "")</f>
        <v>1415835.9860241301</v>
      </c>
      <c r="E107" s="24">
        <f ca="1">IFERROR(IF(LoanIsNotPaid*LoanIsGood,MonthlyPayment,""), "")</f>
        <v>11071.885113952592</v>
      </c>
      <c r="F107" s="24">
        <f ca="1">IFERROR(IF(LoanIsNotPaid*LoanIsGood,Principal,""), "")</f>
        <v>8830.1448027477436</v>
      </c>
      <c r="G107" s="24">
        <f ca="1">IFERROR(IF(LoanIsNotPaid*LoanIsGood,InterestAmt,""), "")</f>
        <v>2241.7403112048496</v>
      </c>
      <c r="H107" s="24">
        <f ca="1">IFERROR(IF(LoanIsNotPaid*LoanIsGood,EndingBalance,""), "")</f>
        <v>1407005.8412213819</v>
      </c>
    </row>
    <row r="108" spans="2:8" ht="20" customHeight="1" x14ac:dyDescent="0.8">
      <c r="B108" s="26">
        <f ca="1">IFERROR(IF(LoanIsNotPaid*LoanIsGood,PaymentNumber,""), "")</f>
        <v>99</v>
      </c>
      <c r="C108" s="25">
        <f ca="1">IFERROR(IF(LoanIsNotPaid*LoanIsGood,PaymentDate,""), "")</f>
        <v>48077</v>
      </c>
      <c r="D108" s="24">
        <f ca="1">IFERROR(IF(LoanIsNotPaid*LoanIsGood,LoanValue,""), "")</f>
        <v>1407005.8412213819</v>
      </c>
      <c r="E108" s="24">
        <f ca="1">IFERROR(IF(LoanIsNotPaid*LoanIsGood,MonthlyPayment,""), "")</f>
        <v>11071.885113952592</v>
      </c>
      <c r="F108" s="24">
        <f ca="1">IFERROR(IF(LoanIsNotPaid*LoanIsGood,Principal,""), "")</f>
        <v>8844.1258653520927</v>
      </c>
      <c r="G108" s="24">
        <f ca="1">IFERROR(IF(LoanIsNotPaid*LoanIsGood,InterestAmt,""), "")</f>
        <v>2227.7592486004992</v>
      </c>
      <c r="H108" s="24">
        <f ca="1">IFERROR(IF(LoanIsNotPaid*LoanIsGood,EndingBalance,""), "")</f>
        <v>1398161.7153560303</v>
      </c>
    </row>
    <row r="109" spans="2:8" ht="20" customHeight="1" x14ac:dyDescent="0.8">
      <c r="B109" s="26">
        <f ca="1">IFERROR(IF(LoanIsNotPaid*LoanIsGood,PaymentNumber,""), "")</f>
        <v>100</v>
      </c>
      <c r="C109" s="25">
        <f ca="1">IFERROR(IF(LoanIsNotPaid*LoanIsGood,PaymentDate,""), "")</f>
        <v>48108</v>
      </c>
      <c r="D109" s="24">
        <f ca="1">IFERROR(IF(LoanIsNotPaid*LoanIsGood,LoanValue,""), "")</f>
        <v>1398161.7153560303</v>
      </c>
      <c r="E109" s="24">
        <f ca="1">IFERROR(IF(LoanIsNotPaid*LoanIsGood,MonthlyPayment,""), "")</f>
        <v>11071.885113952592</v>
      </c>
      <c r="F109" s="24">
        <f ca="1">IFERROR(IF(LoanIsNotPaid*LoanIsGood,Principal,""), "")</f>
        <v>8858.1290646389007</v>
      </c>
      <c r="G109" s="24">
        <f ca="1">IFERROR(IF(LoanIsNotPaid*LoanIsGood,InterestAmt,""), "")</f>
        <v>2213.7560493136916</v>
      </c>
      <c r="H109" s="24">
        <f ca="1">IFERROR(IF(LoanIsNotPaid*LoanIsGood,EndingBalance,""), "")</f>
        <v>1389303.5862913912</v>
      </c>
    </row>
    <row r="110" spans="2:8" ht="20" customHeight="1" x14ac:dyDescent="0.8">
      <c r="B110" s="26">
        <f ca="1">IFERROR(IF(LoanIsNotPaid*LoanIsGood,PaymentNumber,""), "")</f>
        <v>101</v>
      </c>
      <c r="C110" s="25">
        <f ca="1">IFERROR(IF(LoanIsNotPaid*LoanIsGood,PaymentDate,""), "")</f>
        <v>48138</v>
      </c>
      <c r="D110" s="24">
        <f ca="1">IFERROR(IF(LoanIsNotPaid*LoanIsGood,LoanValue,""), "")</f>
        <v>1389303.5862913912</v>
      </c>
      <c r="E110" s="24">
        <f ca="1">IFERROR(IF(LoanIsNotPaid*LoanIsGood,MonthlyPayment,""), "")</f>
        <v>11071.885113952592</v>
      </c>
      <c r="F110" s="24">
        <f ca="1">IFERROR(IF(LoanIsNotPaid*LoanIsGood,Principal,""), "")</f>
        <v>8872.1544356579125</v>
      </c>
      <c r="G110" s="24">
        <f ca="1">IFERROR(IF(LoanIsNotPaid*LoanIsGood,InterestAmt,""), "")</f>
        <v>2199.7306782946803</v>
      </c>
      <c r="H110" s="24">
        <f ca="1">IFERROR(IF(LoanIsNotPaid*LoanIsGood,EndingBalance,""), "")</f>
        <v>1380431.4318557351</v>
      </c>
    </row>
    <row r="111" spans="2:8" ht="20" customHeight="1" x14ac:dyDescent="0.8">
      <c r="B111" s="26">
        <f ca="1">IFERROR(IF(LoanIsNotPaid*LoanIsGood,PaymentNumber,""), "")</f>
        <v>102</v>
      </c>
      <c r="C111" s="25">
        <f ca="1">IFERROR(IF(LoanIsNotPaid*LoanIsGood,PaymentDate,""), "")</f>
        <v>48169</v>
      </c>
      <c r="D111" s="24">
        <f ca="1">IFERROR(IF(LoanIsNotPaid*LoanIsGood,LoanValue,""), "")</f>
        <v>1380431.4318557351</v>
      </c>
      <c r="E111" s="24">
        <f ca="1">IFERROR(IF(LoanIsNotPaid*LoanIsGood,MonthlyPayment,""), "")</f>
        <v>11071.885113952592</v>
      </c>
      <c r="F111" s="24">
        <f ca="1">IFERROR(IF(LoanIsNotPaid*LoanIsGood,Principal,""), "")</f>
        <v>8886.2020135143703</v>
      </c>
      <c r="G111" s="24">
        <f ca="1">IFERROR(IF(LoanIsNotPaid*LoanIsGood,InterestAmt,""), "")</f>
        <v>2185.683100438222</v>
      </c>
      <c r="H111" s="24">
        <f ca="1">IFERROR(IF(LoanIsNotPaid*LoanIsGood,EndingBalance,""), "")</f>
        <v>1371545.2298422207</v>
      </c>
    </row>
    <row r="112" spans="2:8" ht="20" customHeight="1" x14ac:dyDescent="0.8">
      <c r="B112" s="26">
        <f ca="1">IFERROR(IF(LoanIsNotPaid*LoanIsGood,PaymentNumber,""), "")</f>
        <v>103</v>
      </c>
      <c r="C112" s="25">
        <f ca="1">IFERROR(IF(LoanIsNotPaid*LoanIsGood,PaymentDate,""), "")</f>
        <v>48199</v>
      </c>
      <c r="D112" s="24">
        <f ca="1">IFERROR(IF(LoanIsNotPaid*LoanIsGood,LoanValue,""), "")</f>
        <v>1371545.2298422207</v>
      </c>
      <c r="E112" s="24">
        <f ca="1">IFERROR(IF(LoanIsNotPaid*LoanIsGood,MonthlyPayment,""), "")</f>
        <v>11071.885113952592</v>
      </c>
      <c r="F112" s="24">
        <f ca="1">IFERROR(IF(LoanIsNotPaid*LoanIsGood,Principal,""), "")</f>
        <v>8900.2718333691009</v>
      </c>
      <c r="G112" s="24">
        <f ca="1">IFERROR(IF(LoanIsNotPaid*LoanIsGood,InterestAmt,""), "")</f>
        <v>2171.6132805834905</v>
      </c>
      <c r="H112" s="24">
        <f ca="1">IFERROR(IF(LoanIsNotPaid*LoanIsGood,EndingBalance,""), "")</f>
        <v>1362644.9580088521</v>
      </c>
    </row>
    <row r="113" spans="2:8" ht="20" customHeight="1" x14ac:dyDescent="0.8">
      <c r="B113" s="26">
        <f ca="1">IFERROR(IF(LoanIsNotPaid*LoanIsGood,PaymentNumber,""), "")</f>
        <v>104</v>
      </c>
      <c r="C113" s="25">
        <f ca="1">IFERROR(IF(LoanIsNotPaid*LoanIsGood,PaymentDate,""), "")</f>
        <v>48230</v>
      </c>
      <c r="D113" s="24">
        <f ca="1">IFERROR(IF(LoanIsNotPaid*LoanIsGood,LoanValue,""), "")</f>
        <v>1362644.9580088521</v>
      </c>
      <c r="E113" s="24">
        <f ca="1">IFERROR(IF(LoanIsNotPaid*LoanIsGood,MonthlyPayment,""), "")</f>
        <v>11071.885113952592</v>
      </c>
      <c r="F113" s="24">
        <f ca="1">IFERROR(IF(LoanIsNotPaid*LoanIsGood,Principal,""), "")</f>
        <v>8914.3639304386015</v>
      </c>
      <c r="G113" s="24">
        <f ca="1">IFERROR(IF(LoanIsNotPaid*LoanIsGood,InterestAmt,""), "")</f>
        <v>2157.5211835139894</v>
      </c>
      <c r="H113" s="24">
        <f ca="1">IFERROR(IF(LoanIsNotPaid*LoanIsGood,EndingBalance,""), "")</f>
        <v>1353730.5940784123</v>
      </c>
    </row>
    <row r="114" spans="2:8" ht="20" customHeight="1" x14ac:dyDescent="0.8">
      <c r="B114" s="26">
        <f ca="1">IFERROR(IF(LoanIsNotPaid*LoanIsGood,PaymentNumber,""), "")</f>
        <v>105</v>
      </c>
      <c r="C114" s="25">
        <f ca="1">IFERROR(IF(LoanIsNotPaid*LoanIsGood,PaymentDate,""), "")</f>
        <v>48261</v>
      </c>
      <c r="D114" s="24">
        <f ca="1">IFERROR(IF(LoanIsNotPaid*LoanIsGood,LoanValue,""), "")</f>
        <v>1353730.5940784123</v>
      </c>
      <c r="E114" s="24">
        <f ca="1">IFERROR(IF(LoanIsNotPaid*LoanIsGood,MonthlyPayment,""), "")</f>
        <v>11071.885113952592</v>
      </c>
      <c r="F114" s="24">
        <f ca="1">IFERROR(IF(LoanIsNotPaid*LoanIsGood,Principal,""), "")</f>
        <v>8928.4783399951302</v>
      </c>
      <c r="G114" s="24">
        <f ca="1">IFERROR(IF(LoanIsNotPaid*LoanIsGood,InterestAmt,""), "")</f>
        <v>2143.4067739574616</v>
      </c>
      <c r="H114" s="24">
        <f ca="1">IFERROR(IF(LoanIsNotPaid*LoanIsGood,EndingBalance,""), "")</f>
        <v>1344802.115738417</v>
      </c>
    </row>
    <row r="115" spans="2:8" ht="20" customHeight="1" x14ac:dyDescent="0.8">
      <c r="B115" s="26">
        <f ca="1">IFERROR(IF(LoanIsNotPaid*LoanIsGood,PaymentNumber,""), "")</f>
        <v>106</v>
      </c>
      <c r="C115" s="25">
        <f ca="1">IFERROR(IF(LoanIsNotPaid*LoanIsGood,PaymentDate,""), "")</f>
        <v>48290</v>
      </c>
      <c r="D115" s="24">
        <f ca="1">IFERROR(IF(LoanIsNotPaid*LoanIsGood,LoanValue,""), "")</f>
        <v>1344802.115738417</v>
      </c>
      <c r="E115" s="24">
        <f ca="1">IFERROR(IF(LoanIsNotPaid*LoanIsGood,MonthlyPayment,""), "")</f>
        <v>11071.885113952592</v>
      </c>
      <c r="F115" s="24">
        <f ca="1">IFERROR(IF(LoanIsNotPaid*LoanIsGood,Principal,""), "")</f>
        <v>8942.6150973667882</v>
      </c>
      <c r="G115" s="24">
        <f ca="1">IFERROR(IF(LoanIsNotPaid*LoanIsGood,InterestAmt,""), "")</f>
        <v>2129.2700165858028</v>
      </c>
      <c r="H115" s="24">
        <f ca="1">IFERROR(IF(LoanIsNotPaid*LoanIsGood,EndingBalance,""), "")</f>
        <v>1335859.5006410507</v>
      </c>
    </row>
    <row r="116" spans="2:8" ht="20" customHeight="1" x14ac:dyDescent="0.8">
      <c r="B116" s="26">
        <f ca="1">IFERROR(IF(LoanIsNotPaid*LoanIsGood,PaymentNumber,""), "")</f>
        <v>107</v>
      </c>
      <c r="C116" s="25">
        <f ca="1">IFERROR(IF(LoanIsNotPaid*LoanIsGood,PaymentDate,""), "")</f>
        <v>48321</v>
      </c>
      <c r="D116" s="24">
        <f ca="1">IFERROR(IF(LoanIsNotPaid*LoanIsGood,LoanValue,""), "")</f>
        <v>1335859.5006410507</v>
      </c>
      <c r="E116" s="24">
        <f ca="1">IFERROR(IF(LoanIsNotPaid*LoanIsGood,MonthlyPayment,""), "")</f>
        <v>11071.885113952592</v>
      </c>
      <c r="F116" s="24">
        <f ca="1">IFERROR(IF(LoanIsNotPaid*LoanIsGood,Principal,""), "")</f>
        <v>8956.7742379376195</v>
      </c>
      <c r="G116" s="24">
        <f ca="1">IFERROR(IF(LoanIsNotPaid*LoanIsGood,InterestAmt,""), "")</f>
        <v>2115.1108760149718</v>
      </c>
      <c r="H116" s="24">
        <f ca="1">IFERROR(IF(LoanIsNotPaid*LoanIsGood,EndingBalance,""), "")</f>
        <v>1326902.7264031144</v>
      </c>
    </row>
    <row r="117" spans="2:8" ht="20" customHeight="1" x14ac:dyDescent="0.8">
      <c r="B117" s="26">
        <f ca="1">IFERROR(IF(LoanIsNotPaid*LoanIsGood,PaymentNumber,""), "")</f>
        <v>108</v>
      </c>
      <c r="C117" s="25">
        <f ca="1">IFERROR(IF(LoanIsNotPaid*LoanIsGood,PaymentDate,""), "")</f>
        <v>48351</v>
      </c>
      <c r="D117" s="24">
        <f ca="1">IFERROR(IF(LoanIsNotPaid*LoanIsGood,LoanValue,""), "")</f>
        <v>1326902.7264031144</v>
      </c>
      <c r="E117" s="24">
        <f ca="1">IFERROR(IF(LoanIsNotPaid*LoanIsGood,MonthlyPayment,""), "")</f>
        <v>11071.885113952592</v>
      </c>
      <c r="F117" s="24">
        <f ca="1">IFERROR(IF(LoanIsNotPaid*LoanIsGood,Principal,""), "")</f>
        <v>8970.9557971476879</v>
      </c>
      <c r="G117" s="24">
        <f ca="1">IFERROR(IF(LoanIsNotPaid*LoanIsGood,InterestAmt,""), "")</f>
        <v>2100.9293168049044</v>
      </c>
      <c r="H117" s="24">
        <f ca="1">IFERROR(IF(LoanIsNotPaid*LoanIsGood,EndingBalance,""), "")</f>
        <v>1317931.7706059655</v>
      </c>
    </row>
    <row r="118" spans="2:8" ht="20" customHeight="1" x14ac:dyDescent="0.8">
      <c r="B118" s="26">
        <f ca="1">IFERROR(IF(LoanIsNotPaid*LoanIsGood,PaymentNumber,""), "")</f>
        <v>109</v>
      </c>
      <c r="C118" s="25">
        <f ca="1">IFERROR(IF(LoanIsNotPaid*LoanIsGood,PaymentDate,""), "")</f>
        <v>48382</v>
      </c>
      <c r="D118" s="24">
        <f ca="1">IFERROR(IF(LoanIsNotPaid*LoanIsGood,LoanValue,""), "")</f>
        <v>1317931.7706059655</v>
      </c>
      <c r="E118" s="24">
        <f ca="1">IFERROR(IF(LoanIsNotPaid*LoanIsGood,MonthlyPayment,""), "")</f>
        <v>11071.885113952592</v>
      </c>
      <c r="F118" s="24">
        <f ca="1">IFERROR(IF(LoanIsNotPaid*LoanIsGood,Principal,""), "")</f>
        <v>8985.1598104931727</v>
      </c>
      <c r="G118" s="24">
        <f ca="1">IFERROR(IF(LoanIsNotPaid*LoanIsGood,InterestAmt,""), "")</f>
        <v>2086.7253034594205</v>
      </c>
      <c r="H118" s="24">
        <f ca="1">IFERROR(IF(LoanIsNotPaid*LoanIsGood,EndingBalance,""), "")</f>
        <v>1308946.6107954739</v>
      </c>
    </row>
    <row r="119" spans="2:8" ht="20" customHeight="1" x14ac:dyDescent="0.8">
      <c r="B119" s="26">
        <f ca="1">IFERROR(IF(LoanIsNotPaid*LoanIsGood,PaymentNumber,""), "")</f>
        <v>110</v>
      </c>
      <c r="C119" s="25">
        <f ca="1">IFERROR(IF(LoanIsNotPaid*LoanIsGood,PaymentDate,""), "")</f>
        <v>48412</v>
      </c>
      <c r="D119" s="24">
        <f ca="1">IFERROR(IF(LoanIsNotPaid*LoanIsGood,LoanValue,""), "")</f>
        <v>1308946.6107954739</v>
      </c>
      <c r="E119" s="24">
        <f ca="1">IFERROR(IF(LoanIsNotPaid*LoanIsGood,MonthlyPayment,""), "")</f>
        <v>11071.885113952592</v>
      </c>
      <c r="F119" s="24">
        <f ca="1">IFERROR(IF(LoanIsNotPaid*LoanIsGood,Principal,""), "")</f>
        <v>8999.3863135264528</v>
      </c>
      <c r="G119" s="24">
        <f ca="1">IFERROR(IF(LoanIsNotPaid*LoanIsGood,InterestAmt,""), "")</f>
        <v>2072.4988004261395</v>
      </c>
      <c r="H119" s="24">
        <f ca="1">IFERROR(IF(LoanIsNotPaid*LoanIsGood,EndingBalance,""), "")</f>
        <v>1299947.2244819468</v>
      </c>
    </row>
    <row r="120" spans="2:8" ht="20" customHeight="1" x14ac:dyDescent="0.8">
      <c r="B120" s="26">
        <f ca="1">IFERROR(IF(LoanIsNotPaid*LoanIsGood,PaymentNumber,""), "")</f>
        <v>111</v>
      </c>
      <c r="C120" s="25">
        <f ca="1">IFERROR(IF(LoanIsNotPaid*LoanIsGood,PaymentDate,""), "")</f>
        <v>48443</v>
      </c>
      <c r="D120" s="24">
        <f ca="1">IFERROR(IF(LoanIsNotPaid*LoanIsGood,LoanValue,""), "")</f>
        <v>1299947.2244819468</v>
      </c>
      <c r="E120" s="24">
        <f ca="1">IFERROR(IF(LoanIsNotPaid*LoanIsGood,MonthlyPayment,""), "")</f>
        <v>11071.885113952592</v>
      </c>
      <c r="F120" s="24">
        <f ca="1">IFERROR(IF(LoanIsNotPaid*LoanIsGood,Principal,""), "")</f>
        <v>9013.635341856203</v>
      </c>
      <c r="G120" s="24">
        <f ca="1">IFERROR(IF(LoanIsNotPaid*LoanIsGood,InterestAmt,""), "")</f>
        <v>2058.2497720963893</v>
      </c>
      <c r="H120" s="24">
        <f ca="1">IFERROR(IF(LoanIsNotPaid*LoanIsGood,EndingBalance,""), "")</f>
        <v>1290933.5891400902</v>
      </c>
    </row>
    <row r="121" spans="2:8" ht="20" customHeight="1" x14ac:dyDescent="0.8">
      <c r="B121" s="26">
        <f ca="1">IFERROR(IF(LoanIsNotPaid*LoanIsGood,PaymentNumber,""), "")</f>
        <v>112</v>
      </c>
      <c r="C121" s="25">
        <f ca="1">IFERROR(IF(LoanIsNotPaid*LoanIsGood,PaymentDate,""), "")</f>
        <v>48474</v>
      </c>
      <c r="D121" s="24">
        <f ca="1">IFERROR(IF(LoanIsNotPaid*LoanIsGood,LoanValue,""), "")</f>
        <v>1290933.5891400902</v>
      </c>
      <c r="E121" s="24">
        <f ca="1">IFERROR(IF(LoanIsNotPaid*LoanIsGood,MonthlyPayment,""), "")</f>
        <v>11071.885113952592</v>
      </c>
      <c r="F121" s="24">
        <f ca="1">IFERROR(IF(LoanIsNotPaid*LoanIsGood,Principal,""), "")</f>
        <v>9027.9069311474759</v>
      </c>
      <c r="G121" s="24">
        <f ca="1">IFERROR(IF(LoanIsNotPaid*LoanIsGood,InterestAmt,""), "")</f>
        <v>2043.9781828051168</v>
      </c>
      <c r="H121" s="24">
        <f ca="1">IFERROR(IF(LoanIsNotPaid*LoanIsGood,EndingBalance,""), "")</f>
        <v>1281905.6822089434</v>
      </c>
    </row>
    <row r="122" spans="2:8" ht="20" customHeight="1" x14ac:dyDescent="0.8">
      <c r="B122" s="26">
        <f ca="1">IFERROR(IF(LoanIsNotPaid*LoanIsGood,PaymentNumber,""), "")</f>
        <v>113</v>
      </c>
      <c r="C122" s="25">
        <f ca="1">IFERROR(IF(LoanIsNotPaid*LoanIsGood,PaymentDate,""), "")</f>
        <v>48504</v>
      </c>
      <c r="D122" s="24">
        <f ca="1">IFERROR(IF(LoanIsNotPaid*LoanIsGood,LoanValue,""), "")</f>
        <v>1281905.6822089434</v>
      </c>
      <c r="E122" s="24">
        <f ca="1">IFERROR(IF(LoanIsNotPaid*LoanIsGood,MonthlyPayment,""), "")</f>
        <v>11071.885113952592</v>
      </c>
      <c r="F122" s="24">
        <f ca="1">IFERROR(IF(LoanIsNotPaid*LoanIsGood,Principal,""), "")</f>
        <v>9042.2011171217928</v>
      </c>
      <c r="G122" s="24">
        <f ca="1">IFERROR(IF(LoanIsNotPaid*LoanIsGood,InterestAmt,""), "")</f>
        <v>2029.6839968307997</v>
      </c>
      <c r="H122" s="24">
        <f ca="1">IFERROR(IF(LoanIsNotPaid*LoanIsGood,EndingBalance,""), "")</f>
        <v>1272863.4810918225</v>
      </c>
    </row>
    <row r="123" spans="2:8" ht="20" customHeight="1" x14ac:dyDescent="0.8">
      <c r="B123" s="26">
        <f ca="1">IFERROR(IF(LoanIsNotPaid*LoanIsGood,PaymentNumber,""), "")</f>
        <v>114</v>
      </c>
      <c r="C123" s="25">
        <f ca="1">IFERROR(IF(LoanIsNotPaid*LoanIsGood,PaymentDate,""), "")</f>
        <v>48535</v>
      </c>
      <c r="D123" s="24">
        <f ca="1">IFERROR(IF(LoanIsNotPaid*LoanIsGood,LoanValue,""), "")</f>
        <v>1272863.4810918225</v>
      </c>
      <c r="E123" s="24">
        <f ca="1">IFERROR(IF(LoanIsNotPaid*LoanIsGood,MonthlyPayment,""), "")</f>
        <v>11071.885113952592</v>
      </c>
      <c r="F123" s="24">
        <f ca="1">IFERROR(IF(LoanIsNotPaid*LoanIsGood,Principal,""), "")</f>
        <v>9056.5179355572345</v>
      </c>
      <c r="G123" s="24">
        <f ca="1">IFERROR(IF(LoanIsNotPaid*LoanIsGood,InterestAmt,""), "")</f>
        <v>2015.3671783953575</v>
      </c>
      <c r="H123" s="24">
        <f ca="1">IFERROR(IF(LoanIsNotPaid*LoanIsGood,EndingBalance,""), "")</f>
        <v>1263806.9631562654</v>
      </c>
    </row>
    <row r="124" spans="2:8" ht="20" customHeight="1" x14ac:dyDescent="0.8">
      <c r="B124" s="26">
        <f ca="1">IFERROR(IF(LoanIsNotPaid*LoanIsGood,PaymentNumber,""), "")</f>
        <v>115</v>
      </c>
      <c r="C124" s="25">
        <f ca="1">IFERROR(IF(LoanIsNotPaid*LoanIsGood,PaymentDate,""), "")</f>
        <v>48565</v>
      </c>
      <c r="D124" s="24">
        <f ca="1">IFERROR(IF(LoanIsNotPaid*LoanIsGood,LoanValue,""), "")</f>
        <v>1263806.9631562654</v>
      </c>
      <c r="E124" s="24">
        <f ca="1">IFERROR(IF(LoanIsNotPaid*LoanIsGood,MonthlyPayment,""), "")</f>
        <v>11071.885113952592</v>
      </c>
      <c r="F124" s="24">
        <f ca="1">IFERROR(IF(LoanIsNotPaid*LoanIsGood,Principal,""), "")</f>
        <v>9070.8574222885345</v>
      </c>
      <c r="G124" s="24">
        <f ca="1">IFERROR(IF(LoanIsNotPaid*LoanIsGood,InterestAmt,""), "")</f>
        <v>2001.0276916640582</v>
      </c>
      <c r="H124" s="24">
        <f ca="1">IFERROR(IF(LoanIsNotPaid*LoanIsGood,EndingBalance,""), "")</f>
        <v>1254736.1057339776</v>
      </c>
    </row>
    <row r="125" spans="2:8" ht="20" customHeight="1" x14ac:dyDescent="0.8">
      <c r="B125" s="26">
        <f ca="1">IFERROR(IF(LoanIsNotPaid*LoanIsGood,PaymentNumber,""), "")</f>
        <v>116</v>
      </c>
      <c r="C125" s="25">
        <f ca="1">IFERROR(IF(LoanIsNotPaid*LoanIsGood,PaymentDate,""), "")</f>
        <v>48596</v>
      </c>
      <c r="D125" s="24">
        <f ca="1">IFERROR(IF(LoanIsNotPaid*LoanIsGood,LoanValue,""), "")</f>
        <v>1254736.1057339776</v>
      </c>
      <c r="E125" s="24">
        <f ca="1">IFERROR(IF(LoanIsNotPaid*LoanIsGood,MonthlyPayment,""), "")</f>
        <v>11071.885113952592</v>
      </c>
      <c r="F125" s="24">
        <f ca="1">IFERROR(IF(LoanIsNotPaid*LoanIsGood,Principal,""), "")</f>
        <v>9085.2196132071567</v>
      </c>
      <c r="G125" s="24">
        <f ca="1">IFERROR(IF(LoanIsNotPaid*LoanIsGood,InterestAmt,""), "")</f>
        <v>1986.6655007454347</v>
      </c>
      <c r="H125" s="24">
        <f ca="1">IFERROR(IF(LoanIsNotPaid*LoanIsGood,EndingBalance,""), "")</f>
        <v>1245650.8861207687</v>
      </c>
    </row>
    <row r="126" spans="2:8" ht="20" customHeight="1" x14ac:dyDescent="0.8">
      <c r="B126" s="26">
        <f ca="1">IFERROR(IF(LoanIsNotPaid*LoanIsGood,PaymentNumber,""), "")</f>
        <v>117</v>
      </c>
      <c r="C126" s="25">
        <f ca="1">IFERROR(IF(LoanIsNotPaid*LoanIsGood,PaymentDate,""), "")</f>
        <v>48627</v>
      </c>
      <c r="D126" s="24">
        <f ca="1">IFERROR(IF(LoanIsNotPaid*LoanIsGood,LoanValue,""), "")</f>
        <v>1245650.8861207687</v>
      </c>
      <c r="E126" s="24">
        <f ca="1">IFERROR(IF(LoanIsNotPaid*LoanIsGood,MonthlyPayment,""), "")</f>
        <v>11071.885113952592</v>
      </c>
      <c r="F126" s="24">
        <f ca="1">IFERROR(IF(LoanIsNotPaid*LoanIsGood,Principal,""), "")</f>
        <v>9099.6045442614031</v>
      </c>
      <c r="G126" s="24">
        <f ca="1">IFERROR(IF(LoanIsNotPaid*LoanIsGood,InterestAmt,""), "")</f>
        <v>1972.2805696911903</v>
      </c>
      <c r="H126" s="24">
        <f ca="1">IFERROR(IF(LoanIsNotPaid*LoanIsGood,EndingBalance,""), "")</f>
        <v>1236551.2815765084</v>
      </c>
    </row>
    <row r="127" spans="2:8" ht="20" customHeight="1" x14ac:dyDescent="0.8">
      <c r="B127" s="26">
        <f ca="1">IFERROR(IF(LoanIsNotPaid*LoanIsGood,PaymentNumber,""), "")</f>
        <v>118</v>
      </c>
      <c r="C127" s="25">
        <f ca="1">IFERROR(IF(LoanIsNotPaid*LoanIsGood,PaymentDate,""), "")</f>
        <v>48655</v>
      </c>
      <c r="D127" s="24">
        <f ca="1">IFERROR(IF(LoanIsNotPaid*LoanIsGood,LoanValue,""), "")</f>
        <v>1236551.2815765084</v>
      </c>
      <c r="E127" s="24">
        <f ca="1">IFERROR(IF(LoanIsNotPaid*LoanIsGood,MonthlyPayment,""), "")</f>
        <v>11071.885113952592</v>
      </c>
      <c r="F127" s="24">
        <f ca="1">IFERROR(IF(LoanIsNotPaid*LoanIsGood,Principal,""), "")</f>
        <v>9114.0122514564828</v>
      </c>
      <c r="G127" s="24">
        <f ca="1">IFERROR(IF(LoanIsNotPaid*LoanIsGood,InterestAmt,""), "")</f>
        <v>1957.87286249611</v>
      </c>
      <c r="H127" s="24">
        <f ca="1">IFERROR(IF(LoanIsNotPaid*LoanIsGood,EndingBalance,""), "")</f>
        <v>1227437.2693250519</v>
      </c>
    </row>
    <row r="128" spans="2:8" ht="20" customHeight="1" x14ac:dyDescent="0.8">
      <c r="B128" s="26">
        <f ca="1">IFERROR(IF(LoanIsNotPaid*LoanIsGood,PaymentNumber,""), "")</f>
        <v>119</v>
      </c>
      <c r="C128" s="25">
        <f ca="1">IFERROR(IF(LoanIsNotPaid*LoanIsGood,PaymentDate,""), "")</f>
        <v>48686</v>
      </c>
      <c r="D128" s="24">
        <f ca="1">IFERROR(IF(LoanIsNotPaid*LoanIsGood,LoanValue,""), "")</f>
        <v>1227437.2693250519</v>
      </c>
      <c r="E128" s="24">
        <f ca="1">IFERROR(IF(LoanIsNotPaid*LoanIsGood,MonthlyPayment,""), "")</f>
        <v>11071.885113952592</v>
      </c>
      <c r="F128" s="24">
        <f ca="1">IFERROR(IF(LoanIsNotPaid*LoanIsGood,Principal,""), "")</f>
        <v>9128.4427708546227</v>
      </c>
      <c r="G128" s="24">
        <f ca="1">IFERROR(IF(LoanIsNotPaid*LoanIsGood,InterestAmt,""), "")</f>
        <v>1943.44234309797</v>
      </c>
      <c r="H128" s="24">
        <f ca="1">IFERROR(IF(LoanIsNotPaid*LoanIsGood,EndingBalance,""), "")</f>
        <v>1218308.8265541974</v>
      </c>
    </row>
    <row r="129" spans="2:8" ht="20" customHeight="1" x14ac:dyDescent="0.8">
      <c r="B129" s="26">
        <f ca="1">IFERROR(IF(LoanIsNotPaid*LoanIsGood,PaymentNumber,""), "")</f>
        <v>120</v>
      </c>
      <c r="C129" s="25">
        <f ca="1">IFERROR(IF(LoanIsNotPaid*LoanIsGood,PaymentDate,""), "")</f>
        <v>48716</v>
      </c>
      <c r="D129" s="24">
        <f ca="1">IFERROR(IF(LoanIsNotPaid*LoanIsGood,LoanValue,""), "")</f>
        <v>1218308.8265541974</v>
      </c>
      <c r="E129" s="24">
        <f ca="1">IFERROR(IF(LoanIsNotPaid*LoanIsGood,MonthlyPayment,""), "")</f>
        <v>11071.885113952592</v>
      </c>
      <c r="F129" s="24">
        <f ca="1">IFERROR(IF(LoanIsNotPaid*LoanIsGood,Principal,""), "")</f>
        <v>9142.8961385751427</v>
      </c>
      <c r="G129" s="24">
        <f ca="1">IFERROR(IF(LoanIsNotPaid*LoanIsGood,InterestAmt,""), "")</f>
        <v>1928.9889753774503</v>
      </c>
      <c r="H129" s="24">
        <f ca="1">IFERROR(IF(LoanIsNotPaid*LoanIsGood,EndingBalance,""), "")</f>
        <v>1209165.9304156222</v>
      </c>
    </row>
    <row r="130" spans="2:8" ht="20" customHeight="1" x14ac:dyDescent="0.8">
      <c r="B130" s="26">
        <f ca="1">IFERROR(IF(LoanIsNotPaid*LoanIsGood,PaymentNumber,""), "")</f>
        <v>121</v>
      </c>
      <c r="C130" s="25">
        <f ca="1">IFERROR(IF(LoanIsNotPaid*LoanIsGood,PaymentDate,""), "")</f>
        <v>48747</v>
      </c>
      <c r="D130" s="24">
        <f ca="1">IFERROR(IF(LoanIsNotPaid*LoanIsGood,LoanValue,""), "")</f>
        <v>1209165.9304156222</v>
      </c>
      <c r="E130" s="24">
        <f ca="1">IFERROR(IF(LoanIsNotPaid*LoanIsGood,MonthlyPayment,""), "")</f>
        <v>11071.885113952592</v>
      </c>
      <c r="F130" s="24">
        <f ca="1">IFERROR(IF(LoanIsNotPaid*LoanIsGood,Principal,""), "")</f>
        <v>9157.3723907945514</v>
      </c>
      <c r="G130" s="24">
        <f ca="1">IFERROR(IF(LoanIsNotPaid*LoanIsGood,InterestAmt,""), "")</f>
        <v>1914.51272315804</v>
      </c>
      <c r="H130" s="24">
        <f ca="1">IFERROR(IF(LoanIsNotPaid*LoanIsGood,EndingBalance,""), "")</f>
        <v>1200008.5580248288</v>
      </c>
    </row>
    <row r="131" spans="2:8" ht="20" customHeight="1" x14ac:dyDescent="0.8">
      <c r="B131" s="26">
        <f ca="1">IFERROR(IF(LoanIsNotPaid*LoanIsGood,PaymentNumber,""), "")</f>
        <v>122</v>
      </c>
      <c r="C131" s="25">
        <f ca="1">IFERROR(IF(LoanIsNotPaid*LoanIsGood,PaymentDate,""), "")</f>
        <v>48777</v>
      </c>
      <c r="D131" s="24">
        <f ca="1">IFERROR(IF(LoanIsNotPaid*LoanIsGood,LoanValue,""), "")</f>
        <v>1200008.5580248288</v>
      </c>
      <c r="E131" s="24">
        <f ca="1">IFERROR(IF(LoanIsNotPaid*LoanIsGood,MonthlyPayment,""), "")</f>
        <v>11071.885113952592</v>
      </c>
      <c r="F131" s="24">
        <f ca="1">IFERROR(IF(LoanIsNotPaid*LoanIsGood,Principal,""), "")</f>
        <v>9171.871563746643</v>
      </c>
      <c r="G131" s="24">
        <f ca="1">IFERROR(IF(LoanIsNotPaid*LoanIsGood,InterestAmt,""), "")</f>
        <v>1900.0135502059484</v>
      </c>
      <c r="H131" s="24">
        <f ca="1">IFERROR(IF(LoanIsNotPaid*LoanIsGood,EndingBalance,""), "")</f>
        <v>1190836.686461082</v>
      </c>
    </row>
    <row r="132" spans="2:8" ht="20" customHeight="1" x14ac:dyDescent="0.8">
      <c r="B132" s="26">
        <f ca="1">IFERROR(IF(LoanIsNotPaid*LoanIsGood,PaymentNumber,""), "")</f>
        <v>123</v>
      </c>
      <c r="C132" s="25">
        <f ca="1">IFERROR(IF(LoanIsNotPaid*LoanIsGood,PaymentDate,""), "")</f>
        <v>48808</v>
      </c>
      <c r="D132" s="24">
        <f ca="1">IFERROR(IF(LoanIsNotPaid*LoanIsGood,LoanValue,""), "")</f>
        <v>1190836.686461082</v>
      </c>
      <c r="E132" s="24">
        <f ca="1">IFERROR(IF(LoanIsNotPaid*LoanIsGood,MonthlyPayment,""), "")</f>
        <v>11071.885113952592</v>
      </c>
      <c r="F132" s="24">
        <f ca="1">IFERROR(IF(LoanIsNotPaid*LoanIsGood,Principal,""), "")</f>
        <v>9186.3936937225753</v>
      </c>
      <c r="G132" s="24">
        <f ca="1">IFERROR(IF(LoanIsNotPaid*LoanIsGood,InterestAmt,""), "")</f>
        <v>1885.4914202300165</v>
      </c>
      <c r="H132" s="24">
        <f ca="1">IFERROR(IF(LoanIsNotPaid*LoanIsGood,EndingBalance,""), "")</f>
        <v>1181650.2927673603</v>
      </c>
    </row>
    <row r="133" spans="2:8" ht="20" customHeight="1" x14ac:dyDescent="0.8">
      <c r="B133" s="26">
        <f ca="1">IFERROR(IF(LoanIsNotPaid*LoanIsGood,PaymentNumber,""), "")</f>
        <v>124</v>
      </c>
      <c r="C133" s="25">
        <f ca="1">IFERROR(IF(LoanIsNotPaid*LoanIsGood,PaymentDate,""), "")</f>
        <v>48839</v>
      </c>
      <c r="D133" s="24">
        <f ca="1">IFERROR(IF(LoanIsNotPaid*LoanIsGood,LoanValue,""), "")</f>
        <v>1181650.2927673603</v>
      </c>
      <c r="E133" s="24">
        <f ca="1">IFERROR(IF(LoanIsNotPaid*LoanIsGood,MonthlyPayment,""), "")</f>
        <v>11071.885113952592</v>
      </c>
      <c r="F133" s="24">
        <f ca="1">IFERROR(IF(LoanIsNotPaid*LoanIsGood,Principal,""), "")</f>
        <v>9200.9388170709699</v>
      </c>
      <c r="G133" s="24">
        <f ca="1">IFERROR(IF(LoanIsNotPaid*LoanIsGood,InterestAmt,""), "")</f>
        <v>1870.9462968816217</v>
      </c>
      <c r="H133" s="24">
        <f ca="1">IFERROR(IF(LoanIsNotPaid*LoanIsGood,EndingBalance,""), "")</f>
        <v>1172449.3539502884</v>
      </c>
    </row>
    <row r="134" spans="2:8" ht="20" customHeight="1" x14ac:dyDescent="0.8">
      <c r="B134" s="26">
        <f ca="1">IFERROR(IF(LoanIsNotPaid*LoanIsGood,PaymentNumber,""), "")</f>
        <v>125</v>
      </c>
      <c r="C134" s="25">
        <f ca="1">IFERROR(IF(LoanIsNotPaid*LoanIsGood,PaymentDate,""), "")</f>
        <v>48869</v>
      </c>
      <c r="D134" s="24">
        <f ca="1">IFERROR(IF(LoanIsNotPaid*LoanIsGood,LoanValue,""), "")</f>
        <v>1172449.3539502884</v>
      </c>
      <c r="E134" s="24">
        <f ca="1">IFERROR(IF(LoanIsNotPaid*LoanIsGood,MonthlyPayment,""), "")</f>
        <v>11071.885113952592</v>
      </c>
      <c r="F134" s="24">
        <f ca="1">IFERROR(IF(LoanIsNotPaid*LoanIsGood,Principal,""), "")</f>
        <v>9215.5069701979992</v>
      </c>
      <c r="G134" s="24">
        <f ca="1">IFERROR(IF(LoanIsNotPaid*LoanIsGood,InterestAmt,""), "")</f>
        <v>1856.3781437545929</v>
      </c>
      <c r="H134" s="24">
        <f ca="1">IFERROR(IF(LoanIsNotPaid*LoanIsGood,EndingBalance,""), "")</f>
        <v>1163233.846980091</v>
      </c>
    </row>
    <row r="135" spans="2:8" ht="20" customHeight="1" x14ac:dyDescent="0.8">
      <c r="B135" s="26">
        <f ca="1">IFERROR(IF(LoanIsNotPaid*LoanIsGood,PaymentNumber,""), "")</f>
        <v>126</v>
      </c>
      <c r="C135" s="25">
        <f ca="1">IFERROR(IF(LoanIsNotPaid*LoanIsGood,PaymentDate,""), "")</f>
        <v>48900</v>
      </c>
      <c r="D135" s="24">
        <f ca="1">IFERROR(IF(LoanIsNotPaid*LoanIsGood,LoanValue,""), "")</f>
        <v>1163233.846980091</v>
      </c>
      <c r="E135" s="24">
        <f ca="1">IFERROR(IF(LoanIsNotPaid*LoanIsGood,MonthlyPayment,""), "")</f>
        <v>11071.885113952592</v>
      </c>
      <c r="F135" s="24">
        <f ca="1">IFERROR(IF(LoanIsNotPaid*LoanIsGood,Principal,""), "")</f>
        <v>9230.0981895674795</v>
      </c>
      <c r="G135" s="24">
        <f ca="1">IFERROR(IF(LoanIsNotPaid*LoanIsGood,InterestAmt,""), "")</f>
        <v>1841.786924385113</v>
      </c>
      <c r="H135" s="24">
        <f ca="1">IFERROR(IF(LoanIsNotPaid*LoanIsGood,EndingBalance,""), "")</f>
        <v>1154003.748790523</v>
      </c>
    </row>
    <row r="136" spans="2:8" ht="20" customHeight="1" x14ac:dyDescent="0.8">
      <c r="B136" s="26">
        <f ca="1">IFERROR(IF(LoanIsNotPaid*LoanIsGood,PaymentNumber,""), "")</f>
        <v>127</v>
      </c>
      <c r="C136" s="25">
        <f ca="1">IFERROR(IF(LoanIsNotPaid*LoanIsGood,PaymentDate,""), "")</f>
        <v>48930</v>
      </c>
      <c r="D136" s="24">
        <f ca="1">IFERROR(IF(LoanIsNotPaid*LoanIsGood,LoanValue,""), "")</f>
        <v>1154003.748790523</v>
      </c>
      <c r="E136" s="24">
        <f ca="1">IFERROR(IF(LoanIsNotPaid*LoanIsGood,MonthlyPayment,""), "")</f>
        <v>11071.885113952592</v>
      </c>
      <c r="F136" s="24">
        <f ca="1">IFERROR(IF(LoanIsNotPaid*LoanIsGood,Principal,""), "")</f>
        <v>9244.7125117009618</v>
      </c>
      <c r="G136" s="24">
        <f ca="1">IFERROR(IF(LoanIsNotPaid*LoanIsGood,InterestAmt,""), "")</f>
        <v>1827.1726022516311</v>
      </c>
      <c r="H136" s="24">
        <f ca="1">IFERROR(IF(LoanIsNotPaid*LoanIsGood,EndingBalance,""), "")</f>
        <v>1144759.0362788234</v>
      </c>
    </row>
    <row r="137" spans="2:8" ht="20" customHeight="1" x14ac:dyDescent="0.8">
      <c r="B137" s="26">
        <f ca="1">IFERROR(IF(LoanIsNotPaid*LoanIsGood,PaymentNumber,""), "")</f>
        <v>128</v>
      </c>
      <c r="C137" s="25">
        <f ca="1">IFERROR(IF(LoanIsNotPaid*LoanIsGood,PaymentDate,""), "")</f>
        <v>48961</v>
      </c>
      <c r="D137" s="24">
        <f ca="1">IFERROR(IF(LoanIsNotPaid*LoanIsGood,LoanValue,""), "")</f>
        <v>1144759.0362788234</v>
      </c>
      <c r="E137" s="24">
        <f ca="1">IFERROR(IF(LoanIsNotPaid*LoanIsGood,MonthlyPayment,""), "")</f>
        <v>11071.885113952592</v>
      </c>
      <c r="F137" s="24">
        <f ca="1">IFERROR(IF(LoanIsNotPaid*LoanIsGood,Principal,""), "")</f>
        <v>9259.3499731778211</v>
      </c>
      <c r="G137" s="24">
        <f ca="1">IFERROR(IF(LoanIsNotPaid*LoanIsGood,InterestAmt,""), "")</f>
        <v>1812.5351407747712</v>
      </c>
      <c r="H137" s="24">
        <f ca="1">IFERROR(IF(LoanIsNotPaid*LoanIsGood,EndingBalance,""), "")</f>
        <v>1135499.6863056456</v>
      </c>
    </row>
    <row r="138" spans="2:8" ht="20" customHeight="1" x14ac:dyDescent="0.8">
      <c r="B138" s="26">
        <f ca="1">IFERROR(IF(LoanIsNotPaid*LoanIsGood,PaymentNumber,""), "")</f>
        <v>129</v>
      </c>
      <c r="C138" s="25">
        <f ca="1">IFERROR(IF(LoanIsNotPaid*LoanIsGood,PaymentDate,""), "")</f>
        <v>48992</v>
      </c>
      <c r="D138" s="24">
        <f ca="1">IFERROR(IF(LoanIsNotPaid*LoanIsGood,LoanValue,""), "")</f>
        <v>1135499.6863056456</v>
      </c>
      <c r="E138" s="24">
        <f ca="1">IFERROR(IF(LoanIsNotPaid*LoanIsGood,MonthlyPayment,""), "")</f>
        <v>11071.885113952592</v>
      </c>
      <c r="F138" s="24">
        <f ca="1">IFERROR(IF(LoanIsNotPaid*LoanIsGood,Principal,""), "")</f>
        <v>9274.0106106353524</v>
      </c>
      <c r="G138" s="24">
        <f ca="1">IFERROR(IF(LoanIsNotPaid*LoanIsGood,InterestAmt,""), "")</f>
        <v>1797.8745033172397</v>
      </c>
      <c r="H138" s="24">
        <f ca="1">IFERROR(IF(LoanIsNotPaid*LoanIsGood,EndingBalance,""), "")</f>
        <v>1126225.6756950109</v>
      </c>
    </row>
    <row r="139" spans="2:8" ht="20" customHeight="1" x14ac:dyDescent="0.8">
      <c r="B139" s="26">
        <f ca="1">IFERROR(IF(LoanIsNotPaid*LoanIsGood,PaymentNumber,""), "")</f>
        <v>130</v>
      </c>
      <c r="C139" s="25">
        <f ca="1">IFERROR(IF(LoanIsNotPaid*LoanIsGood,PaymentDate,""), "")</f>
        <v>49020</v>
      </c>
      <c r="D139" s="24">
        <f ca="1">IFERROR(IF(LoanIsNotPaid*LoanIsGood,LoanValue,""), "")</f>
        <v>1126225.6756950109</v>
      </c>
      <c r="E139" s="24">
        <f ca="1">IFERROR(IF(LoanIsNotPaid*LoanIsGood,MonthlyPayment,""), "")</f>
        <v>11071.885113952592</v>
      </c>
      <c r="F139" s="24">
        <f ca="1">IFERROR(IF(LoanIsNotPaid*LoanIsGood,Principal,""), "")</f>
        <v>9288.6944607688583</v>
      </c>
      <c r="G139" s="24">
        <f ca="1">IFERROR(IF(LoanIsNotPaid*LoanIsGood,InterestAmt,""), "")</f>
        <v>1783.1906531837337</v>
      </c>
      <c r="H139" s="24">
        <f ca="1">IFERROR(IF(LoanIsNotPaid*LoanIsGood,EndingBalance,""), "")</f>
        <v>1116936.9812342422</v>
      </c>
    </row>
    <row r="140" spans="2:8" ht="20" customHeight="1" x14ac:dyDescent="0.8">
      <c r="B140" s="26">
        <f ca="1">IFERROR(IF(LoanIsNotPaid*LoanIsGood,PaymentNumber,""), "")</f>
        <v>131</v>
      </c>
      <c r="C140" s="25">
        <f ca="1">IFERROR(IF(LoanIsNotPaid*LoanIsGood,PaymentDate,""), "")</f>
        <v>49051</v>
      </c>
      <c r="D140" s="24">
        <f ca="1">IFERROR(IF(LoanIsNotPaid*LoanIsGood,LoanValue,""), "")</f>
        <v>1116936.9812342422</v>
      </c>
      <c r="E140" s="24">
        <f ca="1">IFERROR(IF(LoanIsNotPaid*LoanIsGood,MonthlyPayment,""), "")</f>
        <v>11071.885113952592</v>
      </c>
      <c r="F140" s="24">
        <f ca="1">IFERROR(IF(LoanIsNotPaid*LoanIsGood,Principal,""), "")</f>
        <v>9303.4015603317421</v>
      </c>
      <c r="G140" s="24">
        <f ca="1">IFERROR(IF(LoanIsNotPaid*LoanIsGood,InterestAmt,""), "")</f>
        <v>1768.4835536208495</v>
      </c>
      <c r="H140" s="24">
        <f ca="1">IFERROR(IF(LoanIsNotPaid*LoanIsGood,EndingBalance,""), "")</f>
        <v>1107633.5796739107</v>
      </c>
    </row>
    <row r="141" spans="2:8" ht="20" customHeight="1" x14ac:dyDescent="0.8">
      <c r="B141" s="26">
        <f ca="1">IFERROR(IF(LoanIsNotPaid*LoanIsGood,PaymentNumber,""), "")</f>
        <v>132</v>
      </c>
      <c r="C141" s="25">
        <f ca="1">IFERROR(IF(LoanIsNotPaid*LoanIsGood,PaymentDate,""), "")</f>
        <v>49081</v>
      </c>
      <c r="D141" s="24">
        <f ca="1">IFERROR(IF(LoanIsNotPaid*LoanIsGood,LoanValue,""), "")</f>
        <v>1107633.5796739107</v>
      </c>
      <c r="E141" s="24">
        <f ca="1">IFERROR(IF(LoanIsNotPaid*LoanIsGood,MonthlyPayment,""), "")</f>
        <v>11071.885113952592</v>
      </c>
      <c r="F141" s="24">
        <f ca="1">IFERROR(IF(LoanIsNotPaid*LoanIsGood,Principal,""), "")</f>
        <v>9318.1319461356015</v>
      </c>
      <c r="G141" s="24">
        <f ca="1">IFERROR(IF(LoanIsNotPaid*LoanIsGood,InterestAmt,""), "")</f>
        <v>1753.7531678169908</v>
      </c>
      <c r="H141" s="24">
        <f ca="1">IFERROR(IF(LoanIsNotPaid*LoanIsGood,EndingBalance,""), "")</f>
        <v>1098315.4477277745</v>
      </c>
    </row>
    <row r="142" spans="2:8" ht="20" customHeight="1" x14ac:dyDescent="0.8">
      <c r="B142" s="26">
        <f ca="1">IFERROR(IF(LoanIsNotPaid*LoanIsGood,PaymentNumber,""), "")</f>
        <v>133</v>
      </c>
      <c r="C142" s="25">
        <f ca="1">IFERROR(IF(LoanIsNotPaid*LoanIsGood,PaymentDate,""), "")</f>
        <v>49112</v>
      </c>
      <c r="D142" s="24">
        <f ca="1">IFERROR(IF(LoanIsNotPaid*LoanIsGood,LoanValue,""), "")</f>
        <v>1098315.4477277745</v>
      </c>
      <c r="E142" s="24">
        <f ca="1">IFERROR(IF(LoanIsNotPaid*LoanIsGood,MonthlyPayment,""), "")</f>
        <v>11071.885113952592</v>
      </c>
      <c r="F142" s="24">
        <f ca="1">IFERROR(IF(LoanIsNotPaid*LoanIsGood,Principal,""), "")</f>
        <v>9332.8856550503151</v>
      </c>
      <c r="G142" s="24">
        <f ca="1">IFERROR(IF(LoanIsNotPaid*LoanIsGood,InterestAmt,""), "")</f>
        <v>1738.9994589022765</v>
      </c>
      <c r="H142" s="24">
        <f ca="1">IFERROR(IF(LoanIsNotPaid*LoanIsGood,EndingBalance,""), "")</f>
        <v>1088982.5620727243</v>
      </c>
    </row>
    <row r="143" spans="2:8" ht="20" customHeight="1" x14ac:dyDescent="0.8">
      <c r="B143" s="26">
        <f ca="1">IFERROR(IF(LoanIsNotPaid*LoanIsGood,PaymentNumber,""), "")</f>
        <v>134</v>
      </c>
      <c r="C143" s="25">
        <f ca="1">IFERROR(IF(LoanIsNotPaid*LoanIsGood,PaymentDate,""), "")</f>
        <v>49142</v>
      </c>
      <c r="D143" s="24">
        <f ca="1">IFERROR(IF(LoanIsNotPaid*LoanIsGood,LoanValue,""), "")</f>
        <v>1088982.5620727243</v>
      </c>
      <c r="E143" s="24">
        <f ca="1">IFERROR(IF(LoanIsNotPaid*LoanIsGood,MonthlyPayment,""), "")</f>
        <v>11071.885113952592</v>
      </c>
      <c r="F143" s="24">
        <f ca="1">IFERROR(IF(LoanIsNotPaid*LoanIsGood,Principal,""), "")</f>
        <v>9347.6627240041471</v>
      </c>
      <c r="G143" s="24">
        <f ca="1">IFERROR(IF(LoanIsNotPaid*LoanIsGood,InterestAmt,""), "")</f>
        <v>1724.2223899484466</v>
      </c>
      <c r="H143" s="24">
        <f ca="1">IFERROR(IF(LoanIsNotPaid*LoanIsGood,EndingBalance,""), "")</f>
        <v>1079634.8993487211</v>
      </c>
    </row>
    <row r="144" spans="2:8" ht="20" customHeight="1" x14ac:dyDescent="0.8">
      <c r="B144" s="26">
        <f ca="1">IFERROR(IF(LoanIsNotPaid*LoanIsGood,PaymentNumber,""), "")</f>
        <v>135</v>
      </c>
      <c r="C144" s="25">
        <f ca="1">IFERROR(IF(LoanIsNotPaid*LoanIsGood,PaymentDate,""), "")</f>
        <v>49173</v>
      </c>
      <c r="D144" s="24">
        <f ca="1">IFERROR(IF(LoanIsNotPaid*LoanIsGood,LoanValue,""), "")</f>
        <v>1079634.8993487211</v>
      </c>
      <c r="E144" s="24">
        <f ca="1">IFERROR(IF(LoanIsNotPaid*LoanIsGood,MonthlyPayment,""), "")</f>
        <v>11071.885113952592</v>
      </c>
      <c r="F144" s="24">
        <f ca="1">IFERROR(IF(LoanIsNotPaid*LoanIsGood,Principal,""), "")</f>
        <v>9362.4631899838187</v>
      </c>
      <c r="G144" s="24">
        <f ca="1">IFERROR(IF(LoanIsNotPaid*LoanIsGood,InterestAmt,""), "")</f>
        <v>1709.4219239687734</v>
      </c>
      <c r="H144" s="24">
        <f ca="1">IFERROR(IF(LoanIsNotPaid*LoanIsGood,EndingBalance,""), "")</f>
        <v>1070272.4361587372</v>
      </c>
    </row>
    <row r="145" spans="2:8" ht="20" customHeight="1" x14ac:dyDescent="0.8">
      <c r="B145" s="26">
        <f ca="1">IFERROR(IF(LoanIsNotPaid*LoanIsGood,PaymentNumber,""), "")</f>
        <v>136</v>
      </c>
      <c r="C145" s="25">
        <f ca="1">IFERROR(IF(LoanIsNotPaid*LoanIsGood,PaymentDate,""), "")</f>
        <v>49204</v>
      </c>
      <c r="D145" s="24">
        <f ca="1">IFERROR(IF(LoanIsNotPaid*LoanIsGood,LoanValue,""), "")</f>
        <v>1070272.4361587372</v>
      </c>
      <c r="E145" s="24">
        <f ca="1">IFERROR(IF(LoanIsNotPaid*LoanIsGood,MonthlyPayment,""), "")</f>
        <v>11071.885113952592</v>
      </c>
      <c r="F145" s="24">
        <f ca="1">IFERROR(IF(LoanIsNotPaid*LoanIsGood,Principal,""), "")</f>
        <v>9377.2870900346279</v>
      </c>
      <c r="G145" s="24">
        <f ca="1">IFERROR(IF(LoanIsNotPaid*LoanIsGood,InterestAmt,""), "")</f>
        <v>1694.5980239179657</v>
      </c>
      <c r="H145" s="24">
        <f ca="1">IFERROR(IF(LoanIsNotPaid*LoanIsGood,EndingBalance,""), "")</f>
        <v>1060895.1490687027</v>
      </c>
    </row>
    <row r="146" spans="2:8" ht="20" customHeight="1" x14ac:dyDescent="0.8">
      <c r="B146" s="26">
        <f ca="1">IFERROR(IF(LoanIsNotPaid*LoanIsGood,PaymentNumber,""), "")</f>
        <v>137</v>
      </c>
      <c r="C146" s="25">
        <f ca="1">IFERROR(IF(LoanIsNotPaid*LoanIsGood,PaymentDate,""), "")</f>
        <v>49234</v>
      </c>
      <c r="D146" s="24">
        <f ca="1">IFERROR(IF(LoanIsNotPaid*LoanIsGood,LoanValue,""), "")</f>
        <v>1060895.1490687027</v>
      </c>
      <c r="E146" s="24">
        <f ca="1">IFERROR(IF(LoanIsNotPaid*LoanIsGood,MonthlyPayment,""), "")</f>
        <v>11071.885113952592</v>
      </c>
      <c r="F146" s="24">
        <f ca="1">IFERROR(IF(LoanIsNotPaid*LoanIsGood,Principal,""), "")</f>
        <v>9392.1344612605153</v>
      </c>
      <c r="G146" s="24">
        <f ca="1">IFERROR(IF(LoanIsNotPaid*LoanIsGood,InterestAmt,""), "")</f>
        <v>1679.7506526920772</v>
      </c>
      <c r="H146" s="24">
        <f ca="1">IFERROR(IF(LoanIsNotPaid*LoanIsGood,EndingBalance,""), "")</f>
        <v>1051503.0146074425</v>
      </c>
    </row>
    <row r="147" spans="2:8" ht="20" customHeight="1" x14ac:dyDescent="0.8">
      <c r="B147" s="26">
        <f ca="1">IFERROR(IF(LoanIsNotPaid*LoanIsGood,PaymentNumber,""), "")</f>
        <v>138</v>
      </c>
      <c r="C147" s="25">
        <f ca="1">IFERROR(IF(LoanIsNotPaid*LoanIsGood,PaymentDate,""), "")</f>
        <v>49265</v>
      </c>
      <c r="D147" s="24">
        <f ca="1">IFERROR(IF(LoanIsNotPaid*LoanIsGood,LoanValue,""), "")</f>
        <v>1051503.0146074425</v>
      </c>
      <c r="E147" s="24">
        <f ca="1">IFERROR(IF(LoanIsNotPaid*LoanIsGood,MonthlyPayment,""), "")</f>
        <v>11071.885113952592</v>
      </c>
      <c r="F147" s="24">
        <f ca="1">IFERROR(IF(LoanIsNotPaid*LoanIsGood,Principal,""), "")</f>
        <v>9407.0053408241765</v>
      </c>
      <c r="G147" s="24">
        <f ca="1">IFERROR(IF(LoanIsNotPaid*LoanIsGood,InterestAmt,""), "")</f>
        <v>1664.8797731284149</v>
      </c>
      <c r="H147" s="24">
        <f ca="1">IFERROR(IF(LoanIsNotPaid*LoanIsGood,EndingBalance,""), "")</f>
        <v>1042096.0092666182</v>
      </c>
    </row>
    <row r="148" spans="2:8" ht="20" customHeight="1" x14ac:dyDescent="0.8">
      <c r="B148" s="26">
        <f ca="1">IFERROR(IF(LoanIsNotPaid*LoanIsGood,PaymentNumber,""), "")</f>
        <v>139</v>
      </c>
      <c r="C148" s="25">
        <f ca="1">IFERROR(IF(LoanIsNotPaid*LoanIsGood,PaymentDate,""), "")</f>
        <v>49295</v>
      </c>
      <c r="D148" s="24">
        <f ca="1">IFERROR(IF(LoanIsNotPaid*LoanIsGood,LoanValue,""), "")</f>
        <v>1042096.0092666182</v>
      </c>
      <c r="E148" s="24">
        <f ca="1">IFERROR(IF(LoanIsNotPaid*LoanIsGood,MonthlyPayment,""), "")</f>
        <v>11071.885113952592</v>
      </c>
      <c r="F148" s="24">
        <f ca="1">IFERROR(IF(LoanIsNotPaid*LoanIsGood,Principal,""), "")</f>
        <v>9421.8997659471497</v>
      </c>
      <c r="G148" s="24">
        <f ca="1">IFERROR(IF(LoanIsNotPaid*LoanIsGood,InterestAmt,""), "")</f>
        <v>1649.9853480054433</v>
      </c>
      <c r="H148" s="24">
        <f ca="1">IFERROR(IF(LoanIsNotPaid*LoanIsGood,EndingBalance,""), "")</f>
        <v>1032674.1095006727</v>
      </c>
    </row>
    <row r="149" spans="2:8" ht="20" customHeight="1" x14ac:dyDescent="0.8">
      <c r="B149" s="26">
        <f ca="1">IFERROR(IF(LoanIsNotPaid*LoanIsGood,PaymentNumber,""), "")</f>
        <v>140</v>
      </c>
      <c r="C149" s="25">
        <f ca="1">IFERROR(IF(LoanIsNotPaid*LoanIsGood,PaymentDate,""), "")</f>
        <v>49326</v>
      </c>
      <c r="D149" s="24">
        <f ca="1">IFERROR(IF(LoanIsNotPaid*LoanIsGood,LoanValue,""), "")</f>
        <v>1032674.1095006727</v>
      </c>
      <c r="E149" s="24">
        <f ca="1">IFERROR(IF(LoanIsNotPaid*LoanIsGood,MonthlyPayment,""), "")</f>
        <v>11071.885113952592</v>
      </c>
      <c r="F149" s="24">
        <f ca="1">IFERROR(IF(LoanIsNotPaid*LoanIsGood,Principal,""), "")</f>
        <v>9436.8177739098992</v>
      </c>
      <c r="G149" s="24">
        <f ca="1">IFERROR(IF(LoanIsNotPaid*LoanIsGood,InterestAmt,""), "")</f>
        <v>1635.0673400426938</v>
      </c>
      <c r="H149" s="24">
        <f ca="1">IFERROR(IF(LoanIsNotPaid*LoanIsGood,EndingBalance,""), "")</f>
        <v>1023237.2917267615</v>
      </c>
    </row>
    <row r="150" spans="2:8" ht="20" customHeight="1" x14ac:dyDescent="0.8">
      <c r="B150" s="26">
        <f ca="1">IFERROR(IF(LoanIsNotPaid*LoanIsGood,PaymentNumber,""), "")</f>
        <v>141</v>
      </c>
      <c r="C150" s="25">
        <f ca="1">IFERROR(IF(LoanIsNotPaid*LoanIsGood,PaymentDate,""), "")</f>
        <v>49357</v>
      </c>
      <c r="D150" s="24">
        <f ca="1">IFERROR(IF(LoanIsNotPaid*LoanIsGood,LoanValue,""), "")</f>
        <v>1023237.2917267615</v>
      </c>
      <c r="E150" s="24">
        <f ca="1">IFERROR(IF(LoanIsNotPaid*LoanIsGood,MonthlyPayment,""), "")</f>
        <v>11071.885113952592</v>
      </c>
      <c r="F150" s="24">
        <f ca="1">IFERROR(IF(LoanIsNotPaid*LoanIsGood,Principal,""), "")</f>
        <v>9451.7594020519227</v>
      </c>
      <c r="G150" s="24">
        <f ca="1">IFERROR(IF(LoanIsNotPaid*LoanIsGood,InterestAmt,""), "")</f>
        <v>1620.12571190067</v>
      </c>
      <c r="H150" s="24">
        <f ca="1">IFERROR(IF(LoanIsNotPaid*LoanIsGood,EndingBalance,""), "")</f>
        <v>1013785.5323247097</v>
      </c>
    </row>
    <row r="151" spans="2:8" ht="20" customHeight="1" x14ac:dyDescent="0.8">
      <c r="B151" s="26">
        <f ca="1">IFERROR(IF(LoanIsNotPaid*LoanIsGood,PaymentNumber,""), "")</f>
        <v>142</v>
      </c>
      <c r="C151" s="25">
        <f ca="1">IFERROR(IF(LoanIsNotPaid*LoanIsGood,PaymentDate,""), "")</f>
        <v>49385</v>
      </c>
      <c r="D151" s="24">
        <f ca="1">IFERROR(IF(LoanIsNotPaid*LoanIsGood,LoanValue,""), "")</f>
        <v>1013785.5323247097</v>
      </c>
      <c r="E151" s="24">
        <f ca="1">IFERROR(IF(LoanIsNotPaid*LoanIsGood,MonthlyPayment,""), "")</f>
        <v>11071.885113952592</v>
      </c>
      <c r="F151" s="24">
        <f ca="1">IFERROR(IF(LoanIsNotPaid*LoanIsGood,Principal,""), "")</f>
        <v>9466.7246877718389</v>
      </c>
      <c r="G151" s="24">
        <f ca="1">IFERROR(IF(LoanIsNotPaid*LoanIsGood,InterestAmt,""), "")</f>
        <v>1605.1604261807543</v>
      </c>
      <c r="H151" s="24">
        <f ca="1">IFERROR(IF(LoanIsNotPaid*LoanIsGood,EndingBalance,""), "")</f>
        <v>1004318.8076369376</v>
      </c>
    </row>
    <row r="152" spans="2:8" ht="20" customHeight="1" x14ac:dyDescent="0.8">
      <c r="B152" s="26">
        <f ca="1">IFERROR(IF(LoanIsNotPaid*LoanIsGood,PaymentNumber,""), "")</f>
        <v>143</v>
      </c>
      <c r="C152" s="25">
        <f ca="1">IFERROR(IF(LoanIsNotPaid*LoanIsGood,PaymentDate,""), "")</f>
        <v>49416</v>
      </c>
      <c r="D152" s="24">
        <f ca="1">IFERROR(IF(LoanIsNotPaid*LoanIsGood,LoanValue,""), "")</f>
        <v>1004318.8076369376</v>
      </c>
      <c r="E152" s="24">
        <f ca="1">IFERROR(IF(LoanIsNotPaid*LoanIsGood,MonthlyPayment,""), "")</f>
        <v>11071.885113952592</v>
      </c>
      <c r="F152" s="24">
        <f ca="1">IFERROR(IF(LoanIsNotPaid*LoanIsGood,Principal,""), "")</f>
        <v>9481.7136685274763</v>
      </c>
      <c r="G152" s="24">
        <f ca="1">IFERROR(IF(LoanIsNotPaid*LoanIsGood,InterestAmt,""), "")</f>
        <v>1590.1714454251155</v>
      </c>
      <c r="H152" s="24">
        <f ca="1">IFERROR(IF(LoanIsNotPaid*LoanIsGood,EndingBalance,""), "")</f>
        <v>994837.09396841098</v>
      </c>
    </row>
    <row r="153" spans="2:8" ht="20" customHeight="1" x14ac:dyDescent="0.8">
      <c r="B153" s="26">
        <f ca="1">IFERROR(IF(LoanIsNotPaid*LoanIsGood,PaymentNumber,""), "")</f>
        <v>144</v>
      </c>
      <c r="C153" s="25">
        <f ca="1">IFERROR(IF(LoanIsNotPaid*LoanIsGood,PaymentDate,""), "")</f>
        <v>49446</v>
      </c>
      <c r="D153" s="24">
        <f ca="1">IFERROR(IF(LoanIsNotPaid*LoanIsGood,LoanValue,""), "")</f>
        <v>994837.09396841098</v>
      </c>
      <c r="E153" s="24">
        <f ca="1">IFERROR(IF(LoanIsNotPaid*LoanIsGood,MonthlyPayment,""), "")</f>
        <v>11071.885113952592</v>
      </c>
      <c r="F153" s="24">
        <f ca="1">IFERROR(IF(LoanIsNotPaid*LoanIsGood,Principal,""), "")</f>
        <v>9496.7263818359788</v>
      </c>
      <c r="G153" s="24">
        <f ca="1">IFERROR(IF(LoanIsNotPaid*LoanIsGood,InterestAmt,""), "")</f>
        <v>1575.1587321166137</v>
      </c>
      <c r="H153" s="24">
        <f ca="1">IFERROR(IF(LoanIsNotPaid*LoanIsGood,EndingBalance,""), "")</f>
        <v>985340.36758657545</v>
      </c>
    </row>
    <row r="154" spans="2:8" ht="20" customHeight="1" x14ac:dyDescent="0.8">
      <c r="B154" s="26">
        <f ca="1">IFERROR(IF(LoanIsNotPaid*LoanIsGood,PaymentNumber,""), "")</f>
        <v>145</v>
      </c>
      <c r="C154" s="25">
        <f ca="1">IFERROR(IF(LoanIsNotPaid*LoanIsGood,PaymentDate,""), "")</f>
        <v>49477</v>
      </c>
      <c r="D154" s="24">
        <f ca="1">IFERROR(IF(LoanIsNotPaid*LoanIsGood,LoanValue,""), "")</f>
        <v>985340.36758657545</v>
      </c>
      <c r="E154" s="24">
        <f ca="1">IFERROR(IF(LoanIsNotPaid*LoanIsGood,MonthlyPayment,""), "")</f>
        <v>11071.885113952592</v>
      </c>
      <c r="F154" s="24">
        <f ca="1">IFERROR(IF(LoanIsNotPaid*LoanIsGood,Principal,""), "")</f>
        <v>9511.7628652738858</v>
      </c>
      <c r="G154" s="24">
        <f ca="1">IFERROR(IF(LoanIsNotPaid*LoanIsGood,InterestAmt,""), "")</f>
        <v>1560.1222486787069</v>
      </c>
      <c r="H154" s="24">
        <f ca="1">IFERROR(IF(LoanIsNotPaid*LoanIsGood,EndingBalance,""), "")</f>
        <v>975828.60472130193</v>
      </c>
    </row>
    <row r="155" spans="2:8" ht="20" customHeight="1" x14ac:dyDescent="0.8">
      <c r="B155" s="26">
        <f ca="1">IFERROR(IF(LoanIsNotPaid*LoanIsGood,PaymentNumber,""), "")</f>
        <v>146</v>
      </c>
      <c r="C155" s="25">
        <f ca="1">IFERROR(IF(LoanIsNotPaid*LoanIsGood,PaymentDate,""), "")</f>
        <v>49507</v>
      </c>
      <c r="D155" s="24">
        <f ca="1">IFERROR(IF(LoanIsNotPaid*LoanIsGood,LoanValue,""), "")</f>
        <v>975828.60472130193</v>
      </c>
      <c r="E155" s="24">
        <f ca="1">IFERROR(IF(LoanIsNotPaid*LoanIsGood,MonthlyPayment,""), "")</f>
        <v>11071.885113952592</v>
      </c>
      <c r="F155" s="24">
        <f ca="1">IFERROR(IF(LoanIsNotPaid*LoanIsGood,Principal,""), "")</f>
        <v>9526.8231564772359</v>
      </c>
      <c r="G155" s="24">
        <f ca="1">IFERROR(IF(LoanIsNotPaid*LoanIsGood,InterestAmt,""), "")</f>
        <v>1545.0619574753566</v>
      </c>
      <c r="H155" s="24">
        <f ca="1">IFERROR(IF(LoanIsNotPaid*LoanIsGood,EndingBalance,""), "")</f>
        <v>966301.78156482545</v>
      </c>
    </row>
    <row r="156" spans="2:8" ht="20" customHeight="1" x14ac:dyDescent="0.8">
      <c r="B156" s="26">
        <f ca="1">IFERROR(IF(LoanIsNotPaid*LoanIsGood,PaymentNumber,""), "")</f>
        <v>147</v>
      </c>
      <c r="C156" s="25">
        <f ca="1">IFERROR(IF(LoanIsNotPaid*LoanIsGood,PaymentDate,""), "")</f>
        <v>49538</v>
      </c>
      <c r="D156" s="24">
        <f ca="1">IFERROR(IF(LoanIsNotPaid*LoanIsGood,LoanValue,""), "")</f>
        <v>966301.78156482545</v>
      </c>
      <c r="E156" s="24">
        <f ca="1">IFERROR(IF(LoanIsNotPaid*LoanIsGood,MonthlyPayment,""), "")</f>
        <v>11071.885113952592</v>
      </c>
      <c r="F156" s="24">
        <f ca="1">IFERROR(IF(LoanIsNotPaid*LoanIsGood,Principal,""), "")</f>
        <v>9541.9072931416595</v>
      </c>
      <c r="G156" s="24">
        <f ca="1">IFERROR(IF(LoanIsNotPaid*LoanIsGood,InterestAmt,""), "")</f>
        <v>1529.977820810934</v>
      </c>
      <c r="H156" s="24">
        <f ca="1">IFERROR(IF(LoanIsNotPaid*LoanIsGood,EndingBalance,""), "")</f>
        <v>956759.87427168386</v>
      </c>
    </row>
    <row r="157" spans="2:8" ht="20" customHeight="1" x14ac:dyDescent="0.8">
      <c r="B157" s="26">
        <f ca="1">IFERROR(IF(LoanIsNotPaid*LoanIsGood,PaymentNumber,""), "")</f>
        <v>148</v>
      </c>
      <c r="C157" s="25">
        <f ca="1">IFERROR(IF(LoanIsNotPaid*LoanIsGood,PaymentDate,""), "")</f>
        <v>49569</v>
      </c>
      <c r="D157" s="24">
        <f ca="1">IFERROR(IF(LoanIsNotPaid*LoanIsGood,LoanValue,""), "")</f>
        <v>956759.87427168386</v>
      </c>
      <c r="E157" s="24">
        <f ca="1">IFERROR(IF(LoanIsNotPaid*LoanIsGood,MonthlyPayment,""), "")</f>
        <v>11071.885113952592</v>
      </c>
      <c r="F157" s="24">
        <f ca="1">IFERROR(IF(LoanIsNotPaid*LoanIsGood,Principal,""), "")</f>
        <v>9557.0153130224644</v>
      </c>
      <c r="G157" s="24">
        <f ca="1">IFERROR(IF(LoanIsNotPaid*LoanIsGood,InterestAmt,""), "")</f>
        <v>1514.8698009301265</v>
      </c>
      <c r="H157" s="24">
        <f ca="1">IFERROR(IF(LoanIsNotPaid*LoanIsGood,EndingBalance,""), "")</f>
        <v>947202.85895865969</v>
      </c>
    </row>
    <row r="158" spans="2:8" ht="20" customHeight="1" x14ac:dyDescent="0.8">
      <c r="B158" s="26">
        <f ca="1">IFERROR(IF(LoanIsNotPaid*LoanIsGood,PaymentNumber,""), "")</f>
        <v>149</v>
      </c>
      <c r="C158" s="25">
        <f ca="1">IFERROR(IF(LoanIsNotPaid*LoanIsGood,PaymentDate,""), "")</f>
        <v>49599</v>
      </c>
      <c r="D158" s="24">
        <f ca="1">IFERROR(IF(LoanIsNotPaid*LoanIsGood,LoanValue,""), "")</f>
        <v>947202.85895865969</v>
      </c>
      <c r="E158" s="24">
        <f ca="1">IFERROR(IF(LoanIsNotPaid*LoanIsGood,MonthlyPayment,""), "")</f>
        <v>11071.885113952592</v>
      </c>
      <c r="F158" s="24">
        <f ca="1">IFERROR(IF(LoanIsNotPaid*LoanIsGood,Principal,""), "")</f>
        <v>9572.1472539347506</v>
      </c>
      <c r="G158" s="24">
        <f ca="1">IFERROR(IF(LoanIsNotPaid*LoanIsGood,InterestAmt,""), "")</f>
        <v>1499.7378600178411</v>
      </c>
      <c r="H158" s="24">
        <f ca="1">IFERROR(IF(LoanIsNotPaid*LoanIsGood,EndingBalance,""), "")</f>
        <v>937630.71170472703</v>
      </c>
    </row>
    <row r="159" spans="2:8" ht="20" customHeight="1" x14ac:dyDescent="0.8">
      <c r="B159" s="26">
        <f ca="1">IFERROR(IF(LoanIsNotPaid*LoanIsGood,PaymentNumber,""), "")</f>
        <v>150</v>
      </c>
      <c r="C159" s="25">
        <f ca="1">IFERROR(IF(LoanIsNotPaid*LoanIsGood,PaymentDate,""), "")</f>
        <v>49630</v>
      </c>
      <c r="D159" s="24">
        <f ca="1">IFERROR(IF(LoanIsNotPaid*LoanIsGood,LoanValue,""), "")</f>
        <v>937630.71170472703</v>
      </c>
      <c r="E159" s="24">
        <f ca="1">IFERROR(IF(LoanIsNotPaid*LoanIsGood,MonthlyPayment,""), "")</f>
        <v>11071.885113952592</v>
      </c>
      <c r="F159" s="24">
        <f ca="1">IFERROR(IF(LoanIsNotPaid*LoanIsGood,Principal,""), "")</f>
        <v>9587.3031537534807</v>
      </c>
      <c r="G159" s="24">
        <f ca="1">IFERROR(IF(LoanIsNotPaid*LoanIsGood,InterestAmt,""), "")</f>
        <v>1484.5819601991107</v>
      </c>
      <c r="H159" s="24">
        <f ca="1">IFERROR(IF(LoanIsNotPaid*LoanIsGood,EndingBalance,""), "")</f>
        <v>928043.40855097375</v>
      </c>
    </row>
    <row r="160" spans="2:8" ht="20" customHeight="1" x14ac:dyDescent="0.8">
      <c r="B160" s="26">
        <f ca="1">IFERROR(IF(LoanIsNotPaid*LoanIsGood,PaymentNumber,""), "")</f>
        <v>151</v>
      </c>
      <c r="C160" s="25">
        <f ca="1">IFERROR(IF(LoanIsNotPaid*LoanIsGood,PaymentDate,""), "")</f>
        <v>49660</v>
      </c>
      <c r="D160" s="24">
        <f ca="1">IFERROR(IF(LoanIsNotPaid*LoanIsGood,LoanValue,""), "")</f>
        <v>928043.40855097375</v>
      </c>
      <c r="E160" s="24">
        <f ca="1">IFERROR(IF(LoanIsNotPaid*LoanIsGood,MonthlyPayment,""), "")</f>
        <v>11071.885113952592</v>
      </c>
      <c r="F160" s="24">
        <f ca="1">IFERROR(IF(LoanIsNotPaid*LoanIsGood,Principal,""), "")</f>
        <v>9602.4830504135898</v>
      </c>
      <c r="G160" s="24">
        <f ca="1">IFERROR(IF(LoanIsNotPaid*LoanIsGood,InterestAmt,""), "")</f>
        <v>1469.4020635390011</v>
      </c>
      <c r="H160" s="24">
        <f ca="1">IFERROR(IF(LoanIsNotPaid*LoanIsGood,EndingBalance,""), "")</f>
        <v>918440.92550055985</v>
      </c>
    </row>
    <row r="161" spans="2:8" ht="20" customHeight="1" x14ac:dyDescent="0.8">
      <c r="B161" s="26">
        <f ca="1">IFERROR(IF(LoanIsNotPaid*LoanIsGood,PaymentNumber,""), "")</f>
        <v>152</v>
      </c>
      <c r="C161" s="25">
        <f ca="1">IFERROR(IF(LoanIsNotPaid*LoanIsGood,PaymentDate,""), "")</f>
        <v>49691</v>
      </c>
      <c r="D161" s="24">
        <f ca="1">IFERROR(IF(LoanIsNotPaid*LoanIsGood,LoanValue,""), "")</f>
        <v>918440.92550055985</v>
      </c>
      <c r="E161" s="24">
        <f ca="1">IFERROR(IF(LoanIsNotPaid*LoanIsGood,MonthlyPayment,""), "")</f>
        <v>11071.885113952592</v>
      </c>
      <c r="F161" s="24">
        <f ca="1">IFERROR(IF(LoanIsNotPaid*LoanIsGood,Principal,""), "")</f>
        <v>9617.6869819100793</v>
      </c>
      <c r="G161" s="24">
        <f ca="1">IFERROR(IF(LoanIsNotPaid*LoanIsGood,InterestAmt,""), "")</f>
        <v>1454.1981320425132</v>
      </c>
      <c r="H161" s="24">
        <f ca="1">IFERROR(IF(LoanIsNotPaid*LoanIsGood,EndingBalance,""), "")</f>
        <v>908823.23851864855</v>
      </c>
    </row>
    <row r="162" spans="2:8" ht="20" customHeight="1" x14ac:dyDescent="0.8">
      <c r="B162" s="26">
        <f ca="1">IFERROR(IF(LoanIsNotPaid*LoanIsGood,PaymentNumber,""), "")</f>
        <v>153</v>
      </c>
      <c r="C162" s="25">
        <f ca="1">IFERROR(IF(LoanIsNotPaid*LoanIsGood,PaymentDate,""), "")</f>
        <v>49722</v>
      </c>
      <c r="D162" s="24">
        <f ca="1">IFERROR(IF(LoanIsNotPaid*LoanIsGood,LoanValue,""), "")</f>
        <v>908823.23851864855</v>
      </c>
      <c r="E162" s="24">
        <f ca="1">IFERROR(IF(LoanIsNotPaid*LoanIsGood,MonthlyPayment,""), "")</f>
        <v>11071.885113952592</v>
      </c>
      <c r="F162" s="24">
        <f ca="1">IFERROR(IF(LoanIsNotPaid*LoanIsGood,Principal,""), "")</f>
        <v>9632.914986298103</v>
      </c>
      <c r="G162" s="24">
        <f ca="1">IFERROR(IF(LoanIsNotPaid*LoanIsGood,InterestAmt,""), "")</f>
        <v>1438.970127654489</v>
      </c>
      <c r="H162" s="24">
        <f ca="1">IFERROR(IF(LoanIsNotPaid*LoanIsGood,EndingBalance,""), "")</f>
        <v>899190.32353235222</v>
      </c>
    </row>
    <row r="163" spans="2:8" ht="20" customHeight="1" x14ac:dyDescent="0.8">
      <c r="B163" s="26">
        <f ca="1">IFERROR(IF(LoanIsNotPaid*LoanIsGood,PaymentNumber,""), "")</f>
        <v>154</v>
      </c>
      <c r="C163" s="25">
        <f ca="1">IFERROR(IF(LoanIsNotPaid*LoanIsGood,PaymentDate,""), "")</f>
        <v>49751</v>
      </c>
      <c r="D163" s="24">
        <f ca="1">IFERROR(IF(LoanIsNotPaid*LoanIsGood,LoanValue,""), "")</f>
        <v>899190.32353235222</v>
      </c>
      <c r="E163" s="24">
        <f ca="1">IFERROR(IF(LoanIsNotPaid*LoanIsGood,MonthlyPayment,""), "")</f>
        <v>11071.885113952592</v>
      </c>
      <c r="F163" s="24">
        <f ca="1">IFERROR(IF(LoanIsNotPaid*LoanIsGood,Principal,""), "")</f>
        <v>9648.1671016930759</v>
      </c>
      <c r="G163" s="24">
        <f ca="1">IFERROR(IF(LoanIsNotPaid*LoanIsGood,InterestAmt,""), "")</f>
        <v>1423.7180122595166</v>
      </c>
      <c r="H163" s="24">
        <f ca="1">IFERROR(IF(LoanIsNotPaid*LoanIsGood,EndingBalance,""), "")</f>
        <v>889542.15643065819</v>
      </c>
    </row>
    <row r="164" spans="2:8" ht="20" customHeight="1" x14ac:dyDescent="0.8">
      <c r="B164" s="26">
        <f ca="1">IFERROR(IF(LoanIsNotPaid*LoanIsGood,PaymentNumber,""), "")</f>
        <v>155</v>
      </c>
      <c r="C164" s="25">
        <f ca="1">IFERROR(IF(LoanIsNotPaid*LoanIsGood,PaymentDate,""), "")</f>
        <v>49782</v>
      </c>
      <c r="D164" s="24">
        <f ca="1">IFERROR(IF(LoanIsNotPaid*LoanIsGood,LoanValue,""), "")</f>
        <v>889542.15643065819</v>
      </c>
      <c r="E164" s="24">
        <f ca="1">IFERROR(IF(LoanIsNotPaid*LoanIsGood,MonthlyPayment,""), "")</f>
        <v>11071.885113952592</v>
      </c>
      <c r="F164" s="24">
        <f ca="1">IFERROR(IF(LoanIsNotPaid*LoanIsGood,Principal,""), "")</f>
        <v>9663.4433662707561</v>
      </c>
      <c r="G164" s="24">
        <f ca="1">IFERROR(IF(LoanIsNotPaid*LoanIsGood,InterestAmt,""), "")</f>
        <v>1408.441747681836</v>
      </c>
      <c r="H164" s="24">
        <f ca="1">IFERROR(IF(LoanIsNotPaid*LoanIsGood,EndingBalance,""), "")</f>
        <v>879878.71306438954</v>
      </c>
    </row>
    <row r="165" spans="2:8" ht="20" customHeight="1" x14ac:dyDescent="0.8">
      <c r="B165" s="26">
        <f ca="1">IFERROR(IF(LoanIsNotPaid*LoanIsGood,PaymentNumber,""), "")</f>
        <v>156</v>
      </c>
      <c r="C165" s="25">
        <f ca="1">IFERROR(IF(LoanIsNotPaid*LoanIsGood,PaymentDate,""), "")</f>
        <v>49812</v>
      </c>
      <c r="D165" s="24">
        <f ca="1">IFERROR(IF(LoanIsNotPaid*LoanIsGood,LoanValue,""), "")</f>
        <v>879878.71306438954</v>
      </c>
      <c r="E165" s="24">
        <f ca="1">IFERROR(IF(LoanIsNotPaid*LoanIsGood,MonthlyPayment,""), "")</f>
        <v>11071.885113952592</v>
      </c>
      <c r="F165" s="24">
        <f ca="1">IFERROR(IF(LoanIsNotPaid*LoanIsGood,Principal,""), "")</f>
        <v>9678.7438182673523</v>
      </c>
      <c r="G165" s="24">
        <f ca="1">IFERROR(IF(LoanIsNotPaid*LoanIsGood,InterestAmt,""), "")</f>
        <v>1393.1412956852407</v>
      </c>
      <c r="H165" s="24">
        <f ca="1">IFERROR(IF(LoanIsNotPaid*LoanIsGood,EndingBalance,""), "")</f>
        <v>870199.96924612066</v>
      </c>
    </row>
    <row r="166" spans="2:8" ht="20" customHeight="1" x14ac:dyDescent="0.8">
      <c r="B166" s="26">
        <f ca="1">IFERROR(IF(LoanIsNotPaid*LoanIsGood,PaymentNumber,""), "")</f>
        <v>157</v>
      </c>
      <c r="C166" s="25">
        <f ca="1">IFERROR(IF(LoanIsNotPaid*LoanIsGood,PaymentDate,""), "")</f>
        <v>49843</v>
      </c>
      <c r="D166" s="24">
        <f ca="1">IFERROR(IF(LoanIsNotPaid*LoanIsGood,LoanValue,""), "")</f>
        <v>870199.96924612066</v>
      </c>
      <c r="E166" s="24">
        <f ca="1">IFERROR(IF(LoanIsNotPaid*LoanIsGood,MonthlyPayment,""), "")</f>
        <v>11071.885113952592</v>
      </c>
      <c r="F166" s="24">
        <f ca="1">IFERROR(IF(LoanIsNotPaid*LoanIsGood,Principal,""), "")</f>
        <v>9694.068495979609</v>
      </c>
      <c r="G166" s="24">
        <f ca="1">IFERROR(IF(LoanIsNotPaid*LoanIsGood,InterestAmt,""), "")</f>
        <v>1377.816617972984</v>
      </c>
      <c r="H166" s="24">
        <f ca="1">IFERROR(IF(LoanIsNotPaid*LoanIsGood,EndingBalance,""), "")</f>
        <v>860505.90075014113</v>
      </c>
    </row>
    <row r="167" spans="2:8" ht="20" customHeight="1" x14ac:dyDescent="0.8">
      <c r="B167" s="26">
        <f ca="1">IFERROR(IF(LoanIsNotPaid*LoanIsGood,PaymentNumber,""), "")</f>
        <v>158</v>
      </c>
      <c r="C167" s="25">
        <f ca="1">IFERROR(IF(LoanIsNotPaid*LoanIsGood,PaymentDate,""), "")</f>
        <v>49873</v>
      </c>
      <c r="D167" s="24">
        <f ca="1">IFERROR(IF(LoanIsNotPaid*LoanIsGood,LoanValue,""), "")</f>
        <v>860505.90075014113</v>
      </c>
      <c r="E167" s="24">
        <f ca="1">IFERROR(IF(LoanIsNotPaid*LoanIsGood,MonthlyPayment,""), "")</f>
        <v>11071.885113952592</v>
      </c>
      <c r="F167" s="24">
        <f ca="1">IFERROR(IF(LoanIsNotPaid*LoanIsGood,Principal,""), "")</f>
        <v>9709.4174377649088</v>
      </c>
      <c r="G167" s="24">
        <f ca="1">IFERROR(IF(LoanIsNotPaid*LoanIsGood,InterestAmt,""), "")</f>
        <v>1362.4676761876831</v>
      </c>
      <c r="H167" s="24">
        <f ca="1">IFERROR(IF(LoanIsNotPaid*LoanIsGood,EndingBalance,""), "")</f>
        <v>850796.48331237677</v>
      </c>
    </row>
    <row r="168" spans="2:8" ht="20" customHeight="1" x14ac:dyDescent="0.8">
      <c r="B168" s="26">
        <f ca="1">IFERROR(IF(LoanIsNotPaid*LoanIsGood,PaymentNumber,""), "")</f>
        <v>159</v>
      </c>
      <c r="C168" s="25">
        <f ca="1">IFERROR(IF(LoanIsNotPaid*LoanIsGood,PaymentDate,""), "")</f>
        <v>49904</v>
      </c>
      <c r="D168" s="24">
        <f ca="1">IFERROR(IF(LoanIsNotPaid*LoanIsGood,LoanValue,""), "")</f>
        <v>850796.48331237677</v>
      </c>
      <c r="E168" s="24">
        <f ca="1">IFERROR(IF(LoanIsNotPaid*LoanIsGood,MonthlyPayment,""), "")</f>
        <v>11071.885113952592</v>
      </c>
      <c r="F168" s="24">
        <f ca="1">IFERROR(IF(LoanIsNotPaid*LoanIsGood,Principal,""), "")</f>
        <v>9724.79068204137</v>
      </c>
      <c r="G168" s="24">
        <f ca="1">IFERROR(IF(LoanIsNotPaid*LoanIsGood,InterestAmt,""), "")</f>
        <v>1347.0944319112218</v>
      </c>
      <c r="H168" s="24">
        <f ca="1">IFERROR(IF(LoanIsNotPaid*LoanIsGood,EndingBalance,""), "")</f>
        <v>841071.69263033639</v>
      </c>
    </row>
    <row r="169" spans="2:8" ht="20" customHeight="1" x14ac:dyDescent="0.8">
      <c r="B169" s="26">
        <f ca="1">IFERROR(IF(LoanIsNotPaid*LoanIsGood,PaymentNumber,""), "")</f>
        <v>160</v>
      </c>
      <c r="C169" s="25">
        <f ca="1">IFERROR(IF(LoanIsNotPaid*LoanIsGood,PaymentDate,""), "")</f>
        <v>49935</v>
      </c>
      <c r="D169" s="24">
        <f ca="1">IFERROR(IF(LoanIsNotPaid*LoanIsGood,LoanValue,""), "")</f>
        <v>841071.69263033639</v>
      </c>
      <c r="E169" s="24">
        <f ca="1">IFERROR(IF(LoanIsNotPaid*LoanIsGood,MonthlyPayment,""), "")</f>
        <v>11071.885113952592</v>
      </c>
      <c r="F169" s="24">
        <f ca="1">IFERROR(IF(LoanIsNotPaid*LoanIsGood,Principal,""), "")</f>
        <v>9740.1882672879347</v>
      </c>
      <c r="G169" s="24">
        <f ca="1">IFERROR(IF(LoanIsNotPaid*LoanIsGood,InterestAmt,""), "")</f>
        <v>1331.6968466646565</v>
      </c>
      <c r="H169" s="24">
        <f ca="1">IFERROR(IF(LoanIsNotPaid*LoanIsGood,EndingBalance,""), "")</f>
        <v>831331.50436304836</v>
      </c>
    </row>
    <row r="170" spans="2:8" ht="20" customHeight="1" x14ac:dyDescent="0.8">
      <c r="B170" s="26">
        <f ca="1">IFERROR(IF(LoanIsNotPaid*LoanIsGood,PaymentNumber,""), "")</f>
        <v>161</v>
      </c>
      <c r="C170" s="25">
        <f ca="1">IFERROR(IF(LoanIsNotPaid*LoanIsGood,PaymentDate,""), "")</f>
        <v>49965</v>
      </c>
      <c r="D170" s="24">
        <f ca="1">IFERROR(IF(LoanIsNotPaid*LoanIsGood,LoanValue,""), "")</f>
        <v>831331.50436304836</v>
      </c>
      <c r="E170" s="24">
        <f ca="1">IFERROR(IF(LoanIsNotPaid*LoanIsGood,MonthlyPayment,""), "")</f>
        <v>11071.885113952592</v>
      </c>
      <c r="F170" s="24">
        <f ca="1">IFERROR(IF(LoanIsNotPaid*LoanIsGood,Principal,""), "")</f>
        <v>9755.6102320444752</v>
      </c>
      <c r="G170" s="24">
        <f ca="1">IFERROR(IF(LoanIsNotPaid*LoanIsGood,InterestAmt,""), "")</f>
        <v>1316.2748819081169</v>
      </c>
      <c r="H170" s="24">
        <f ca="1">IFERROR(IF(LoanIsNotPaid*LoanIsGood,EndingBalance,""), "")</f>
        <v>821575.89413100411</v>
      </c>
    </row>
    <row r="171" spans="2:8" ht="20" customHeight="1" x14ac:dyDescent="0.8">
      <c r="B171" s="26">
        <f ca="1">IFERROR(IF(LoanIsNotPaid*LoanIsGood,PaymentNumber,""), "")</f>
        <v>162</v>
      </c>
      <c r="C171" s="25">
        <f ca="1">IFERROR(IF(LoanIsNotPaid*LoanIsGood,PaymentDate,""), "")</f>
        <v>49996</v>
      </c>
      <c r="D171" s="24">
        <f ca="1">IFERROR(IF(LoanIsNotPaid*LoanIsGood,LoanValue,""), "")</f>
        <v>821575.89413100411</v>
      </c>
      <c r="E171" s="24">
        <f ca="1">IFERROR(IF(LoanIsNotPaid*LoanIsGood,MonthlyPayment,""), "")</f>
        <v>11071.885113952592</v>
      </c>
      <c r="F171" s="24">
        <f ca="1">IFERROR(IF(LoanIsNotPaid*LoanIsGood,Principal,""), "")</f>
        <v>9771.0566149118786</v>
      </c>
      <c r="G171" s="24">
        <f ca="1">IFERROR(IF(LoanIsNotPaid*LoanIsGood,InterestAmt,""), "")</f>
        <v>1300.8284990407133</v>
      </c>
      <c r="H171" s="24">
        <f ca="1">IFERROR(IF(LoanIsNotPaid*LoanIsGood,EndingBalance,""), "")</f>
        <v>811804.837516092</v>
      </c>
    </row>
    <row r="172" spans="2:8" ht="20" customHeight="1" x14ac:dyDescent="0.8">
      <c r="B172" s="26">
        <f ca="1">IFERROR(IF(LoanIsNotPaid*LoanIsGood,PaymentNumber,""), "")</f>
        <v>163</v>
      </c>
      <c r="C172" s="25">
        <f ca="1">IFERROR(IF(LoanIsNotPaid*LoanIsGood,PaymentDate,""), "")</f>
        <v>50026</v>
      </c>
      <c r="D172" s="24">
        <f ca="1">IFERROR(IF(LoanIsNotPaid*LoanIsGood,LoanValue,""), "")</f>
        <v>811804.837516092</v>
      </c>
      <c r="E172" s="24">
        <f ca="1">IFERROR(IF(LoanIsNotPaid*LoanIsGood,MonthlyPayment,""), "")</f>
        <v>11071.885113952592</v>
      </c>
      <c r="F172" s="24">
        <f ca="1">IFERROR(IF(LoanIsNotPaid*LoanIsGood,Principal,""), "")</f>
        <v>9786.527454552157</v>
      </c>
      <c r="G172" s="24">
        <f ca="1">IFERROR(IF(LoanIsNotPaid*LoanIsGood,InterestAmt,""), "")</f>
        <v>1285.3576594004362</v>
      </c>
      <c r="H172" s="24">
        <f ca="1">IFERROR(IF(LoanIsNotPaid*LoanIsGood,EndingBalance,""), "")</f>
        <v>802018.31006154069</v>
      </c>
    </row>
    <row r="173" spans="2:8" ht="20" customHeight="1" x14ac:dyDescent="0.8">
      <c r="B173" s="26">
        <f ca="1">IFERROR(IF(LoanIsNotPaid*LoanIsGood,PaymentNumber,""), "")</f>
        <v>164</v>
      </c>
      <c r="C173" s="25">
        <f ca="1">IFERROR(IF(LoanIsNotPaid*LoanIsGood,PaymentDate,""), "")</f>
        <v>50057</v>
      </c>
      <c r="D173" s="24">
        <f ca="1">IFERROR(IF(LoanIsNotPaid*LoanIsGood,LoanValue,""), "")</f>
        <v>802018.31006154069</v>
      </c>
      <c r="E173" s="24">
        <f ca="1">IFERROR(IF(LoanIsNotPaid*LoanIsGood,MonthlyPayment,""), "")</f>
        <v>11071.885113952592</v>
      </c>
      <c r="F173" s="24">
        <f ca="1">IFERROR(IF(LoanIsNotPaid*LoanIsGood,Principal,""), "")</f>
        <v>9802.0227896885299</v>
      </c>
      <c r="G173" s="24">
        <f ca="1">IFERROR(IF(LoanIsNotPaid*LoanIsGood,InterestAmt,""), "")</f>
        <v>1269.8623242640622</v>
      </c>
      <c r="H173" s="24">
        <f ca="1">IFERROR(IF(LoanIsNotPaid*LoanIsGood,EndingBalance,""), "")</f>
        <v>792216.28727185051</v>
      </c>
    </row>
    <row r="174" spans="2:8" ht="20" customHeight="1" x14ac:dyDescent="0.8">
      <c r="B174" s="26">
        <f ca="1">IFERROR(IF(LoanIsNotPaid*LoanIsGood,PaymentNumber,""), "")</f>
        <v>165</v>
      </c>
      <c r="C174" s="25">
        <f ca="1">IFERROR(IF(LoanIsNotPaid*LoanIsGood,PaymentDate,""), "")</f>
        <v>50088</v>
      </c>
      <c r="D174" s="24">
        <f ca="1">IFERROR(IF(LoanIsNotPaid*LoanIsGood,LoanValue,""), "")</f>
        <v>792216.28727185051</v>
      </c>
      <c r="E174" s="24">
        <f ca="1">IFERROR(IF(LoanIsNotPaid*LoanIsGood,MonthlyPayment,""), "")</f>
        <v>11071.885113952592</v>
      </c>
      <c r="F174" s="24">
        <f ca="1">IFERROR(IF(LoanIsNotPaid*LoanIsGood,Principal,""), "")</f>
        <v>9817.5426591055366</v>
      </c>
      <c r="G174" s="24">
        <f ca="1">IFERROR(IF(LoanIsNotPaid*LoanIsGood,InterestAmt,""), "")</f>
        <v>1254.3424548470553</v>
      </c>
      <c r="H174" s="24">
        <f ca="1">IFERROR(IF(LoanIsNotPaid*LoanIsGood,EndingBalance,""), "")</f>
        <v>782398.7446127478</v>
      </c>
    </row>
    <row r="175" spans="2:8" ht="20" customHeight="1" x14ac:dyDescent="0.8">
      <c r="B175" s="26">
        <f ca="1">IFERROR(IF(LoanIsNotPaid*LoanIsGood,PaymentNumber,""), "")</f>
        <v>166</v>
      </c>
      <c r="C175" s="25">
        <f ca="1">IFERROR(IF(LoanIsNotPaid*LoanIsGood,PaymentDate,""), "")</f>
        <v>50116</v>
      </c>
      <c r="D175" s="24">
        <f ca="1">IFERROR(IF(LoanIsNotPaid*LoanIsGood,LoanValue,""), "")</f>
        <v>782398.7446127478</v>
      </c>
      <c r="E175" s="24">
        <f ca="1">IFERROR(IF(LoanIsNotPaid*LoanIsGood,MonthlyPayment,""), "")</f>
        <v>11071.885113952592</v>
      </c>
      <c r="F175" s="24">
        <f ca="1">IFERROR(IF(LoanIsNotPaid*LoanIsGood,Principal,""), "")</f>
        <v>9833.0871016491201</v>
      </c>
      <c r="G175" s="24">
        <f ca="1">IFERROR(IF(LoanIsNotPaid*LoanIsGood,InterestAmt,""), "")</f>
        <v>1238.7980123034713</v>
      </c>
      <c r="H175" s="24">
        <f ca="1">IFERROR(IF(LoanIsNotPaid*LoanIsGood,EndingBalance,""), "")</f>
        <v>772565.65751109738</v>
      </c>
    </row>
    <row r="176" spans="2:8" ht="20" customHeight="1" x14ac:dyDescent="0.8">
      <c r="B176" s="26">
        <f ca="1">IFERROR(IF(LoanIsNotPaid*LoanIsGood,PaymentNumber,""), "")</f>
        <v>167</v>
      </c>
      <c r="C176" s="25">
        <f ca="1">IFERROR(IF(LoanIsNotPaid*LoanIsGood,PaymentDate,""), "")</f>
        <v>50147</v>
      </c>
      <c r="D176" s="24">
        <f ca="1">IFERROR(IF(LoanIsNotPaid*LoanIsGood,LoanValue,""), "")</f>
        <v>772565.65751109738</v>
      </c>
      <c r="E176" s="24">
        <f ca="1">IFERROR(IF(LoanIsNotPaid*LoanIsGood,MonthlyPayment,""), "")</f>
        <v>11071.885113952592</v>
      </c>
      <c r="F176" s="24">
        <f ca="1">IFERROR(IF(LoanIsNotPaid*LoanIsGood,Principal,""), "")</f>
        <v>9848.6561562267325</v>
      </c>
      <c r="G176" s="24">
        <f ca="1">IFERROR(IF(LoanIsNotPaid*LoanIsGood,InterestAmt,""), "")</f>
        <v>1223.2289577258603</v>
      </c>
      <c r="H176" s="24">
        <f ca="1">IFERROR(IF(LoanIsNotPaid*LoanIsGood,EndingBalance,""), "")</f>
        <v>762717.00135487178</v>
      </c>
    </row>
    <row r="177" spans="2:8" ht="20" customHeight="1" x14ac:dyDescent="0.8">
      <c r="B177" s="26">
        <f ca="1">IFERROR(IF(LoanIsNotPaid*LoanIsGood,PaymentNumber,""), "")</f>
        <v>168</v>
      </c>
      <c r="C177" s="25">
        <f ca="1">IFERROR(IF(LoanIsNotPaid*LoanIsGood,PaymentDate,""), "")</f>
        <v>50177</v>
      </c>
      <c r="D177" s="24">
        <f ca="1">IFERROR(IF(LoanIsNotPaid*LoanIsGood,LoanValue,""), "")</f>
        <v>762717.00135487178</v>
      </c>
      <c r="E177" s="24">
        <f ca="1">IFERROR(IF(LoanIsNotPaid*LoanIsGood,MonthlyPayment,""), "")</f>
        <v>11071.885113952592</v>
      </c>
      <c r="F177" s="24">
        <f ca="1">IFERROR(IF(LoanIsNotPaid*LoanIsGood,Principal,""), "")</f>
        <v>9864.2498618074242</v>
      </c>
      <c r="G177" s="24">
        <f ca="1">IFERROR(IF(LoanIsNotPaid*LoanIsGood,InterestAmt,""), "")</f>
        <v>1207.6352521451681</v>
      </c>
      <c r="H177" s="24">
        <f ca="1">IFERROR(IF(LoanIsNotPaid*LoanIsGood,EndingBalance,""), "")</f>
        <v>752852.75149306422</v>
      </c>
    </row>
    <row r="178" spans="2:8" ht="20" customHeight="1" x14ac:dyDescent="0.8">
      <c r="B178" s="26">
        <f ca="1">IFERROR(IF(LoanIsNotPaid*LoanIsGood,PaymentNumber,""), "")</f>
        <v>169</v>
      </c>
      <c r="C178" s="25">
        <f ca="1">IFERROR(IF(LoanIsNotPaid*LoanIsGood,PaymentDate,""), "")</f>
        <v>50208</v>
      </c>
      <c r="D178" s="24">
        <f ca="1">IFERROR(IF(LoanIsNotPaid*LoanIsGood,LoanValue,""), "")</f>
        <v>752852.75149306422</v>
      </c>
      <c r="E178" s="24">
        <f ca="1">IFERROR(IF(LoanIsNotPaid*LoanIsGood,MonthlyPayment,""), "")</f>
        <v>11071.885113952592</v>
      </c>
      <c r="F178" s="24">
        <f ca="1">IFERROR(IF(LoanIsNotPaid*LoanIsGood,Principal,""), "")</f>
        <v>9879.8682574219529</v>
      </c>
      <c r="G178" s="24">
        <f ca="1">IFERROR(IF(LoanIsNotPaid*LoanIsGood,InterestAmt,""), "")</f>
        <v>1192.0168565306394</v>
      </c>
      <c r="H178" s="24">
        <f ca="1">IFERROR(IF(LoanIsNotPaid*LoanIsGood,EndingBalance,""), "")</f>
        <v>742972.88323564222</v>
      </c>
    </row>
    <row r="179" spans="2:8" ht="20" customHeight="1" x14ac:dyDescent="0.8">
      <c r="B179" s="26">
        <f ca="1">IFERROR(IF(LoanIsNotPaid*LoanIsGood,PaymentNumber,""), "")</f>
        <v>170</v>
      </c>
      <c r="C179" s="25">
        <f ca="1">IFERROR(IF(LoanIsNotPaid*LoanIsGood,PaymentDate,""), "")</f>
        <v>50238</v>
      </c>
      <c r="D179" s="24">
        <f ca="1">IFERROR(IF(LoanIsNotPaid*LoanIsGood,LoanValue,""), "")</f>
        <v>742972.88323564222</v>
      </c>
      <c r="E179" s="24">
        <f ca="1">IFERROR(IF(LoanIsNotPaid*LoanIsGood,MonthlyPayment,""), "")</f>
        <v>11071.885113952592</v>
      </c>
      <c r="F179" s="24">
        <f ca="1">IFERROR(IF(LoanIsNotPaid*LoanIsGood,Principal,""), "")</f>
        <v>9895.5113821628711</v>
      </c>
      <c r="G179" s="24">
        <f ca="1">IFERROR(IF(LoanIsNotPaid*LoanIsGood,InterestAmt,""), "")</f>
        <v>1176.3737317897217</v>
      </c>
      <c r="H179" s="24">
        <f ca="1">IFERROR(IF(LoanIsNotPaid*LoanIsGood,EndingBalance,""), "")</f>
        <v>733077.37185347965</v>
      </c>
    </row>
    <row r="180" spans="2:8" ht="20" customHeight="1" x14ac:dyDescent="0.8">
      <c r="B180" s="26">
        <f ca="1">IFERROR(IF(LoanIsNotPaid*LoanIsGood,PaymentNumber,""), "")</f>
        <v>171</v>
      </c>
      <c r="C180" s="25">
        <f ca="1">IFERROR(IF(LoanIsNotPaid*LoanIsGood,PaymentDate,""), "")</f>
        <v>50269</v>
      </c>
      <c r="D180" s="24">
        <f ca="1">IFERROR(IF(LoanIsNotPaid*LoanIsGood,LoanValue,""), "")</f>
        <v>733077.37185347965</v>
      </c>
      <c r="E180" s="24">
        <f ca="1">IFERROR(IF(LoanIsNotPaid*LoanIsGood,MonthlyPayment,""), "")</f>
        <v>11071.885113952592</v>
      </c>
      <c r="F180" s="24">
        <f ca="1">IFERROR(IF(LoanIsNotPaid*LoanIsGood,Principal,""), "")</f>
        <v>9911.1792751846297</v>
      </c>
      <c r="G180" s="24">
        <f ca="1">IFERROR(IF(LoanIsNotPaid*LoanIsGood,InterestAmt,""), "")</f>
        <v>1160.7058387679638</v>
      </c>
      <c r="H180" s="24">
        <f ca="1">IFERROR(IF(LoanIsNotPaid*LoanIsGood,EndingBalance,""), "")</f>
        <v>723166.19257829571</v>
      </c>
    </row>
    <row r="181" spans="2:8" ht="20" customHeight="1" x14ac:dyDescent="0.8">
      <c r="B181" s="26">
        <f ca="1">IFERROR(IF(LoanIsNotPaid*LoanIsGood,PaymentNumber,""), "")</f>
        <v>172</v>
      </c>
      <c r="C181" s="25">
        <f ca="1">IFERROR(IF(LoanIsNotPaid*LoanIsGood,PaymentDate,""), "")</f>
        <v>50300</v>
      </c>
      <c r="D181" s="24">
        <f ca="1">IFERROR(IF(LoanIsNotPaid*LoanIsGood,LoanValue,""), "")</f>
        <v>723166.19257829571</v>
      </c>
      <c r="E181" s="24">
        <f ca="1">IFERROR(IF(LoanIsNotPaid*LoanIsGood,MonthlyPayment,""), "")</f>
        <v>11071.885113952592</v>
      </c>
      <c r="F181" s="24">
        <f ca="1">IFERROR(IF(LoanIsNotPaid*LoanIsGood,Principal,""), "")</f>
        <v>9926.8719757036706</v>
      </c>
      <c r="G181" s="24">
        <f ca="1">IFERROR(IF(LoanIsNotPaid*LoanIsGood,InterestAmt,""), "")</f>
        <v>1145.0131382489212</v>
      </c>
      <c r="H181" s="24">
        <f ca="1">IFERROR(IF(LoanIsNotPaid*LoanIsGood,EndingBalance,""), "")</f>
        <v>713239.32060259068</v>
      </c>
    </row>
    <row r="182" spans="2:8" ht="20" customHeight="1" x14ac:dyDescent="0.8">
      <c r="B182" s="26">
        <f ca="1">IFERROR(IF(LoanIsNotPaid*LoanIsGood,PaymentNumber,""), "")</f>
        <v>173</v>
      </c>
      <c r="C182" s="25">
        <f ca="1">IFERROR(IF(LoanIsNotPaid*LoanIsGood,PaymentDate,""), "")</f>
        <v>50330</v>
      </c>
      <c r="D182" s="24">
        <f ca="1">IFERROR(IF(LoanIsNotPaid*LoanIsGood,LoanValue,""), "")</f>
        <v>713239.32060259068</v>
      </c>
      <c r="E182" s="24">
        <f ca="1">IFERROR(IF(LoanIsNotPaid*LoanIsGood,MonthlyPayment,""), "")</f>
        <v>11071.885113952592</v>
      </c>
      <c r="F182" s="24">
        <f ca="1">IFERROR(IF(LoanIsNotPaid*LoanIsGood,Principal,""), "")</f>
        <v>9942.5895229985344</v>
      </c>
      <c r="G182" s="24">
        <f ca="1">IFERROR(IF(LoanIsNotPaid*LoanIsGood,InterestAmt,""), "")</f>
        <v>1129.2955909540572</v>
      </c>
      <c r="H182" s="24">
        <f ca="1">IFERROR(IF(LoanIsNotPaid*LoanIsGood,EndingBalance,""), "")</f>
        <v>703296.73107959423</v>
      </c>
    </row>
    <row r="183" spans="2:8" ht="20" customHeight="1" x14ac:dyDescent="0.8">
      <c r="B183" s="26">
        <f ca="1">IFERROR(IF(LoanIsNotPaid*LoanIsGood,PaymentNumber,""), "")</f>
        <v>174</v>
      </c>
      <c r="C183" s="25">
        <f ca="1">IFERROR(IF(LoanIsNotPaid*LoanIsGood,PaymentDate,""), "")</f>
        <v>50361</v>
      </c>
      <c r="D183" s="24">
        <f ca="1">IFERROR(IF(LoanIsNotPaid*LoanIsGood,LoanValue,""), "")</f>
        <v>703296.73107959423</v>
      </c>
      <c r="E183" s="24">
        <f ca="1">IFERROR(IF(LoanIsNotPaid*LoanIsGood,MonthlyPayment,""), "")</f>
        <v>11071.885113952592</v>
      </c>
      <c r="F183" s="24">
        <f ca="1">IFERROR(IF(LoanIsNotPaid*LoanIsGood,Principal,""), "")</f>
        <v>9958.3319564099493</v>
      </c>
      <c r="G183" s="24">
        <f ca="1">IFERROR(IF(LoanIsNotPaid*LoanIsGood,InterestAmt,""), "")</f>
        <v>1113.5531575426428</v>
      </c>
      <c r="H183" s="24">
        <f ca="1">IFERROR(IF(LoanIsNotPaid*LoanIsGood,EndingBalance,""), "")</f>
        <v>693338.39912318392</v>
      </c>
    </row>
    <row r="184" spans="2:8" ht="20" customHeight="1" x14ac:dyDescent="0.8">
      <c r="B184" s="26">
        <f ca="1">IFERROR(IF(LoanIsNotPaid*LoanIsGood,PaymentNumber,""), "")</f>
        <v>175</v>
      </c>
      <c r="C184" s="25">
        <f ca="1">IFERROR(IF(LoanIsNotPaid*LoanIsGood,PaymentDate,""), "")</f>
        <v>50391</v>
      </c>
      <c r="D184" s="24">
        <f ca="1">IFERROR(IF(LoanIsNotPaid*LoanIsGood,LoanValue,""), "")</f>
        <v>693338.39912318392</v>
      </c>
      <c r="E184" s="24">
        <f ca="1">IFERROR(IF(LoanIsNotPaid*LoanIsGood,MonthlyPayment,""), "")</f>
        <v>11071.885113952592</v>
      </c>
      <c r="F184" s="24">
        <f ca="1">IFERROR(IF(LoanIsNotPaid*LoanIsGood,Principal,""), "")</f>
        <v>9974.0993153409327</v>
      </c>
      <c r="G184" s="24">
        <f ca="1">IFERROR(IF(LoanIsNotPaid*LoanIsGood,InterestAmt,""), "")</f>
        <v>1097.7857986116605</v>
      </c>
      <c r="H184" s="24">
        <f ca="1">IFERROR(IF(LoanIsNotPaid*LoanIsGood,EndingBalance,""), "")</f>
        <v>683364.29980784236</v>
      </c>
    </row>
    <row r="185" spans="2:8" ht="20" customHeight="1" x14ac:dyDescent="0.8">
      <c r="B185" s="26">
        <f ca="1">IFERROR(IF(LoanIsNotPaid*LoanIsGood,PaymentNumber,""), "")</f>
        <v>176</v>
      </c>
      <c r="C185" s="25">
        <f ca="1">IFERROR(IF(LoanIsNotPaid*LoanIsGood,PaymentDate,""), "")</f>
        <v>50422</v>
      </c>
      <c r="D185" s="24">
        <f ca="1">IFERROR(IF(LoanIsNotPaid*LoanIsGood,LoanValue,""), "")</f>
        <v>683364.29980784236</v>
      </c>
      <c r="E185" s="24">
        <f ca="1">IFERROR(IF(LoanIsNotPaid*LoanIsGood,MonthlyPayment,""), "")</f>
        <v>11071.885113952592</v>
      </c>
      <c r="F185" s="24">
        <f ca="1">IFERROR(IF(LoanIsNotPaid*LoanIsGood,Principal,""), "")</f>
        <v>9989.8916392568881</v>
      </c>
      <c r="G185" s="24">
        <f ca="1">IFERROR(IF(LoanIsNotPaid*LoanIsGood,InterestAmt,""), "")</f>
        <v>1081.993474695704</v>
      </c>
      <c r="H185" s="24">
        <f ca="1">IFERROR(IF(LoanIsNotPaid*LoanIsGood,EndingBalance,""), "")</f>
        <v>673374.40816858737</v>
      </c>
    </row>
    <row r="186" spans="2:8" ht="20" customHeight="1" x14ac:dyDescent="0.8">
      <c r="B186" s="26">
        <f ca="1">IFERROR(IF(LoanIsNotPaid*LoanIsGood,PaymentNumber,""), "")</f>
        <v>177</v>
      </c>
      <c r="C186" s="25">
        <f ca="1">IFERROR(IF(LoanIsNotPaid*LoanIsGood,PaymentDate,""), "")</f>
        <v>50453</v>
      </c>
      <c r="D186" s="24">
        <f ca="1">IFERROR(IF(LoanIsNotPaid*LoanIsGood,LoanValue,""), "")</f>
        <v>673374.40816858737</v>
      </c>
      <c r="E186" s="24">
        <f ca="1">IFERROR(IF(LoanIsNotPaid*LoanIsGood,MonthlyPayment,""), "")</f>
        <v>11071.885113952592</v>
      </c>
      <c r="F186" s="24">
        <f ca="1">IFERROR(IF(LoanIsNotPaid*LoanIsGood,Principal,""), "")</f>
        <v>10005.708967685712</v>
      </c>
      <c r="G186" s="24">
        <f ca="1">IFERROR(IF(LoanIsNotPaid*LoanIsGood,InterestAmt,""), "")</f>
        <v>1066.1761462668803</v>
      </c>
      <c r="H186" s="24">
        <f ca="1">IFERROR(IF(LoanIsNotPaid*LoanIsGood,EndingBalance,""), "")</f>
        <v>663368.6992009012</v>
      </c>
    </row>
    <row r="187" spans="2:8" ht="20" customHeight="1" x14ac:dyDescent="0.8">
      <c r="B187" s="26">
        <f ca="1">IFERROR(IF(LoanIsNotPaid*LoanIsGood,PaymentNumber,""), "")</f>
        <v>178</v>
      </c>
      <c r="C187" s="25">
        <f ca="1">IFERROR(IF(LoanIsNotPaid*LoanIsGood,PaymentDate,""), "")</f>
        <v>50481</v>
      </c>
      <c r="D187" s="24">
        <f ca="1">IFERROR(IF(LoanIsNotPaid*LoanIsGood,LoanValue,""), "")</f>
        <v>663368.6992009012</v>
      </c>
      <c r="E187" s="24">
        <f ca="1">IFERROR(IF(LoanIsNotPaid*LoanIsGood,MonthlyPayment,""), "")</f>
        <v>11071.885113952592</v>
      </c>
      <c r="F187" s="24">
        <f ca="1">IFERROR(IF(LoanIsNotPaid*LoanIsGood,Principal,""), "")</f>
        <v>10021.55134021788</v>
      </c>
      <c r="G187" s="24">
        <f ca="1">IFERROR(IF(LoanIsNotPaid*LoanIsGood,InterestAmt,""), "")</f>
        <v>1050.3337737347113</v>
      </c>
      <c r="H187" s="24">
        <f ca="1">IFERROR(IF(LoanIsNotPaid*LoanIsGood,EndingBalance,""), "")</f>
        <v>653347.14786068397</v>
      </c>
    </row>
    <row r="188" spans="2:8" ht="20" customHeight="1" x14ac:dyDescent="0.8">
      <c r="B188" s="26">
        <f ca="1">IFERROR(IF(LoanIsNotPaid*LoanIsGood,PaymentNumber,""), "")</f>
        <v>179</v>
      </c>
      <c r="C188" s="25">
        <f ca="1">IFERROR(IF(LoanIsNotPaid*LoanIsGood,PaymentDate,""), "")</f>
        <v>50512</v>
      </c>
      <c r="D188" s="24">
        <f ca="1">IFERROR(IF(LoanIsNotPaid*LoanIsGood,LoanValue,""), "")</f>
        <v>653347.14786068397</v>
      </c>
      <c r="E188" s="24">
        <f ca="1">IFERROR(IF(LoanIsNotPaid*LoanIsGood,MonthlyPayment,""), "")</f>
        <v>11071.885113952592</v>
      </c>
      <c r="F188" s="24">
        <f ca="1">IFERROR(IF(LoanIsNotPaid*LoanIsGood,Principal,""), "")</f>
        <v>10037.418796506559</v>
      </c>
      <c r="G188" s="24">
        <f ca="1">IFERROR(IF(LoanIsNotPaid*LoanIsGood,InterestAmt,""), "")</f>
        <v>1034.4663174460331</v>
      </c>
      <c r="H188" s="24">
        <f ca="1">IFERROR(IF(LoanIsNotPaid*LoanIsGood,EndingBalance,""), "")</f>
        <v>643309.72906417772</v>
      </c>
    </row>
    <row r="189" spans="2:8" ht="20" customHeight="1" x14ac:dyDescent="0.8">
      <c r="B189" s="26">
        <f ca="1">IFERROR(IF(LoanIsNotPaid*LoanIsGood,PaymentNumber,""), "")</f>
        <v>180</v>
      </c>
      <c r="C189" s="25">
        <f ca="1">IFERROR(IF(LoanIsNotPaid*LoanIsGood,PaymentDate,""), "")</f>
        <v>50542</v>
      </c>
      <c r="D189" s="24">
        <f ca="1">IFERROR(IF(LoanIsNotPaid*LoanIsGood,LoanValue,""), "")</f>
        <v>643309.72906417772</v>
      </c>
      <c r="E189" s="24">
        <f ca="1">IFERROR(IF(LoanIsNotPaid*LoanIsGood,MonthlyPayment,""), "")</f>
        <v>11071.885113952592</v>
      </c>
      <c r="F189" s="24">
        <f ca="1">IFERROR(IF(LoanIsNotPaid*LoanIsGood,Principal,""), "")</f>
        <v>10053.311376267695</v>
      </c>
      <c r="G189" s="24">
        <f ca="1">IFERROR(IF(LoanIsNotPaid*LoanIsGood,InterestAmt,""), "")</f>
        <v>1018.5737376848979</v>
      </c>
      <c r="H189" s="24">
        <f ca="1">IFERROR(IF(LoanIsNotPaid*LoanIsGood,EndingBalance,""), "")</f>
        <v>633256.41768790921</v>
      </c>
    </row>
    <row r="190" spans="2:8" ht="20" customHeight="1" x14ac:dyDescent="0.8">
      <c r="B190" s="26">
        <f ca="1">IFERROR(IF(LoanIsNotPaid*LoanIsGood,PaymentNumber,""), "")</f>
        <v>181</v>
      </c>
      <c r="C190" s="25">
        <f ca="1">IFERROR(IF(LoanIsNotPaid*LoanIsGood,PaymentDate,""), "")</f>
        <v>50573</v>
      </c>
      <c r="D190" s="24">
        <f ca="1">IFERROR(IF(LoanIsNotPaid*LoanIsGood,LoanValue,""), "")</f>
        <v>633256.41768790921</v>
      </c>
      <c r="E190" s="24">
        <f ca="1">IFERROR(IF(LoanIsNotPaid*LoanIsGood,MonthlyPayment,""), "")</f>
        <v>11071.885113952592</v>
      </c>
      <c r="F190" s="24">
        <f ca="1">IFERROR(IF(LoanIsNotPaid*LoanIsGood,Principal,""), "")</f>
        <v>10069.229119280119</v>
      </c>
      <c r="G190" s="24">
        <f ca="1">IFERROR(IF(LoanIsNotPaid*LoanIsGood,InterestAmt,""), "")</f>
        <v>1002.6559946724741</v>
      </c>
      <c r="H190" s="24">
        <f ca="1">IFERROR(IF(LoanIsNotPaid*LoanIsGood,EndingBalance,""), "")</f>
        <v>623187.18856862979</v>
      </c>
    </row>
    <row r="191" spans="2:8" ht="20" customHeight="1" x14ac:dyDescent="0.8">
      <c r="B191" s="26">
        <f ca="1">IFERROR(IF(LoanIsNotPaid*LoanIsGood,PaymentNumber,""), "")</f>
        <v>182</v>
      </c>
      <c r="C191" s="25">
        <f ca="1">IFERROR(IF(LoanIsNotPaid*LoanIsGood,PaymentDate,""), "")</f>
        <v>50603</v>
      </c>
      <c r="D191" s="24">
        <f ca="1">IFERROR(IF(LoanIsNotPaid*LoanIsGood,LoanValue,""), "")</f>
        <v>623187.18856862979</v>
      </c>
      <c r="E191" s="24">
        <f ca="1">IFERROR(IF(LoanIsNotPaid*LoanIsGood,MonthlyPayment,""), "")</f>
        <v>11071.885113952592</v>
      </c>
      <c r="F191" s="24">
        <f ca="1">IFERROR(IF(LoanIsNotPaid*LoanIsGood,Principal,""), "")</f>
        <v>10085.172065385646</v>
      </c>
      <c r="G191" s="24">
        <f ca="1">IFERROR(IF(LoanIsNotPaid*LoanIsGood,InterestAmt,""), "")</f>
        <v>986.71304856694724</v>
      </c>
      <c r="H191" s="24">
        <f ca="1">IFERROR(IF(LoanIsNotPaid*LoanIsGood,EndingBalance,""), "")</f>
        <v>613102.01650324371</v>
      </c>
    </row>
    <row r="192" spans="2:8" ht="20" customHeight="1" x14ac:dyDescent="0.8">
      <c r="B192" s="26">
        <f ca="1">IFERROR(IF(LoanIsNotPaid*LoanIsGood,PaymentNumber,""), "")</f>
        <v>183</v>
      </c>
      <c r="C192" s="25">
        <f ca="1">IFERROR(IF(LoanIsNotPaid*LoanIsGood,PaymentDate,""), "")</f>
        <v>50634</v>
      </c>
      <c r="D192" s="24">
        <f ca="1">IFERROR(IF(LoanIsNotPaid*LoanIsGood,LoanValue,""), "")</f>
        <v>613102.01650324371</v>
      </c>
      <c r="E192" s="24">
        <f ca="1">IFERROR(IF(LoanIsNotPaid*LoanIsGood,MonthlyPayment,""), "")</f>
        <v>11071.885113952592</v>
      </c>
      <c r="F192" s="24">
        <f ca="1">IFERROR(IF(LoanIsNotPaid*LoanIsGood,Principal,""), "")</f>
        <v>10101.140254489173</v>
      </c>
      <c r="G192" s="24">
        <f ca="1">IFERROR(IF(LoanIsNotPaid*LoanIsGood,InterestAmt,""), "")</f>
        <v>970.74485946341963</v>
      </c>
      <c r="H192" s="24">
        <f ca="1">IFERROR(IF(LoanIsNotPaid*LoanIsGood,EndingBalance,""), "")</f>
        <v>603000.87624875456</v>
      </c>
    </row>
    <row r="193" spans="2:8" ht="20" customHeight="1" x14ac:dyDescent="0.8">
      <c r="B193" s="26">
        <f ca="1">IFERROR(IF(LoanIsNotPaid*LoanIsGood,PaymentNumber,""), "")</f>
        <v>184</v>
      </c>
      <c r="C193" s="25">
        <f ca="1">IFERROR(IF(LoanIsNotPaid*LoanIsGood,PaymentDate,""), "")</f>
        <v>50665</v>
      </c>
      <c r="D193" s="24">
        <f ca="1">IFERROR(IF(LoanIsNotPaid*LoanIsGood,LoanValue,""), "")</f>
        <v>603000.87624875456</v>
      </c>
      <c r="E193" s="24">
        <f ca="1">IFERROR(IF(LoanIsNotPaid*LoanIsGood,MonthlyPayment,""), "")</f>
        <v>11071.885113952592</v>
      </c>
      <c r="F193" s="24">
        <f ca="1">IFERROR(IF(LoanIsNotPaid*LoanIsGood,Principal,""), "")</f>
        <v>10117.133726558779</v>
      </c>
      <c r="G193" s="24">
        <f ca="1">IFERROR(IF(LoanIsNotPaid*LoanIsGood,InterestAmt,""), "")</f>
        <v>954.7513873938118</v>
      </c>
      <c r="H193" s="24">
        <f ca="1">IFERROR(IF(LoanIsNotPaid*LoanIsGood,EndingBalance,""), "")</f>
        <v>592883.74252219498</v>
      </c>
    </row>
    <row r="194" spans="2:8" ht="20" customHeight="1" x14ac:dyDescent="0.8">
      <c r="B194" s="26">
        <f ca="1">IFERROR(IF(LoanIsNotPaid*LoanIsGood,PaymentNumber,""), "")</f>
        <v>185</v>
      </c>
      <c r="C194" s="25">
        <f ca="1">IFERROR(IF(LoanIsNotPaid*LoanIsGood,PaymentDate,""), "")</f>
        <v>50695</v>
      </c>
      <c r="D194" s="24">
        <f ca="1">IFERROR(IF(LoanIsNotPaid*LoanIsGood,LoanValue,""), "")</f>
        <v>592883.74252219498</v>
      </c>
      <c r="E194" s="24">
        <f ca="1">IFERROR(IF(LoanIsNotPaid*LoanIsGood,MonthlyPayment,""), "")</f>
        <v>11071.885113952592</v>
      </c>
      <c r="F194" s="24">
        <f ca="1">IFERROR(IF(LoanIsNotPaid*LoanIsGood,Principal,""), "")</f>
        <v>10133.152521625832</v>
      </c>
      <c r="G194" s="24">
        <f ca="1">IFERROR(IF(LoanIsNotPaid*LoanIsGood,InterestAmt,""), "")</f>
        <v>938.73259232676082</v>
      </c>
      <c r="H194" s="24">
        <f ca="1">IFERROR(IF(LoanIsNotPaid*LoanIsGood,EndingBalance,""), "")</f>
        <v>582750.59000057215</v>
      </c>
    </row>
    <row r="195" spans="2:8" ht="20" customHeight="1" x14ac:dyDescent="0.8">
      <c r="B195" s="26">
        <f ca="1">IFERROR(IF(LoanIsNotPaid*LoanIsGood,PaymentNumber,""), "")</f>
        <v>186</v>
      </c>
      <c r="C195" s="25">
        <f ca="1">IFERROR(IF(LoanIsNotPaid*LoanIsGood,PaymentDate,""), "")</f>
        <v>50726</v>
      </c>
      <c r="D195" s="24">
        <f ca="1">IFERROR(IF(LoanIsNotPaid*LoanIsGood,LoanValue,""), "")</f>
        <v>582750.59000057215</v>
      </c>
      <c r="E195" s="24">
        <f ca="1">IFERROR(IF(LoanIsNotPaid*LoanIsGood,MonthlyPayment,""), "")</f>
        <v>11071.885113952592</v>
      </c>
      <c r="F195" s="24">
        <f ca="1">IFERROR(IF(LoanIsNotPaid*LoanIsGood,Principal,""), "")</f>
        <v>10149.196679785073</v>
      </c>
      <c r="G195" s="24">
        <f ca="1">IFERROR(IF(LoanIsNotPaid*LoanIsGood,InterestAmt,""), "")</f>
        <v>922.68843416751986</v>
      </c>
      <c r="H195" s="24">
        <f ca="1">IFERROR(IF(LoanIsNotPaid*LoanIsGood,EndingBalance,""), "")</f>
        <v>572601.39332078677</v>
      </c>
    </row>
    <row r="196" spans="2:8" ht="20" customHeight="1" x14ac:dyDescent="0.8">
      <c r="B196" s="26">
        <f ca="1">IFERROR(IF(LoanIsNotPaid*LoanIsGood,PaymentNumber,""), "")</f>
        <v>187</v>
      </c>
      <c r="C196" s="25">
        <f ca="1">IFERROR(IF(LoanIsNotPaid*LoanIsGood,PaymentDate,""), "")</f>
        <v>50756</v>
      </c>
      <c r="D196" s="24">
        <f ca="1">IFERROR(IF(LoanIsNotPaid*LoanIsGood,LoanValue,""), "")</f>
        <v>572601.39332078677</v>
      </c>
      <c r="E196" s="24">
        <f ca="1">IFERROR(IF(LoanIsNotPaid*LoanIsGood,MonthlyPayment,""), "")</f>
        <v>11071.885113952592</v>
      </c>
      <c r="F196" s="24">
        <f ca="1">IFERROR(IF(LoanIsNotPaid*LoanIsGood,Principal,""), "")</f>
        <v>10165.266241194733</v>
      </c>
      <c r="G196" s="24">
        <f ca="1">IFERROR(IF(LoanIsNotPaid*LoanIsGood,InterestAmt,""), "")</f>
        <v>906.61887275786</v>
      </c>
      <c r="H196" s="24">
        <f ca="1">IFERROR(IF(LoanIsNotPaid*LoanIsGood,EndingBalance,""), "")</f>
        <v>562436.12707959255</v>
      </c>
    </row>
    <row r="197" spans="2:8" ht="20" customHeight="1" x14ac:dyDescent="0.8">
      <c r="B197" s="26">
        <f ca="1">IFERROR(IF(LoanIsNotPaid*LoanIsGood,PaymentNumber,""), "")</f>
        <v>188</v>
      </c>
      <c r="C197" s="25">
        <f ca="1">IFERROR(IF(LoanIsNotPaid*LoanIsGood,PaymentDate,""), "")</f>
        <v>50787</v>
      </c>
      <c r="D197" s="24">
        <f ca="1">IFERROR(IF(LoanIsNotPaid*LoanIsGood,LoanValue,""), "")</f>
        <v>562436.12707959255</v>
      </c>
      <c r="E197" s="24">
        <f ca="1">IFERROR(IF(LoanIsNotPaid*LoanIsGood,MonthlyPayment,""), "")</f>
        <v>11071.885113952592</v>
      </c>
      <c r="F197" s="24">
        <f ca="1">IFERROR(IF(LoanIsNotPaid*LoanIsGood,Principal,""), "")</f>
        <v>10181.361246076625</v>
      </c>
      <c r="G197" s="24">
        <f ca="1">IFERROR(IF(LoanIsNotPaid*LoanIsGood,InterestAmt,""), "")</f>
        <v>890.52386787596845</v>
      </c>
      <c r="H197" s="24">
        <f ca="1">IFERROR(IF(LoanIsNotPaid*LoanIsGood,EndingBalance,""), "")</f>
        <v>552254.76583351428</v>
      </c>
    </row>
    <row r="198" spans="2:8" ht="20" customHeight="1" x14ac:dyDescent="0.8">
      <c r="B198" s="26">
        <f ca="1">IFERROR(IF(LoanIsNotPaid*LoanIsGood,PaymentNumber,""), "")</f>
        <v>189</v>
      </c>
      <c r="C198" s="25">
        <f ca="1">IFERROR(IF(LoanIsNotPaid*LoanIsGood,PaymentDate,""), "")</f>
        <v>50818</v>
      </c>
      <c r="D198" s="24">
        <f ca="1">IFERROR(IF(LoanIsNotPaid*LoanIsGood,LoanValue,""), "")</f>
        <v>552254.76583351428</v>
      </c>
      <c r="E198" s="24">
        <f ca="1">IFERROR(IF(LoanIsNotPaid*LoanIsGood,MonthlyPayment,""), "")</f>
        <v>11071.885113952592</v>
      </c>
      <c r="F198" s="24">
        <f ca="1">IFERROR(IF(LoanIsNotPaid*LoanIsGood,Principal,""), "")</f>
        <v>10197.481734716246</v>
      </c>
      <c r="G198" s="24">
        <f ca="1">IFERROR(IF(LoanIsNotPaid*LoanIsGood,InterestAmt,""), "")</f>
        <v>874.40337923634706</v>
      </c>
      <c r="H198" s="24">
        <f ca="1">IFERROR(IF(LoanIsNotPaid*LoanIsGood,EndingBalance,""), "")</f>
        <v>542057.28409879934</v>
      </c>
    </row>
    <row r="199" spans="2:8" ht="20" customHeight="1" x14ac:dyDescent="0.8">
      <c r="B199" s="26">
        <f ca="1">IFERROR(IF(LoanIsNotPaid*LoanIsGood,PaymentNumber,""), "")</f>
        <v>190</v>
      </c>
      <c r="C199" s="25">
        <f ca="1">IFERROR(IF(LoanIsNotPaid*LoanIsGood,PaymentDate,""), "")</f>
        <v>50846</v>
      </c>
      <c r="D199" s="24">
        <f ca="1">IFERROR(IF(LoanIsNotPaid*LoanIsGood,LoanValue,""), "")</f>
        <v>542057.28409879934</v>
      </c>
      <c r="E199" s="24">
        <f ca="1">IFERROR(IF(LoanIsNotPaid*LoanIsGood,MonthlyPayment,""), "")</f>
        <v>11071.885113952592</v>
      </c>
      <c r="F199" s="24">
        <f ca="1">IFERROR(IF(LoanIsNotPaid*LoanIsGood,Principal,""), "")</f>
        <v>10213.627747462879</v>
      </c>
      <c r="G199" s="24">
        <f ca="1">IFERROR(IF(LoanIsNotPaid*LoanIsGood,InterestAmt,""), "")</f>
        <v>858.25736648971292</v>
      </c>
      <c r="H199" s="24">
        <f ca="1">IFERROR(IF(LoanIsNotPaid*LoanIsGood,EndingBalance,""), "")</f>
        <v>531843.65635133581</v>
      </c>
    </row>
    <row r="200" spans="2:8" ht="20" customHeight="1" x14ac:dyDescent="0.8">
      <c r="B200" s="26">
        <f ca="1">IFERROR(IF(LoanIsNotPaid*LoanIsGood,PaymentNumber,""), "")</f>
        <v>191</v>
      </c>
      <c r="C200" s="25">
        <f ca="1">IFERROR(IF(LoanIsNotPaid*LoanIsGood,PaymentDate,""), "")</f>
        <v>50877</v>
      </c>
      <c r="D200" s="24">
        <f ca="1">IFERROR(IF(LoanIsNotPaid*LoanIsGood,LoanValue,""), "")</f>
        <v>531843.65635133581</v>
      </c>
      <c r="E200" s="24">
        <f ca="1">IFERROR(IF(LoanIsNotPaid*LoanIsGood,MonthlyPayment,""), "")</f>
        <v>11071.885113952592</v>
      </c>
      <c r="F200" s="24">
        <f ca="1">IFERROR(IF(LoanIsNotPaid*LoanIsGood,Principal,""), "")</f>
        <v>10229.799324729696</v>
      </c>
      <c r="G200" s="24">
        <f ca="1">IFERROR(IF(LoanIsNotPaid*LoanIsGood,InterestAmt,""), "")</f>
        <v>842.08578922289689</v>
      </c>
      <c r="H200" s="24">
        <f ca="1">IFERROR(IF(LoanIsNotPaid*LoanIsGood,EndingBalance,""), "")</f>
        <v>521613.85702660773</v>
      </c>
    </row>
    <row r="201" spans="2:8" ht="20" customHeight="1" x14ac:dyDescent="0.8">
      <c r="B201" s="26">
        <f ca="1">IFERROR(IF(LoanIsNotPaid*LoanIsGood,PaymentNumber,""), "")</f>
        <v>192</v>
      </c>
      <c r="C201" s="25">
        <f ca="1">IFERROR(IF(LoanIsNotPaid*LoanIsGood,PaymentDate,""), "")</f>
        <v>50907</v>
      </c>
      <c r="D201" s="24">
        <f ca="1">IFERROR(IF(LoanIsNotPaid*LoanIsGood,LoanValue,""), "")</f>
        <v>521613.85702660773</v>
      </c>
      <c r="E201" s="24">
        <f ca="1">IFERROR(IF(LoanIsNotPaid*LoanIsGood,MonthlyPayment,""), "")</f>
        <v>11071.885113952592</v>
      </c>
      <c r="F201" s="24">
        <f ca="1">IFERROR(IF(LoanIsNotPaid*LoanIsGood,Principal,""), "")</f>
        <v>10245.99650699385</v>
      </c>
      <c r="G201" s="24">
        <f ca="1">IFERROR(IF(LoanIsNotPaid*LoanIsGood,InterestAmt,""), "")</f>
        <v>825.88860695874143</v>
      </c>
      <c r="H201" s="24">
        <f ca="1">IFERROR(IF(LoanIsNotPaid*LoanIsGood,EndingBalance,""), "")</f>
        <v>511367.8605196136</v>
      </c>
    </row>
    <row r="202" spans="2:8" ht="20" customHeight="1" x14ac:dyDescent="0.8">
      <c r="B202" s="26">
        <f ca="1">IFERROR(IF(LoanIsNotPaid*LoanIsGood,PaymentNumber,""), "")</f>
        <v>193</v>
      </c>
      <c r="C202" s="25">
        <f ca="1">IFERROR(IF(LoanIsNotPaid*LoanIsGood,PaymentDate,""), "")</f>
        <v>50938</v>
      </c>
      <c r="D202" s="24">
        <f ca="1">IFERROR(IF(LoanIsNotPaid*LoanIsGood,LoanValue,""), "")</f>
        <v>511367.8605196136</v>
      </c>
      <c r="E202" s="24">
        <f ca="1">IFERROR(IF(LoanIsNotPaid*LoanIsGood,MonthlyPayment,""), "")</f>
        <v>11071.885113952592</v>
      </c>
      <c r="F202" s="24">
        <f ca="1">IFERROR(IF(LoanIsNotPaid*LoanIsGood,Principal,""), "")</f>
        <v>10262.219334796591</v>
      </c>
      <c r="G202" s="24">
        <f ca="1">IFERROR(IF(LoanIsNotPaid*LoanIsGood,InterestAmt,""), "")</f>
        <v>809.66577915600112</v>
      </c>
      <c r="H202" s="24">
        <f ca="1">IFERROR(IF(LoanIsNotPaid*LoanIsGood,EndingBalance,""), "")</f>
        <v>501105.64118481707</v>
      </c>
    </row>
    <row r="203" spans="2:8" ht="20" customHeight="1" x14ac:dyDescent="0.8">
      <c r="B203" s="26">
        <f ca="1">IFERROR(IF(LoanIsNotPaid*LoanIsGood,PaymentNumber,""), "")</f>
        <v>194</v>
      </c>
      <c r="C203" s="25">
        <f ca="1">IFERROR(IF(LoanIsNotPaid*LoanIsGood,PaymentDate,""), "")</f>
        <v>50968</v>
      </c>
      <c r="D203" s="24">
        <f ca="1">IFERROR(IF(LoanIsNotPaid*LoanIsGood,LoanValue,""), "")</f>
        <v>501105.64118481707</v>
      </c>
      <c r="E203" s="24">
        <f ca="1">IFERROR(IF(LoanIsNotPaid*LoanIsGood,MonthlyPayment,""), "")</f>
        <v>11071.885113952592</v>
      </c>
      <c r="F203" s="24">
        <f ca="1">IFERROR(IF(LoanIsNotPaid*LoanIsGood,Principal,""), "")</f>
        <v>10278.467848743354</v>
      </c>
      <c r="G203" s="24">
        <f ca="1">IFERROR(IF(LoanIsNotPaid*LoanIsGood,InterestAmt,""), "")</f>
        <v>793.41726520923999</v>
      </c>
      <c r="H203" s="24">
        <f ca="1">IFERROR(IF(LoanIsNotPaid*LoanIsGood,EndingBalance,""), "")</f>
        <v>490827.17333607422</v>
      </c>
    </row>
    <row r="204" spans="2:8" ht="20" customHeight="1" x14ac:dyDescent="0.8">
      <c r="B204" s="26">
        <f ca="1">IFERROR(IF(LoanIsNotPaid*LoanIsGood,PaymentNumber,""), "")</f>
        <v>195</v>
      </c>
      <c r="C204" s="25">
        <f ca="1">IFERROR(IF(LoanIsNotPaid*LoanIsGood,PaymentDate,""), "")</f>
        <v>50999</v>
      </c>
      <c r="D204" s="24">
        <f ca="1">IFERROR(IF(LoanIsNotPaid*LoanIsGood,LoanValue,""), "")</f>
        <v>490827.17333607422</v>
      </c>
      <c r="E204" s="24">
        <f ca="1">IFERROR(IF(LoanIsNotPaid*LoanIsGood,MonthlyPayment,""), "")</f>
        <v>11071.885113952592</v>
      </c>
      <c r="F204" s="24">
        <f ca="1">IFERROR(IF(LoanIsNotPaid*LoanIsGood,Principal,""), "")</f>
        <v>10294.742089503863</v>
      </c>
      <c r="G204" s="24">
        <f ca="1">IFERROR(IF(LoanIsNotPaid*LoanIsGood,InterestAmt,""), "")</f>
        <v>777.14302444872953</v>
      </c>
      <c r="H204" s="24">
        <f ca="1">IFERROR(IF(LoanIsNotPaid*LoanIsGood,EndingBalance,""), "")</f>
        <v>480532.43124657124</v>
      </c>
    </row>
    <row r="205" spans="2:8" ht="20" customHeight="1" x14ac:dyDescent="0.8">
      <c r="B205" s="26">
        <f ca="1">IFERROR(IF(LoanIsNotPaid*LoanIsGood,PaymentNumber,""), "")</f>
        <v>196</v>
      </c>
      <c r="C205" s="25">
        <f ca="1">IFERROR(IF(LoanIsNotPaid*LoanIsGood,PaymentDate,""), "")</f>
        <v>51030</v>
      </c>
      <c r="D205" s="24">
        <f ca="1">IFERROR(IF(LoanIsNotPaid*LoanIsGood,LoanValue,""), "")</f>
        <v>480532.43124657124</v>
      </c>
      <c r="E205" s="24">
        <f ca="1">IFERROR(IF(LoanIsNotPaid*LoanIsGood,MonthlyPayment,""), "")</f>
        <v>11071.885113952592</v>
      </c>
      <c r="F205" s="24">
        <f ca="1">IFERROR(IF(LoanIsNotPaid*LoanIsGood,Principal,""), "")</f>
        <v>10311.042097812244</v>
      </c>
      <c r="G205" s="24">
        <f ca="1">IFERROR(IF(LoanIsNotPaid*LoanIsGood,InterestAmt,""), "")</f>
        <v>760.84301614034837</v>
      </c>
      <c r="H205" s="24">
        <f ca="1">IFERROR(IF(LoanIsNotPaid*LoanIsGood,EndingBalance,""), "")</f>
        <v>470221.38914875779</v>
      </c>
    </row>
    <row r="206" spans="2:8" ht="20" customHeight="1" x14ac:dyDescent="0.8">
      <c r="B206" s="26">
        <f ca="1">IFERROR(IF(LoanIsNotPaid*LoanIsGood,PaymentNumber,""), "")</f>
        <v>197</v>
      </c>
      <c r="C206" s="25">
        <f ca="1">IFERROR(IF(LoanIsNotPaid*LoanIsGood,PaymentDate,""), "")</f>
        <v>51060</v>
      </c>
      <c r="D206" s="24">
        <f ca="1">IFERROR(IF(LoanIsNotPaid*LoanIsGood,LoanValue,""), "")</f>
        <v>470221.38914875779</v>
      </c>
      <c r="E206" s="24">
        <f ca="1">IFERROR(IF(LoanIsNotPaid*LoanIsGood,MonthlyPayment,""), "")</f>
        <v>11071.885113952592</v>
      </c>
      <c r="F206" s="24">
        <f ca="1">IFERROR(IF(LoanIsNotPaid*LoanIsGood,Principal,""), "")</f>
        <v>10327.367914467113</v>
      </c>
      <c r="G206" s="24">
        <f ca="1">IFERROR(IF(LoanIsNotPaid*LoanIsGood,InterestAmt,""), "")</f>
        <v>744.51719948547918</v>
      </c>
      <c r="H206" s="24">
        <f ca="1">IFERROR(IF(LoanIsNotPaid*LoanIsGood,EndingBalance,""), "")</f>
        <v>459894.02123429207</v>
      </c>
    </row>
    <row r="207" spans="2:8" ht="20" customHeight="1" x14ac:dyDescent="0.8">
      <c r="B207" s="26">
        <f ca="1">IFERROR(IF(LoanIsNotPaid*LoanIsGood,PaymentNumber,""), "")</f>
        <v>198</v>
      </c>
      <c r="C207" s="25">
        <f ca="1">IFERROR(IF(LoanIsNotPaid*LoanIsGood,PaymentDate,""), "")</f>
        <v>51091</v>
      </c>
      <c r="D207" s="24">
        <f ca="1">IFERROR(IF(LoanIsNotPaid*LoanIsGood,LoanValue,""), "")</f>
        <v>459894.02123429207</v>
      </c>
      <c r="E207" s="24">
        <f ca="1">IFERROR(IF(LoanIsNotPaid*LoanIsGood,MonthlyPayment,""), "")</f>
        <v>11071.885113952592</v>
      </c>
      <c r="F207" s="24">
        <f ca="1">IFERROR(IF(LoanIsNotPaid*LoanIsGood,Principal,""), "")</f>
        <v>10343.719580331686</v>
      </c>
      <c r="G207" s="24">
        <f ca="1">IFERROR(IF(LoanIsNotPaid*LoanIsGood,InterestAmt,""), "")</f>
        <v>728.1655336209061</v>
      </c>
      <c r="H207" s="24">
        <f ca="1">IFERROR(IF(LoanIsNotPaid*LoanIsGood,EndingBalance,""), "")</f>
        <v>449550.30165396025</v>
      </c>
    </row>
    <row r="208" spans="2:8" ht="20" customHeight="1" x14ac:dyDescent="0.8">
      <c r="B208" s="26">
        <f ca="1">IFERROR(IF(LoanIsNotPaid*LoanIsGood,PaymentNumber,""), "")</f>
        <v>199</v>
      </c>
      <c r="C208" s="25">
        <f ca="1">IFERROR(IF(LoanIsNotPaid*LoanIsGood,PaymentDate,""), "")</f>
        <v>51121</v>
      </c>
      <c r="D208" s="24">
        <f ca="1">IFERROR(IF(LoanIsNotPaid*LoanIsGood,LoanValue,""), "")</f>
        <v>449550.30165396025</v>
      </c>
      <c r="E208" s="24">
        <f ca="1">IFERROR(IF(LoanIsNotPaid*LoanIsGood,MonthlyPayment,""), "")</f>
        <v>11071.885113952592</v>
      </c>
      <c r="F208" s="24">
        <f ca="1">IFERROR(IF(LoanIsNotPaid*LoanIsGood,Principal,""), "")</f>
        <v>10360.097136333879</v>
      </c>
      <c r="G208" s="24">
        <f ca="1">IFERROR(IF(LoanIsNotPaid*LoanIsGood,InterestAmt,""), "")</f>
        <v>711.78797761871431</v>
      </c>
      <c r="H208" s="24">
        <f ca="1">IFERROR(IF(LoanIsNotPaid*LoanIsGood,EndingBalance,""), "")</f>
        <v>439190.2045176262</v>
      </c>
    </row>
    <row r="209" spans="2:8" ht="20" customHeight="1" x14ac:dyDescent="0.8">
      <c r="B209" s="26">
        <f ca="1">IFERROR(IF(LoanIsNotPaid*LoanIsGood,PaymentNumber,""), "")</f>
        <v>200</v>
      </c>
      <c r="C209" s="25">
        <f ca="1">IFERROR(IF(LoanIsNotPaid*LoanIsGood,PaymentDate,""), "")</f>
        <v>51152</v>
      </c>
      <c r="D209" s="24">
        <f ca="1">IFERROR(IF(LoanIsNotPaid*LoanIsGood,LoanValue,""), "")</f>
        <v>439190.2045176262</v>
      </c>
      <c r="E209" s="24">
        <f ca="1">IFERROR(IF(LoanIsNotPaid*LoanIsGood,MonthlyPayment,""), "")</f>
        <v>11071.885113952592</v>
      </c>
      <c r="F209" s="24">
        <f ca="1">IFERROR(IF(LoanIsNotPaid*LoanIsGood,Principal,""), "")</f>
        <v>10376.500623466407</v>
      </c>
      <c r="G209" s="24">
        <f ca="1">IFERROR(IF(LoanIsNotPaid*LoanIsGood,InterestAmt,""), "")</f>
        <v>695.38449048618565</v>
      </c>
      <c r="H209" s="24">
        <f ca="1">IFERROR(IF(LoanIsNotPaid*LoanIsGood,EndingBalance,""), "")</f>
        <v>428813.70389415976</v>
      </c>
    </row>
    <row r="210" spans="2:8" ht="20" customHeight="1" x14ac:dyDescent="0.8">
      <c r="B210" s="26">
        <f ca="1">IFERROR(IF(LoanIsNotPaid*LoanIsGood,PaymentNumber,""), "")</f>
        <v>201</v>
      </c>
      <c r="C210" s="25">
        <f ca="1">IFERROR(IF(LoanIsNotPaid*LoanIsGood,PaymentDate,""), "")</f>
        <v>51183</v>
      </c>
      <c r="D210" s="24">
        <f ca="1">IFERROR(IF(LoanIsNotPaid*LoanIsGood,LoanValue,""), "")</f>
        <v>428813.70389415976</v>
      </c>
      <c r="E210" s="24">
        <f ca="1">IFERROR(IF(LoanIsNotPaid*LoanIsGood,MonthlyPayment,""), "")</f>
        <v>11071.885113952592</v>
      </c>
      <c r="F210" s="24">
        <f ca="1">IFERROR(IF(LoanIsNotPaid*LoanIsGood,Principal,""), "")</f>
        <v>10392.930082786896</v>
      </c>
      <c r="G210" s="24">
        <f ca="1">IFERROR(IF(LoanIsNotPaid*LoanIsGood,InterestAmt,""), "")</f>
        <v>678.95503116569716</v>
      </c>
      <c r="H210" s="24">
        <f ca="1">IFERROR(IF(LoanIsNotPaid*LoanIsGood,EndingBalance,""), "")</f>
        <v>418420.77381137386</v>
      </c>
    </row>
    <row r="211" spans="2:8" ht="20" customHeight="1" x14ac:dyDescent="0.8">
      <c r="B211" s="26">
        <f ca="1">IFERROR(IF(LoanIsNotPaid*LoanIsGood,PaymentNumber,""), "")</f>
        <v>202</v>
      </c>
      <c r="C211" s="25">
        <f ca="1">IFERROR(IF(LoanIsNotPaid*LoanIsGood,PaymentDate,""), "")</f>
        <v>51212</v>
      </c>
      <c r="D211" s="24">
        <f ca="1">IFERROR(IF(LoanIsNotPaid*LoanIsGood,LoanValue,""), "")</f>
        <v>418420.77381137386</v>
      </c>
      <c r="E211" s="24">
        <f ca="1">IFERROR(IF(LoanIsNotPaid*LoanIsGood,MonthlyPayment,""), "")</f>
        <v>11071.885113952592</v>
      </c>
      <c r="F211" s="24">
        <f ca="1">IFERROR(IF(LoanIsNotPaid*LoanIsGood,Principal,""), "")</f>
        <v>10409.385555417974</v>
      </c>
      <c r="G211" s="24">
        <f ca="1">IFERROR(IF(LoanIsNotPaid*LoanIsGood,InterestAmt,""), "")</f>
        <v>662.49955853461779</v>
      </c>
      <c r="H211" s="24">
        <f ca="1">IFERROR(IF(LoanIsNotPaid*LoanIsGood,EndingBalance,""), "")</f>
        <v>408011.38825595565</v>
      </c>
    </row>
    <row r="212" spans="2:8" ht="20" customHeight="1" x14ac:dyDescent="0.8">
      <c r="B212" s="26">
        <f ca="1">IFERROR(IF(LoanIsNotPaid*LoanIsGood,PaymentNumber,""), "")</f>
        <v>203</v>
      </c>
      <c r="C212" s="25">
        <f ca="1">IFERROR(IF(LoanIsNotPaid*LoanIsGood,PaymentDate,""), "")</f>
        <v>51243</v>
      </c>
      <c r="D212" s="24">
        <f ca="1">IFERROR(IF(LoanIsNotPaid*LoanIsGood,LoanValue,""), "")</f>
        <v>408011.38825595565</v>
      </c>
      <c r="E212" s="24">
        <f ca="1">IFERROR(IF(LoanIsNotPaid*LoanIsGood,MonthlyPayment,""), "")</f>
        <v>11071.885113952592</v>
      </c>
      <c r="F212" s="24">
        <f ca="1">IFERROR(IF(LoanIsNotPaid*LoanIsGood,Principal,""), "")</f>
        <v>10425.867082547387</v>
      </c>
      <c r="G212" s="24">
        <f ca="1">IFERROR(IF(LoanIsNotPaid*LoanIsGood,InterestAmt,""), "")</f>
        <v>646.01803140520622</v>
      </c>
      <c r="H212" s="24">
        <f ca="1">IFERROR(IF(LoanIsNotPaid*LoanIsGood,EndingBalance,""), "")</f>
        <v>397585.52117340965</v>
      </c>
    </row>
    <row r="213" spans="2:8" ht="20" customHeight="1" x14ac:dyDescent="0.8">
      <c r="B213" s="26">
        <f ca="1">IFERROR(IF(LoanIsNotPaid*LoanIsGood,PaymentNumber,""), "")</f>
        <v>204</v>
      </c>
      <c r="C213" s="25">
        <f ca="1">IFERROR(IF(LoanIsNotPaid*LoanIsGood,PaymentDate,""), "")</f>
        <v>51273</v>
      </c>
      <c r="D213" s="24">
        <f ca="1">IFERROR(IF(LoanIsNotPaid*LoanIsGood,LoanValue,""), "")</f>
        <v>397585.52117340965</v>
      </c>
      <c r="E213" s="24">
        <f ca="1">IFERROR(IF(LoanIsNotPaid*LoanIsGood,MonthlyPayment,""), "")</f>
        <v>11071.885113952592</v>
      </c>
      <c r="F213" s="24">
        <f ca="1">IFERROR(IF(LoanIsNotPaid*LoanIsGood,Principal,""), "")</f>
        <v>10442.374705428087</v>
      </c>
      <c r="G213" s="24">
        <f ca="1">IFERROR(IF(LoanIsNotPaid*LoanIsGood,InterestAmt,""), "")</f>
        <v>629.51040852450615</v>
      </c>
      <c r="H213" s="24">
        <f ca="1">IFERROR(IF(LoanIsNotPaid*LoanIsGood,EndingBalance,""), "")</f>
        <v>387143.14646798</v>
      </c>
    </row>
    <row r="214" spans="2:8" ht="20" customHeight="1" x14ac:dyDescent="0.8">
      <c r="B214" s="26">
        <f ca="1">IFERROR(IF(LoanIsNotPaid*LoanIsGood,PaymentNumber,""), "")</f>
        <v>205</v>
      </c>
      <c r="C214" s="25">
        <f ca="1">IFERROR(IF(LoanIsNotPaid*LoanIsGood,PaymentDate,""), "")</f>
        <v>51304</v>
      </c>
      <c r="D214" s="24">
        <f ca="1">IFERROR(IF(LoanIsNotPaid*LoanIsGood,LoanValue,""), "")</f>
        <v>387143.14646798</v>
      </c>
      <c r="E214" s="24">
        <f ca="1">IFERROR(IF(LoanIsNotPaid*LoanIsGood,MonthlyPayment,""), "")</f>
        <v>11071.885113952592</v>
      </c>
      <c r="F214" s="24">
        <f ca="1">IFERROR(IF(LoanIsNotPaid*LoanIsGood,Principal,""), "")</f>
        <v>10458.908465378348</v>
      </c>
      <c r="G214" s="24">
        <f ca="1">IFERROR(IF(LoanIsNotPaid*LoanIsGood,InterestAmt,""), "")</f>
        <v>612.97664857424502</v>
      </c>
      <c r="H214" s="24">
        <f ca="1">IFERROR(IF(LoanIsNotPaid*LoanIsGood,EndingBalance,""), "")</f>
        <v>376684.23800260294</v>
      </c>
    </row>
    <row r="215" spans="2:8" ht="20" customHeight="1" x14ac:dyDescent="0.8">
      <c r="B215" s="26">
        <f ca="1">IFERROR(IF(LoanIsNotPaid*LoanIsGood,PaymentNumber,""), "")</f>
        <v>206</v>
      </c>
      <c r="C215" s="25">
        <f ca="1">IFERROR(IF(LoanIsNotPaid*LoanIsGood,PaymentDate,""), "")</f>
        <v>51334</v>
      </c>
      <c r="D215" s="24">
        <f ca="1">IFERROR(IF(LoanIsNotPaid*LoanIsGood,LoanValue,""), "")</f>
        <v>376684.23800260294</v>
      </c>
      <c r="E215" s="24">
        <f ca="1">IFERROR(IF(LoanIsNotPaid*LoanIsGood,MonthlyPayment,""), "")</f>
        <v>11071.885113952592</v>
      </c>
      <c r="F215" s="24">
        <f ca="1">IFERROR(IF(LoanIsNotPaid*LoanIsGood,Principal,""), "")</f>
        <v>10475.468403781862</v>
      </c>
      <c r="G215" s="24">
        <f ca="1">IFERROR(IF(LoanIsNotPaid*LoanIsGood,InterestAmt,""), "")</f>
        <v>596.41671017072929</v>
      </c>
      <c r="H215" s="24">
        <f ca="1">IFERROR(IF(LoanIsNotPaid*LoanIsGood,EndingBalance,""), "")</f>
        <v>366208.76959882211</v>
      </c>
    </row>
    <row r="216" spans="2:8" ht="20" customHeight="1" x14ac:dyDescent="0.8">
      <c r="B216" s="26">
        <f ca="1">IFERROR(IF(LoanIsNotPaid*LoanIsGood,PaymentNumber,""), "")</f>
        <v>207</v>
      </c>
      <c r="C216" s="25">
        <f ca="1">IFERROR(IF(LoanIsNotPaid*LoanIsGood,PaymentDate,""), "")</f>
        <v>51365</v>
      </c>
      <c r="D216" s="24">
        <f ca="1">IFERROR(IF(LoanIsNotPaid*LoanIsGood,LoanValue,""), "")</f>
        <v>366208.76959882211</v>
      </c>
      <c r="E216" s="24">
        <f ca="1">IFERROR(IF(LoanIsNotPaid*LoanIsGood,MonthlyPayment,""), "")</f>
        <v>11071.885113952592</v>
      </c>
      <c r="F216" s="24">
        <f ca="1">IFERROR(IF(LoanIsNotPaid*LoanIsGood,Principal,""), "")</f>
        <v>10492.054562087851</v>
      </c>
      <c r="G216" s="24">
        <f ca="1">IFERROR(IF(LoanIsNotPaid*LoanIsGood,InterestAmt,""), "")</f>
        <v>579.83055186474132</v>
      </c>
      <c r="H216" s="24">
        <f ca="1">IFERROR(IF(LoanIsNotPaid*LoanIsGood,EndingBalance,""), "")</f>
        <v>355716.71503673447</v>
      </c>
    </row>
    <row r="217" spans="2:8" ht="20" customHeight="1" x14ac:dyDescent="0.8">
      <c r="B217" s="26">
        <f ca="1">IFERROR(IF(LoanIsNotPaid*LoanIsGood,PaymentNumber,""), "")</f>
        <v>208</v>
      </c>
      <c r="C217" s="25">
        <f ca="1">IFERROR(IF(LoanIsNotPaid*LoanIsGood,PaymentDate,""), "")</f>
        <v>51396</v>
      </c>
      <c r="D217" s="24">
        <f ca="1">IFERROR(IF(LoanIsNotPaid*LoanIsGood,LoanValue,""), "")</f>
        <v>355716.71503673447</v>
      </c>
      <c r="E217" s="24">
        <f ca="1">IFERROR(IF(LoanIsNotPaid*LoanIsGood,MonthlyPayment,""), "")</f>
        <v>11071.885113952592</v>
      </c>
      <c r="F217" s="24">
        <f ca="1">IFERROR(IF(LoanIsNotPaid*LoanIsGood,Principal,""), "")</f>
        <v>10508.666981811155</v>
      </c>
      <c r="G217" s="24">
        <f ca="1">IFERROR(IF(LoanIsNotPaid*LoanIsGood,InterestAmt,""), "")</f>
        <v>563.2181321414356</v>
      </c>
      <c r="H217" s="24">
        <f ca="1">IFERROR(IF(LoanIsNotPaid*LoanIsGood,EndingBalance,""), "")</f>
        <v>345208.04805492284</v>
      </c>
    </row>
    <row r="218" spans="2:8" ht="20" customHeight="1" x14ac:dyDescent="0.8">
      <c r="B218" s="26">
        <f ca="1">IFERROR(IF(LoanIsNotPaid*LoanIsGood,PaymentNumber,""), "")</f>
        <v>209</v>
      </c>
      <c r="C218" s="25">
        <f ca="1">IFERROR(IF(LoanIsNotPaid*LoanIsGood,PaymentDate,""), "")</f>
        <v>51426</v>
      </c>
      <c r="D218" s="24">
        <f ca="1">IFERROR(IF(LoanIsNotPaid*LoanIsGood,LoanValue,""), "")</f>
        <v>345208.04805492284</v>
      </c>
      <c r="E218" s="24">
        <f ca="1">IFERROR(IF(LoanIsNotPaid*LoanIsGood,MonthlyPayment,""), "")</f>
        <v>11071.885113952592</v>
      </c>
      <c r="F218" s="24">
        <f ca="1">IFERROR(IF(LoanIsNotPaid*LoanIsGood,Principal,""), "")</f>
        <v>10525.305704532357</v>
      </c>
      <c r="G218" s="24">
        <f ca="1">IFERROR(IF(LoanIsNotPaid*LoanIsGood,InterestAmt,""), "")</f>
        <v>546.57940942023447</v>
      </c>
      <c r="H218" s="24">
        <f ca="1">IFERROR(IF(LoanIsNotPaid*LoanIsGood,EndingBalance,""), "")</f>
        <v>334682.74235039204</v>
      </c>
    </row>
    <row r="219" spans="2:8" ht="20" customHeight="1" x14ac:dyDescent="0.8">
      <c r="B219" s="26">
        <f ca="1">IFERROR(IF(LoanIsNotPaid*LoanIsGood,PaymentNumber,""), "")</f>
        <v>210</v>
      </c>
      <c r="C219" s="25">
        <f ca="1">IFERROR(IF(LoanIsNotPaid*LoanIsGood,PaymentDate,""), "")</f>
        <v>51457</v>
      </c>
      <c r="D219" s="24">
        <f ca="1">IFERROR(IF(LoanIsNotPaid*LoanIsGood,LoanValue,""), "")</f>
        <v>334682.74235039204</v>
      </c>
      <c r="E219" s="24">
        <f ca="1">IFERROR(IF(LoanIsNotPaid*LoanIsGood,MonthlyPayment,""), "")</f>
        <v>11071.885113952592</v>
      </c>
      <c r="F219" s="24">
        <f ca="1">IFERROR(IF(LoanIsNotPaid*LoanIsGood,Principal,""), "")</f>
        <v>10541.970771897866</v>
      </c>
      <c r="G219" s="24">
        <f ca="1">IFERROR(IF(LoanIsNotPaid*LoanIsGood,InterestAmt,""), "")</f>
        <v>529.91434205472501</v>
      </c>
      <c r="H219" s="24">
        <f ca="1">IFERROR(IF(LoanIsNotPaid*LoanIsGood,EndingBalance,""), "")</f>
        <v>324140.77157849306</v>
      </c>
    </row>
    <row r="220" spans="2:8" ht="20" customHeight="1" x14ac:dyDescent="0.8">
      <c r="B220" s="26">
        <f ca="1">IFERROR(IF(LoanIsNotPaid*LoanIsGood,PaymentNumber,""), "")</f>
        <v>211</v>
      </c>
      <c r="C220" s="25">
        <f ca="1">IFERROR(IF(LoanIsNotPaid*LoanIsGood,PaymentDate,""), "")</f>
        <v>51487</v>
      </c>
      <c r="D220" s="24">
        <f ca="1">IFERROR(IF(LoanIsNotPaid*LoanIsGood,LoanValue,""), "")</f>
        <v>324140.77157849306</v>
      </c>
      <c r="E220" s="24">
        <f ca="1">IFERROR(IF(LoanIsNotPaid*LoanIsGood,MonthlyPayment,""), "")</f>
        <v>11071.885113952592</v>
      </c>
      <c r="F220" s="24">
        <f ca="1">IFERROR(IF(LoanIsNotPaid*LoanIsGood,Principal,""), "")</f>
        <v>10558.662225620039</v>
      </c>
      <c r="G220" s="24">
        <f ca="1">IFERROR(IF(LoanIsNotPaid*LoanIsGood,InterestAmt,""), "")</f>
        <v>513.22288833255345</v>
      </c>
      <c r="H220" s="24">
        <f ca="1">IFERROR(IF(LoanIsNotPaid*LoanIsGood,EndingBalance,""), "")</f>
        <v>313582.10935287317</v>
      </c>
    </row>
    <row r="221" spans="2:8" ht="20" customHeight="1" x14ac:dyDescent="0.8">
      <c r="B221" s="26">
        <f ca="1">IFERROR(IF(LoanIsNotPaid*LoanIsGood,PaymentNumber,""), "")</f>
        <v>212</v>
      </c>
      <c r="C221" s="25">
        <f ca="1">IFERROR(IF(LoanIsNotPaid*LoanIsGood,PaymentDate,""), "")</f>
        <v>51518</v>
      </c>
      <c r="D221" s="24">
        <f ca="1">IFERROR(IF(LoanIsNotPaid*LoanIsGood,LoanValue,""), "")</f>
        <v>313582.10935287317</v>
      </c>
      <c r="E221" s="24">
        <f ca="1">IFERROR(IF(LoanIsNotPaid*LoanIsGood,MonthlyPayment,""), "")</f>
        <v>11071.885113952592</v>
      </c>
      <c r="F221" s="24">
        <f ca="1">IFERROR(IF(LoanIsNotPaid*LoanIsGood,Principal,""), "")</f>
        <v>10575.380107477271</v>
      </c>
      <c r="G221" s="24">
        <f ca="1">IFERROR(IF(LoanIsNotPaid*LoanIsGood,InterestAmt,""), "")</f>
        <v>496.50500647532169</v>
      </c>
      <c r="H221" s="24">
        <f ca="1">IFERROR(IF(LoanIsNotPaid*LoanIsGood,EndingBalance,""), "")</f>
        <v>303006.72924539447</v>
      </c>
    </row>
    <row r="222" spans="2:8" ht="20" customHeight="1" x14ac:dyDescent="0.8">
      <c r="B222" s="26">
        <f ca="1">IFERROR(IF(LoanIsNotPaid*LoanIsGood,PaymentNumber,""), "")</f>
        <v>213</v>
      </c>
      <c r="C222" s="25">
        <f ca="1">IFERROR(IF(LoanIsNotPaid*LoanIsGood,PaymentDate,""), "")</f>
        <v>51549</v>
      </c>
      <c r="D222" s="24">
        <f ca="1">IFERROR(IF(LoanIsNotPaid*LoanIsGood,LoanValue,""), "")</f>
        <v>303006.72924539447</v>
      </c>
      <c r="E222" s="24">
        <f ca="1">IFERROR(IF(LoanIsNotPaid*LoanIsGood,MonthlyPayment,""), "")</f>
        <v>11071.885113952592</v>
      </c>
      <c r="F222" s="24">
        <f ca="1">IFERROR(IF(LoanIsNotPaid*LoanIsGood,Principal,""), "")</f>
        <v>10592.124459314109</v>
      </c>
      <c r="G222" s="24">
        <f ca="1">IFERROR(IF(LoanIsNotPaid*LoanIsGood,InterestAmt,""), "")</f>
        <v>479.76065463848272</v>
      </c>
      <c r="H222" s="24">
        <f ca="1">IFERROR(IF(LoanIsNotPaid*LoanIsGood,EndingBalance,""), "")</f>
        <v>292414.60478608357</v>
      </c>
    </row>
    <row r="223" spans="2:8" ht="20" customHeight="1" x14ac:dyDescent="0.8">
      <c r="B223" s="26">
        <f ca="1">IFERROR(IF(LoanIsNotPaid*LoanIsGood,PaymentNumber,""), "")</f>
        <v>214</v>
      </c>
      <c r="C223" s="25">
        <f ca="1">IFERROR(IF(LoanIsNotPaid*LoanIsGood,PaymentDate,""), "")</f>
        <v>51577</v>
      </c>
      <c r="D223" s="24">
        <f ca="1">IFERROR(IF(LoanIsNotPaid*LoanIsGood,LoanValue,""), "")</f>
        <v>292414.60478608357</v>
      </c>
      <c r="E223" s="24">
        <f ca="1">IFERROR(IF(LoanIsNotPaid*LoanIsGood,MonthlyPayment,""), "")</f>
        <v>11071.885113952592</v>
      </c>
      <c r="F223" s="24">
        <f ca="1">IFERROR(IF(LoanIsNotPaid*LoanIsGood,Principal,""), "")</f>
        <v>10608.895323041357</v>
      </c>
      <c r="G223" s="24">
        <f ca="1">IFERROR(IF(LoanIsNotPaid*LoanIsGood,InterestAmt,""), "")</f>
        <v>462.98979091123527</v>
      </c>
      <c r="H223" s="24">
        <f ca="1">IFERROR(IF(LoanIsNotPaid*LoanIsGood,EndingBalance,""), "")</f>
        <v>281805.70946304128</v>
      </c>
    </row>
    <row r="224" spans="2:8" ht="20" customHeight="1" x14ac:dyDescent="0.8">
      <c r="B224" s="26">
        <f ca="1">IFERROR(IF(LoanIsNotPaid*LoanIsGood,PaymentNumber,""), "")</f>
        <v>215</v>
      </c>
      <c r="C224" s="25">
        <f ca="1">IFERROR(IF(LoanIsNotPaid*LoanIsGood,PaymentDate,""), "")</f>
        <v>51608</v>
      </c>
      <c r="D224" s="24">
        <f ca="1">IFERROR(IF(LoanIsNotPaid*LoanIsGood,LoanValue,""), "")</f>
        <v>281805.70946304128</v>
      </c>
      <c r="E224" s="24">
        <f ca="1">IFERROR(IF(LoanIsNotPaid*LoanIsGood,MonthlyPayment,""), "")</f>
        <v>11071.885113952592</v>
      </c>
      <c r="F224" s="24">
        <f ca="1">IFERROR(IF(LoanIsNotPaid*LoanIsGood,Principal,""), "")</f>
        <v>10625.692740636172</v>
      </c>
      <c r="G224" s="24">
        <f ca="1">IFERROR(IF(LoanIsNotPaid*LoanIsGood,InterestAmt,""), "")</f>
        <v>446.19237331641978</v>
      </c>
      <c r="H224" s="24">
        <f ca="1">IFERROR(IF(LoanIsNotPaid*LoanIsGood,EndingBalance,""), "")</f>
        <v>271180.0167224058</v>
      </c>
    </row>
    <row r="225" spans="2:8" ht="20" customHeight="1" x14ac:dyDescent="0.8">
      <c r="B225" s="26">
        <f ca="1">IFERROR(IF(LoanIsNotPaid*LoanIsGood,PaymentNumber,""), "")</f>
        <v>216</v>
      </c>
      <c r="C225" s="25">
        <f ca="1">IFERROR(IF(LoanIsNotPaid*LoanIsGood,PaymentDate,""), "")</f>
        <v>51638</v>
      </c>
      <c r="D225" s="24">
        <f ca="1">IFERROR(IF(LoanIsNotPaid*LoanIsGood,LoanValue,""), "")</f>
        <v>271180.0167224058</v>
      </c>
      <c r="E225" s="24">
        <f ca="1">IFERROR(IF(LoanIsNotPaid*LoanIsGood,MonthlyPayment,""), "")</f>
        <v>11071.885113952592</v>
      </c>
      <c r="F225" s="24">
        <f ca="1">IFERROR(IF(LoanIsNotPaid*LoanIsGood,Principal,""), "")</f>
        <v>10642.51675414218</v>
      </c>
      <c r="G225" s="24">
        <f ca="1">IFERROR(IF(LoanIsNotPaid*LoanIsGood,InterestAmt,""), "")</f>
        <v>429.36835981041253</v>
      </c>
      <c r="H225" s="24">
        <f ca="1">IFERROR(IF(LoanIsNotPaid*LoanIsGood,EndingBalance,""), "")</f>
        <v>260537.49996826146</v>
      </c>
    </row>
    <row r="226" spans="2:8" ht="20" customHeight="1" x14ac:dyDescent="0.8">
      <c r="B226" s="26">
        <f ca="1">IFERROR(IF(LoanIsNotPaid*LoanIsGood,PaymentNumber,""), "")</f>
        <v>217</v>
      </c>
      <c r="C226" s="25">
        <f ca="1">IFERROR(IF(LoanIsNotPaid*LoanIsGood,PaymentDate,""), "")</f>
        <v>51669</v>
      </c>
      <c r="D226" s="24">
        <f ca="1">IFERROR(IF(LoanIsNotPaid*LoanIsGood,LoanValue,""), "")</f>
        <v>260537.49996826146</v>
      </c>
      <c r="E226" s="24">
        <f ca="1">IFERROR(IF(LoanIsNotPaid*LoanIsGood,MonthlyPayment,""), "")</f>
        <v>11071.885113952592</v>
      </c>
      <c r="F226" s="24">
        <f ca="1">IFERROR(IF(LoanIsNotPaid*LoanIsGood,Principal,""), "")</f>
        <v>10659.367405669573</v>
      </c>
      <c r="G226" s="24">
        <f ca="1">IFERROR(IF(LoanIsNotPaid*LoanIsGood,InterestAmt,""), "")</f>
        <v>412.5177082830208</v>
      </c>
      <c r="H226" s="24">
        <f ca="1">IFERROR(IF(LoanIsNotPaid*LoanIsGood,EndingBalance,""), "")</f>
        <v>249878.13256259542</v>
      </c>
    </row>
    <row r="227" spans="2:8" ht="20" customHeight="1" x14ac:dyDescent="0.8">
      <c r="B227" s="26">
        <f ca="1">IFERROR(IF(LoanIsNotPaid*LoanIsGood,PaymentNumber,""), "")</f>
        <v>218</v>
      </c>
      <c r="C227" s="25">
        <f ca="1">IFERROR(IF(LoanIsNotPaid*LoanIsGood,PaymentDate,""), "")</f>
        <v>51699</v>
      </c>
      <c r="D227" s="24">
        <f ca="1">IFERROR(IF(LoanIsNotPaid*LoanIsGood,LoanValue,""), "")</f>
        <v>249878.13256259542</v>
      </c>
      <c r="E227" s="24">
        <f ca="1">IFERROR(IF(LoanIsNotPaid*LoanIsGood,MonthlyPayment,""), "")</f>
        <v>11071.885113952592</v>
      </c>
      <c r="F227" s="24">
        <f ca="1">IFERROR(IF(LoanIsNotPaid*LoanIsGood,Principal,""), "")</f>
        <v>10676.244737395216</v>
      </c>
      <c r="G227" s="24">
        <f ca="1">IFERROR(IF(LoanIsNotPaid*LoanIsGood,InterestAmt,""), "")</f>
        <v>395.64037655737729</v>
      </c>
      <c r="H227" s="24">
        <f ca="1">IFERROR(IF(LoanIsNotPaid*LoanIsGood,EndingBalance,""), "")</f>
        <v>239201.88782519894</v>
      </c>
    </row>
    <row r="228" spans="2:8" ht="20" customHeight="1" x14ac:dyDescent="0.8">
      <c r="B228" s="26">
        <f ca="1">IFERROR(IF(LoanIsNotPaid*LoanIsGood,PaymentNumber,""), "")</f>
        <v>219</v>
      </c>
      <c r="C228" s="25">
        <f ca="1">IFERROR(IF(LoanIsNotPaid*LoanIsGood,PaymentDate,""), "")</f>
        <v>51730</v>
      </c>
      <c r="D228" s="24">
        <f ca="1">IFERROR(IF(LoanIsNotPaid*LoanIsGood,LoanValue,""), "")</f>
        <v>239201.88782519894</v>
      </c>
      <c r="E228" s="24">
        <f ca="1">IFERROR(IF(LoanIsNotPaid*LoanIsGood,MonthlyPayment,""), "")</f>
        <v>11071.885113952592</v>
      </c>
      <c r="F228" s="24">
        <f ca="1">IFERROR(IF(LoanIsNotPaid*LoanIsGood,Principal,""), "")</f>
        <v>10693.148791562757</v>
      </c>
      <c r="G228" s="24">
        <f ca="1">IFERROR(IF(LoanIsNotPaid*LoanIsGood,InterestAmt,""), "")</f>
        <v>378.73632238983492</v>
      </c>
      <c r="H228" s="24">
        <f ca="1">IFERROR(IF(LoanIsNotPaid*LoanIsGood,EndingBalance,""), "")</f>
        <v>228508.73903363571</v>
      </c>
    </row>
    <row r="229" spans="2:8" ht="20" customHeight="1" x14ac:dyDescent="0.8">
      <c r="B229" s="26">
        <f ca="1">IFERROR(IF(LoanIsNotPaid*LoanIsGood,PaymentNumber,""), "")</f>
        <v>220</v>
      </c>
      <c r="C229" s="25">
        <f ca="1">IFERROR(IF(LoanIsNotPaid*LoanIsGood,PaymentDate,""), "")</f>
        <v>51761</v>
      </c>
      <c r="D229" s="24">
        <f ca="1">IFERROR(IF(LoanIsNotPaid*LoanIsGood,LoanValue,""), "")</f>
        <v>228508.73903363571</v>
      </c>
      <c r="E229" s="24">
        <f ca="1">IFERROR(IF(LoanIsNotPaid*LoanIsGood,MonthlyPayment,""), "")</f>
        <v>11071.885113952592</v>
      </c>
      <c r="F229" s="24">
        <f ca="1">IFERROR(IF(LoanIsNotPaid*LoanIsGood,Principal,""), "")</f>
        <v>10710.079610482731</v>
      </c>
      <c r="G229" s="24">
        <f ca="1">IFERROR(IF(LoanIsNotPaid*LoanIsGood,InterestAmt,""), "")</f>
        <v>361.80550346986053</v>
      </c>
      <c r="H229" s="24">
        <f ca="1">IFERROR(IF(LoanIsNotPaid*LoanIsGood,EndingBalance,""), "")</f>
        <v>217798.65942315431</v>
      </c>
    </row>
    <row r="230" spans="2:8" ht="20" customHeight="1" x14ac:dyDescent="0.8">
      <c r="B230" s="26">
        <f ca="1">IFERROR(IF(LoanIsNotPaid*LoanIsGood,PaymentNumber,""), "")</f>
        <v>221</v>
      </c>
      <c r="C230" s="25">
        <f ca="1">IFERROR(IF(LoanIsNotPaid*LoanIsGood,PaymentDate,""), "")</f>
        <v>51791</v>
      </c>
      <c r="D230" s="24">
        <f ca="1">IFERROR(IF(LoanIsNotPaid*LoanIsGood,LoanValue,""), "")</f>
        <v>217798.65942315431</v>
      </c>
      <c r="E230" s="24">
        <f ca="1">IFERROR(IF(LoanIsNotPaid*LoanIsGood,MonthlyPayment,""), "")</f>
        <v>11071.885113952592</v>
      </c>
      <c r="F230" s="24">
        <f ca="1">IFERROR(IF(LoanIsNotPaid*LoanIsGood,Principal,""), "")</f>
        <v>10727.037236532662</v>
      </c>
      <c r="G230" s="24">
        <f ca="1">IFERROR(IF(LoanIsNotPaid*LoanIsGood,InterestAmt,""), "")</f>
        <v>344.84787741992949</v>
      </c>
      <c r="H230" s="24">
        <f ca="1">IFERROR(IF(LoanIsNotPaid*LoanIsGood,EndingBalance,""), "")</f>
        <v>207071.62218662025</v>
      </c>
    </row>
    <row r="231" spans="2:8" ht="20" customHeight="1" x14ac:dyDescent="0.8">
      <c r="B231" s="26">
        <f ca="1">IFERROR(IF(LoanIsNotPaid*LoanIsGood,PaymentNumber,""), "")</f>
        <v>222</v>
      </c>
      <c r="C231" s="25">
        <f ca="1">IFERROR(IF(LoanIsNotPaid*LoanIsGood,PaymentDate,""), "")</f>
        <v>51822</v>
      </c>
      <c r="D231" s="24">
        <f ca="1">IFERROR(IF(LoanIsNotPaid*LoanIsGood,LoanValue,""), "")</f>
        <v>207071.62218662025</v>
      </c>
      <c r="E231" s="24">
        <f ca="1">IFERROR(IF(LoanIsNotPaid*LoanIsGood,MonthlyPayment,""), "")</f>
        <v>11071.885113952592</v>
      </c>
      <c r="F231" s="24">
        <f ca="1">IFERROR(IF(LoanIsNotPaid*LoanIsGood,Principal,""), "")</f>
        <v>10744.021712157173</v>
      </c>
      <c r="G231" s="24">
        <f ca="1">IFERROR(IF(LoanIsNotPaid*LoanIsGood,InterestAmt,""), "")</f>
        <v>327.86340179541946</v>
      </c>
      <c r="H231" s="24">
        <f ca="1">IFERROR(IF(LoanIsNotPaid*LoanIsGood,EndingBalance,""), "")</f>
        <v>196327.60047446424</v>
      </c>
    </row>
    <row r="232" spans="2:8" ht="20" customHeight="1" x14ac:dyDescent="0.8">
      <c r="B232" s="26">
        <f ca="1">IFERROR(IF(LoanIsNotPaid*LoanIsGood,PaymentNumber,""), "")</f>
        <v>223</v>
      </c>
      <c r="C232" s="25">
        <f ca="1">IFERROR(IF(LoanIsNotPaid*LoanIsGood,PaymentDate,""), "")</f>
        <v>51852</v>
      </c>
      <c r="D232" s="24">
        <f ca="1">IFERROR(IF(LoanIsNotPaid*LoanIsGood,LoanValue,""), "")</f>
        <v>196327.60047446424</v>
      </c>
      <c r="E232" s="24">
        <f ca="1">IFERROR(IF(LoanIsNotPaid*LoanIsGood,MonthlyPayment,""), "")</f>
        <v>11071.885113952592</v>
      </c>
      <c r="F232" s="24">
        <f ca="1">IFERROR(IF(LoanIsNotPaid*LoanIsGood,Principal,""), "")</f>
        <v>10761.033079868088</v>
      </c>
      <c r="G232" s="24">
        <f ca="1">IFERROR(IF(LoanIsNotPaid*LoanIsGood,InterestAmt,""), "")</f>
        <v>310.85203408450388</v>
      </c>
      <c r="H232" s="24">
        <f ca="1">IFERROR(IF(LoanIsNotPaid*LoanIsGood,EndingBalance,""), "")</f>
        <v>185566.56739459839</v>
      </c>
    </row>
    <row r="233" spans="2:8" ht="20" customHeight="1" x14ac:dyDescent="0.8">
      <c r="B233" s="26">
        <f ca="1">IFERROR(IF(LoanIsNotPaid*LoanIsGood,PaymentNumber,""), "")</f>
        <v>224</v>
      </c>
      <c r="C233" s="25">
        <f ca="1">IFERROR(IF(LoanIsNotPaid*LoanIsGood,PaymentDate,""), "")</f>
        <v>51883</v>
      </c>
      <c r="D233" s="24">
        <f ca="1">IFERROR(IF(LoanIsNotPaid*LoanIsGood,LoanValue,""), "")</f>
        <v>185566.56739459839</v>
      </c>
      <c r="E233" s="24">
        <f ca="1">IFERROR(IF(LoanIsNotPaid*LoanIsGood,MonthlyPayment,""), "")</f>
        <v>11071.885113952592</v>
      </c>
      <c r="F233" s="24">
        <f ca="1">IFERROR(IF(LoanIsNotPaid*LoanIsGood,Principal,""), "")</f>
        <v>10778.071382244547</v>
      </c>
      <c r="G233" s="24">
        <f ca="1">IFERROR(IF(LoanIsNotPaid*LoanIsGood,InterestAmt,""), "")</f>
        <v>293.81373170804613</v>
      </c>
      <c r="H233" s="24">
        <f ca="1">IFERROR(IF(LoanIsNotPaid*LoanIsGood,EndingBalance,""), "")</f>
        <v>174788.49601235194</v>
      </c>
    </row>
    <row r="234" spans="2:8" ht="20" customHeight="1" x14ac:dyDescent="0.8">
      <c r="B234" s="26">
        <f ca="1">IFERROR(IF(LoanIsNotPaid*LoanIsGood,PaymentNumber,""), "")</f>
        <v>225</v>
      </c>
      <c r="C234" s="25">
        <f ca="1">IFERROR(IF(LoanIsNotPaid*LoanIsGood,PaymentDate,""), "")</f>
        <v>51914</v>
      </c>
      <c r="D234" s="24">
        <f ca="1">IFERROR(IF(LoanIsNotPaid*LoanIsGood,LoanValue,""), "")</f>
        <v>174788.49601235194</v>
      </c>
      <c r="E234" s="24">
        <f ca="1">IFERROR(IF(LoanIsNotPaid*LoanIsGood,MonthlyPayment,""), "")</f>
        <v>11071.885113952592</v>
      </c>
      <c r="F234" s="24">
        <f ca="1">IFERROR(IF(LoanIsNotPaid*LoanIsGood,Principal,""), "")</f>
        <v>10795.136661933098</v>
      </c>
      <c r="G234" s="24">
        <f ca="1">IFERROR(IF(LoanIsNotPaid*LoanIsGood,InterestAmt,""), "")</f>
        <v>276.74845201949233</v>
      </c>
      <c r="H234" s="24">
        <f ca="1">IFERROR(IF(LoanIsNotPaid*LoanIsGood,EndingBalance,""), "")</f>
        <v>163993.35935041914</v>
      </c>
    </row>
    <row r="235" spans="2:8" ht="20" customHeight="1" x14ac:dyDescent="0.8">
      <c r="B235" s="26">
        <f ca="1">IFERROR(IF(LoanIsNotPaid*LoanIsGood,PaymentNumber,""), "")</f>
        <v>226</v>
      </c>
      <c r="C235" s="25">
        <f ca="1">IFERROR(IF(LoanIsNotPaid*LoanIsGood,PaymentDate,""), "")</f>
        <v>51942</v>
      </c>
      <c r="D235" s="24">
        <f ca="1">IFERROR(IF(LoanIsNotPaid*LoanIsGood,LoanValue,""), "")</f>
        <v>163993.35935041914</v>
      </c>
      <c r="E235" s="24">
        <f ca="1">IFERROR(IF(LoanIsNotPaid*LoanIsGood,MonthlyPayment,""), "")</f>
        <v>11071.885113952592</v>
      </c>
      <c r="F235" s="24">
        <f ca="1">IFERROR(IF(LoanIsNotPaid*LoanIsGood,Principal,""), "")</f>
        <v>10812.228961647827</v>
      </c>
      <c r="G235" s="24">
        <f ca="1">IFERROR(IF(LoanIsNotPaid*LoanIsGood,InterestAmt,""), "")</f>
        <v>259.65615230476487</v>
      </c>
      <c r="H235" s="24">
        <f ca="1">IFERROR(IF(LoanIsNotPaid*LoanIsGood,EndingBalance,""), "")</f>
        <v>153181.13038877165</v>
      </c>
    </row>
    <row r="236" spans="2:8" ht="20" customHeight="1" x14ac:dyDescent="0.8">
      <c r="B236" s="26">
        <f ca="1">IFERROR(IF(LoanIsNotPaid*LoanIsGood,PaymentNumber,""), "")</f>
        <v>227</v>
      </c>
      <c r="C236" s="25">
        <f ca="1">IFERROR(IF(LoanIsNotPaid*LoanIsGood,PaymentDate,""), "")</f>
        <v>51973</v>
      </c>
      <c r="D236" s="24">
        <f ca="1">IFERROR(IF(LoanIsNotPaid*LoanIsGood,LoanValue,""), "")</f>
        <v>153181.13038877165</v>
      </c>
      <c r="E236" s="24">
        <f ca="1">IFERROR(IF(LoanIsNotPaid*LoanIsGood,MonthlyPayment,""), "")</f>
        <v>11071.885113952592</v>
      </c>
      <c r="F236" s="24">
        <f ca="1">IFERROR(IF(LoanIsNotPaid*LoanIsGood,Principal,""), "")</f>
        <v>10829.348324170436</v>
      </c>
      <c r="G236" s="24">
        <f ca="1">IFERROR(IF(LoanIsNotPaid*LoanIsGood,InterestAmt,""), "")</f>
        <v>242.53678978215584</v>
      </c>
      <c r="H236" s="24">
        <f ca="1">IFERROR(IF(LoanIsNotPaid*LoanIsGood,EndingBalance,""), "")</f>
        <v>142351.78206460085</v>
      </c>
    </row>
    <row r="237" spans="2:8" ht="20" customHeight="1" x14ac:dyDescent="0.8">
      <c r="B237" s="26">
        <f ca="1">IFERROR(IF(LoanIsNotPaid*LoanIsGood,PaymentNumber,""), "")</f>
        <v>228</v>
      </c>
      <c r="C237" s="25">
        <f ca="1">IFERROR(IF(LoanIsNotPaid*LoanIsGood,PaymentDate,""), "")</f>
        <v>52003</v>
      </c>
      <c r="D237" s="24">
        <f ca="1">IFERROR(IF(LoanIsNotPaid*LoanIsGood,LoanValue,""), "")</f>
        <v>142351.78206460085</v>
      </c>
      <c r="E237" s="24">
        <f ca="1">IFERROR(IF(LoanIsNotPaid*LoanIsGood,MonthlyPayment,""), "")</f>
        <v>11071.885113952592</v>
      </c>
      <c r="F237" s="24">
        <f ca="1">IFERROR(IF(LoanIsNotPaid*LoanIsGood,Principal,""), "")</f>
        <v>10846.494792350373</v>
      </c>
      <c r="G237" s="24">
        <f ca="1">IFERROR(IF(LoanIsNotPaid*LoanIsGood,InterestAmt,""), "")</f>
        <v>225.39032160221927</v>
      </c>
      <c r="H237" s="24">
        <f ca="1">IFERROR(IF(LoanIsNotPaid*LoanIsGood,EndingBalance,""), "")</f>
        <v>131505.28727225121</v>
      </c>
    </row>
    <row r="238" spans="2:8" ht="20" customHeight="1" x14ac:dyDescent="0.8">
      <c r="B238" s="26">
        <f ca="1">IFERROR(IF(LoanIsNotPaid*LoanIsGood,PaymentNumber,""), "")</f>
        <v>229</v>
      </c>
      <c r="C238" s="25">
        <f ca="1">IFERROR(IF(LoanIsNotPaid*LoanIsGood,PaymentDate,""), "")</f>
        <v>52034</v>
      </c>
      <c r="D238" s="24">
        <f ca="1">IFERROR(IF(LoanIsNotPaid*LoanIsGood,LoanValue,""), "")</f>
        <v>131505.28727225121</v>
      </c>
      <c r="E238" s="24">
        <f ca="1">IFERROR(IF(LoanIsNotPaid*LoanIsGood,MonthlyPayment,""), "")</f>
        <v>11071.885113952592</v>
      </c>
      <c r="F238" s="24">
        <f ca="1">IFERROR(IF(LoanIsNotPaid*LoanIsGood,Principal,""), "")</f>
        <v>10863.668409104928</v>
      </c>
      <c r="G238" s="24">
        <f ca="1">IFERROR(IF(LoanIsNotPaid*LoanIsGood,InterestAmt,""), "")</f>
        <v>208.21670484766454</v>
      </c>
      <c r="H238" s="24">
        <f ca="1">IFERROR(IF(LoanIsNotPaid*LoanIsGood,EndingBalance,""), "")</f>
        <v>120641.61886314815</v>
      </c>
    </row>
    <row r="239" spans="2:8" ht="20" customHeight="1" x14ac:dyDescent="0.8">
      <c r="B239" s="26">
        <f ca="1">IFERROR(IF(LoanIsNotPaid*LoanIsGood,PaymentNumber,""), "")</f>
        <v>230</v>
      </c>
      <c r="C239" s="25">
        <f ca="1">IFERROR(IF(LoanIsNotPaid*LoanIsGood,PaymentDate,""), "")</f>
        <v>52064</v>
      </c>
      <c r="D239" s="24">
        <f ca="1">IFERROR(IF(LoanIsNotPaid*LoanIsGood,LoanValue,""), "")</f>
        <v>120641.61886314815</v>
      </c>
      <c r="E239" s="24">
        <f ca="1">IFERROR(IF(LoanIsNotPaid*LoanIsGood,MonthlyPayment,""), "")</f>
        <v>11071.885113952592</v>
      </c>
      <c r="F239" s="24">
        <f ca="1">IFERROR(IF(LoanIsNotPaid*LoanIsGood,Principal,""), "")</f>
        <v>10880.869217419344</v>
      </c>
      <c r="G239" s="24">
        <f ca="1">IFERROR(IF(LoanIsNotPaid*LoanIsGood,InterestAmt,""), "")</f>
        <v>191.01589653324839</v>
      </c>
      <c r="H239" s="24">
        <f ca="1">IFERROR(IF(LoanIsNotPaid*LoanIsGood,EndingBalance,""), "")</f>
        <v>109760.74964572862</v>
      </c>
    </row>
    <row r="240" spans="2:8" ht="20" customHeight="1" x14ac:dyDescent="0.8">
      <c r="B240" s="26">
        <f ca="1">IFERROR(IF(LoanIsNotPaid*LoanIsGood,PaymentNumber,""), "")</f>
        <v>231</v>
      </c>
      <c r="C240" s="25">
        <f ca="1">IFERROR(IF(LoanIsNotPaid*LoanIsGood,PaymentDate,""), "")</f>
        <v>52095</v>
      </c>
      <c r="D240" s="24">
        <f ca="1">IFERROR(IF(LoanIsNotPaid*LoanIsGood,LoanValue,""), "")</f>
        <v>109760.74964572862</v>
      </c>
      <c r="E240" s="24">
        <f ca="1">IFERROR(IF(LoanIsNotPaid*LoanIsGood,MonthlyPayment,""), "")</f>
        <v>11071.885113952592</v>
      </c>
      <c r="F240" s="24">
        <f ca="1">IFERROR(IF(LoanIsNotPaid*LoanIsGood,Principal,""), "")</f>
        <v>10898.097260346925</v>
      </c>
      <c r="G240" s="24">
        <f ca="1">IFERROR(IF(LoanIsNotPaid*LoanIsGood,InterestAmt,""), "")</f>
        <v>173.78785360566775</v>
      </c>
      <c r="H240" s="24">
        <f ca="1">IFERROR(IF(LoanIsNotPaid*LoanIsGood,EndingBalance,""), "")</f>
        <v>98862.652385382447</v>
      </c>
    </row>
    <row r="241" spans="2:8" ht="20" customHeight="1" x14ac:dyDescent="0.8">
      <c r="B241" s="26">
        <f ca="1">IFERROR(IF(LoanIsNotPaid*LoanIsGood,PaymentNumber,""), "")</f>
        <v>232</v>
      </c>
      <c r="C241" s="25">
        <f ca="1">IFERROR(IF(LoanIsNotPaid*LoanIsGood,PaymentDate,""), "")</f>
        <v>52126</v>
      </c>
      <c r="D241" s="24">
        <f ca="1">IFERROR(IF(LoanIsNotPaid*LoanIsGood,LoanValue,""), "")</f>
        <v>98862.652385382447</v>
      </c>
      <c r="E241" s="24">
        <f ca="1">IFERROR(IF(LoanIsNotPaid*LoanIsGood,MonthlyPayment,""), "")</f>
        <v>11071.885113952592</v>
      </c>
      <c r="F241" s="24">
        <f ca="1">IFERROR(IF(LoanIsNotPaid*LoanIsGood,Principal,""), "")</f>
        <v>10915.35258100914</v>
      </c>
      <c r="G241" s="24">
        <f ca="1">IFERROR(IF(LoanIsNotPaid*LoanIsGood,InterestAmt,""), "")</f>
        <v>156.53253294345183</v>
      </c>
      <c r="H241" s="24">
        <f ca="1">IFERROR(IF(LoanIsNotPaid*LoanIsGood,EndingBalance,""), "")</f>
        <v>87947.299804371782</v>
      </c>
    </row>
    <row r="242" spans="2:8" ht="20" customHeight="1" x14ac:dyDescent="0.8">
      <c r="B242" s="26">
        <f ca="1">IFERROR(IF(LoanIsNotPaid*LoanIsGood,PaymentNumber,""), "")</f>
        <v>233</v>
      </c>
      <c r="C242" s="25">
        <f ca="1">IFERROR(IF(LoanIsNotPaid*LoanIsGood,PaymentDate,""), "")</f>
        <v>52156</v>
      </c>
      <c r="D242" s="24">
        <f ca="1">IFERROR(IF(LoanIsNotPaid*LoanIsGood,LoanValue,""), "")</f>
        <v>87947.299804371782</v>
      </c>
      <c r="E242" s="24">
        <f ca="1">IFERROR(IF(LoanIsNotPaid*LoanIsGood,MonthlyPayment,""), "")</f>
        <v>11071.885113952592</v>
      </c>
      <c r="F242" s="24">
        <f ca="1">IFERROR(IF(LoanIsNotPaid*LoanIsGood,Principal,""), "")</f>
        <v>10932.635222595738</v>
      </c>
      <c r="G242" s="24">
        <f ca="1">IFERROR(IF(LoanIsNotPaid*LoanIsGood,InterestAmt,""), "")</f>
        <v>139.24989135685402</v>
      </c>
      <c r="H242" s="24">
        <f ca="1">IFERROR(IF(LoanIsNotPaid*LoanIsGood,EndingBalance,""), "")</f>
        <v>77014.664581777062</v>
      </c>
    </row>
    <row r="243" spans="2:8" ht="20" customHeight="1" x14ac:dyDescent="0.8">
      <c r="B243" s="26">
        <f ca="1">IFERROR(IF(LoanIsNotPaid*LoanIsGood,PaymentNumber,""), "")</f>
        <v>234</v>
      </c>
      <c r="C243" s="25">
        <f ca="1">IFERROR(IF(LoanIsNotPaid*LoanIsGood,PaymentDate,""), "")</f>
        <v>52187</v>
      </c>
      <c r="D243" s="24">
        <f ca="1">IFERROR(IF(LoanIsNotPaid*LoanIsGood,LoanValue,""), "")</f>
        <v>77014.664581777062</v>
      </c>
      <c r="E243" s="24">
        <f ca="1">IFERROR(IF(LoanIsNotPaid*LoanIsGood,MonthlyPayment,""), "")</f>
        <v>11071.885113952592</v>
      </c>
      <c r="F243" s="24">
        <f ca="1">IFERROR(IF(LoanIsNotPaid*LoanIsGood,Principal,""), "")</f>
        <v>10949.945228364848</v>
      </c>
      <c r="G243" s="24">
        <f ca="1">IFERROR(IF(LoanIsNotPaid*LoanIsGood,InterestAmt,""), "")</f>
        <v>121.93988558774412</v>
      </c>
      <c r="H243" s="24">
        <f ca="1">IFERROR(IF(LoanIsNotPaid*LoanIsGood,EndingBalance,""), "")</f>
        <v>66064.719353412278</v>
      </c>
    </row>
    <row r="244" spans="2:8" ht="20" customHeight="1" x14ac:dyDescent="0.8">
      <c r="B244" s="26">
        <f ca="1">IFERROR(IF(LoanIsNotPaid*LoanIsGood,PaymentNumber,""), "")</f>
        <v>235</v>
      </c>
      <c r="C244" s="25">
        <f ca="1">IFERROR(IF(LoanIsNotPaid*LoanIsGood,PaymentDate,""), "")</f>
        <v>52217</v>
      </c>
      <c r="D244" s="24">
        <f ca="1">IFERROR(IF(LoanIsNotPaid*LoanIsGood,LoanValue,""), "")</f>
        <v>66064.719353412278</v>
      </c>
      <c r="E244" s="24">
        <f ca="1">IFERROR(IF(LoanIsNotPaid*LoanIsGood,MonthlyPayment,""), "")</f>
        <v>11071.885113952592</v>
      </c>
      <c r="F244" s="24">
        <f ca="1">IFERROR(IF(LoanIsNotPaid*LoanIsGood,Principal,""), "")</f>
        <v>10967.282641643093</v>
      </c>
      <c r="G244" s="24">
        <f ca="1">IFERROR(IF(LoanIsNotPaid*LoanIsGood,InterestAmt,""), "")</f>
        <v>104.60247230949976</v>
      </c>
      <c r="H244" s="24">
        <f ca="1">IFERROR(IF(LoanIsNotPaid*LoanIsGood,EndingBalance,""), "")</f>
        <v>55097.436711769551</v>
      </c>
    </row>
    <row r="245" spans="2:8" ht="20" customHeight="1" x14ac:dyDescent="0.8">
      <c r="B245" s="26">
        <f ca="1">IFERROR(IF(LoanIsNotPaid*LoanIsGood,PaymentNumber,""), "")</f>
        <v>236</v>
      </c>
      <c r="C245" s="25">
        <f ca="1">IFERROR(IF(LoanIsNotPaid*LoanIsGood,PaymentDate,""), "")</f>
        <v>52248</v>
      </c>
      <c r="D245" s="24">
        <f ca="1">IFERROR(IF(LoanIsNotPaid*LoanIsGood,LoanValue,""), "")</f>
        <v>55097.436711769551</v>
      </c>
      <c r="E245" s="24">
        <f ca="1">IFERROR(IF(LoanIsNotPaid*LoanIsGood,MonthlyPayment,""), "")</f>
        <v>11071.885113952592</v>
      </c>
      <c r="F245" s="24">
        <f ca="1">IFERROR(IF(LoanIsNotPaid*LoanIsGood,Principal,""), "")</f>
        <v>10984.647505825693</v>
      </c>
      <c r="G245" s="24">
        <f ca="1">IFERROR(IF(LoanIsNotPaid*LoanIsGood,InterestAmt,""), "")</f>
        <v>87.237608126898195</v>
      </c>
      <c r="H245" s="24">
        <f ca="1">IFERROR(IF(LoanIsNotPaid*LoanIsGood,EndingBalance,""), "")</f>
        <v>44112.789205943234</v>
      </c>
    </row>
    <row r="246" spans="2:8" ht="20" customHeight="1" x14ac:dyDescent="0.8">
      <c r="B246" s="26">
        <f ca="1">IFERROR(IF(LoanIsNotPaid*LoanIsGood,PaymentNumber,""), "")</f>
        <v>237</v>
      </c>
      <c r="C246" s="25">
        <f ca="1">IFERROR(IF(LoanIsNotPaid*LoanIsGood,PaymentDate,""), "")</f>
        <v>52279</v>
      </c>
      <c r="D246" s="24">
        <f ca="1">IFERROR(IF(LoanIsNotPaid*LoanIsGood,LoanValue,""), "")</f>
        <v>44112.789205943234</v>
      </c>
      <c r="E246" s="24">
        <f ca="1">IFERROR(IF(LoanIsNotPaid*LoanIsGood,MonthlyPayment,""), "")</f>
        <v>11071.885113952592</v>
      </c>
      <c r="F246" s="24">
        <f ca="1">IFERROR(IF(LoanIsNotPaid*LoanIsGood,Principal,""), "")</f>
        <v>11002.039864376584</v>
      </c>
      <c r="G246" s="24">
        <f ca="1">IFERROR(IF(LoanIsNotPaid*LoanIsGood,InterestAmt,""), "")</f>
        <v>69.845249576007532</v>
      </c>
      <c r="H246" s="24">
        <f ca="1">IFERROR(IF(LoanIsNotPaid*LoanIsGood,EndingBalance,""), "")</f>
        <v>33110.749341568444</v>
      </c>
    </row>
    <row r="247" spans="2:8" ht="20" customHeight="1" x14ac:dyDescent="0.8">
      <c r="B247" s="26">
        <f ca="1">IFERROR(IF(LoanIsNotPaid*LoanIsGood,PaymentNumber,""), "")</f>
        <v>238</v>
      </c>
      <c r="C247" s="25">
        <f ca="1">IFERROR(IF(LoanIsNotPaid*LoanIsGood,PaymentDate,""), "")</f>
        <v>52307</v>
      </c>
      <c r="D247" s="24">
        <f ca="1">IFERROR(IF(LoanIsNotPaid*LoanIsGood,LoanValue,""), "")</f>
        <v>33110.749341568444</v>
      </c>
      <c r="E247" s="24">
        <f ca="1">IFERROR(IF(LoanIsNotPaid*LoanIsGood,MonthlyPayment,""), "")</f>
        <v>11071.885113952592</v>
      </c>
      <c r="F247" s="24">
        <f ca="1">IFERROR(IF(LoanIsNotPaid*LoanIsGood,Principal,""), "")</f>
        <v>11019.459760828513</v>
      </c>
      <c r="G247" s="24">
        <f ca="1">IFERROR(IF(LoanIsNotPaid*LoanIsGood,InterestAmt,""), "")</f>
        <v>52.42535312407793</v>
      </c>
      <c r="H247" s="24">
        <f ca="1">IFERROR(IF(LoanIsNotPaid*LoanIsGood,EndingBalance,""), "")</f>
        <v>22091.289580739569</v>
      </c>
    </row>
    <row r="248" spans="2:8" ht="20" customHeight="1" x14ac:dyDescent="0.8">
      <c r="B248" s="26">
        <f ca="1">IFERROR(IF(LoanIsNotPaid*LoanIsGood,PaymentNumber,""), "")</f>
        <v>239</v>
      </c>
      <c r="C248" s="25">
        <f ca="1">IFERROR(IF(LoanIsNotPaid*LoanIsGood,PaymentDate,""), "")</f>
        <v>52338</v>
      </c>
      <c r="D248" s="24">
        <f ca="1">IFERROR(IF(LoanIsNotPaid*LoanIsGood,LoanValue,""), "")</f>
        <v>22091.289580739569</v>
      </c>
      <c r="E248" s="24">
        <f ca="1">IFERROR(IF(LoanIsNotPaid*LoanIsGood,MonthlyPayment,""), "")</f>
        <v>11071.885113952592</v>
      </c>
      <c r="F248" s="24">
        <f ca="1">IFERROR(IF(LoanIsNotPaid*LoanIsGood,Principal,""), "")</f>
        <v>11036.90723878316</v>
      </c>
      <c r="G248" s="24">
        <f ca="1">IFERROR(IF(LoanIsNotPaid*LoanIsGood,InterestAmt,""), "")</f>
        <v>34.977875169432778</v>
      </c>
      <c r="H248" s="24">
        <f ca="1">IFERROR(IF(LoanIsNotPaid*LoanIsGood,EndingBalance,""), "")</f>
        <v>11054.382341954857</v>
      </c>
    </row>
    <row r="249" spans="2:8" ht="20" customHeight="1" x14ac:dyDescent="0.8">
      <c r="B249" s="26">
        <f ca="1">IFERROR(IF(LoanIsNotPaid*LoanIsGood,PaymentNumber,""), "")</f>
        <v>240</v>
      </c>
      <c r="C249" s="25">
        <f ca="1">IFERROR(IF(LoanIsNotPaid*LoanIsGood,PaymentDate,""), "")</f>
        <v>52368</v>
      </c>
      <c r="D249" s="24">
        <f ca="1">IFERROR(IF(LoanIsNotPaid*LoanIsGood,LoanValue,""), "")</f>
        <v>11054.382341954857</v>
      </c>
      <c r="E249" s="24">
        <f ca="1">IFERROR(IF(LoanIsNotPaid*LoanIsGood,MonthlyPayment,""), "")</f>
        <v>11071.885113952592</v>
      </c>
      <c r="F249" s="24">
        <f ca="1">IFERROR(IF(LoanIsNotPaid*LoanIsGood,Principal,""), "")</f>
        <v>11054.382341911232</v>
      </c>
      <c r="G249" s="24">
        <f ca="1">IFERROR(IF(LoanIsNotPaid*LoanIsGood,InterestAmt,""), "")</f>
        <v>17.502772041359449</v>
      </c>
      <c r="H249" s="24">
        <f ca="1">IFERROR(IF(LoanIsNotPaid*LoanIsGood,EndingBalance,""), "")</f>
        <v>4.5634806156158447E-8</v>
      </c>
    </row>
    <row r="250" spans="2:8" ht="20" customHeight="1" x14ac:dyDescent="0.8">
      <c r="B250" s="26" t="str">
        <f ca="1">IFERROR(IF(LoanIsNotPaid*LoanIsGood,PaymentNumber,""), "")</f>
        <v/>
      </c>
      <c r="C250" s="25" t="str">
        <f ca="1">IFERROR(IF(LoanIsNotPaid*LoanIsGood,PaymentDate,""), "")</f>
        <v/>
      </c>
      <c r="D250" s="24" t="str">
        <f ca="1">IFERROR(IF(LoanIsNotPaid*LoanIsGood,LoanValue,""), "")</f>
        <v/>
      </c>
      <c r="E250" s="24" t="str">
        <f ca="1">IFERROR(IF(LoanIsNotPaid*LoanIsGood,MonthlyPayment,""), "")</f>
        <v/>
      </c>
      <c r="F250" s="24" t="str">
        <f ca="1">IFERROR(IF(LoanIsNotPaid*LoanIsGood,Principal,""), "")</f>
        <v/>
      </c>
      <c r="G250" s="24" t="str">
        <f ca="1">IFERROR(IF(LoanIsNotPaid*LoanIsGood,InterestAmt,""), "")</f>
        <v/>
      </c>
      <c r="H250" s="24" t="str">
        <f ca="1">IFERROR(IF(LoanIsNotPaid*LoanIsGood,EndingBalance,""), "")</f>
        <v/>
      </c>
    </row>
    <row r="251" spans="2:8" ht="20" customHeight="1" x14ac:dyDescent="0.8">
      <c r="B251" s="26" t="str">
        <f ca="1">IFERROR(IF(LoanIsNotPaid*LoanIsGood,PaymentNumber,""), "")</f>
        <v/>
      </c>
      <c r="C251" s="25" t="str">
        <f ca="1">IFERROR(IF(LoanIsNotPaid*LoanIsGood,PaymentDate,""), "")</f>
        <v/>
      </c>
      <c r="D251" s="24" t="str">
        <f ca="1">IFERROR(IF(LoanIsNotPaid*LoanIsGood,LoanValue,""), "")</f>
        <v/>
      </c>
      <c r="E251" s="24" t="str">
        <f ca="1">IFERROR(IF(LoanIsNotPaid*LoanIsGood,MonthlyPayment,""), "")</f>
        <v/>
      </c>
      <c r="F251" s="24" t="str">
        <f ca="1">IFERROR(IF(LoanIsNotPaid*LoanIsGood,Principal,""), "")</f>
        <v/>
      </c>
      <c r="G251" s="24" t="str">
        <f ca="1">IFERROR(IF(LoanIsNotPaid*LoanIsGood,InterestAmt,""), "")</f>
        <v/>
      </c>
      <c r="H251" s="24" t="str">
        <f ca="1">IFERROR(IF(LoanIsNotPaid*LoanIsGood,EndingBalance,""), "")</f>
        <v/>
      </c>
    </row>
    <row r="252" spans="2:8" ht="20" customHeight="1" x14ac:dyDescent="0.8">
      <c r="B252" s="26" t="str">
        <f ca="1">IFERROR(IF(LoanIsNotPaid*LoanIsGood,PaymentNumber,""), "")</f>
        <v/>
      </c>
      <c r="C252" s="25" t="str">
        <f ca="1">IFERROR(IF(LoanIsNotPaid*LoanIsGood,PaymentDate,""), "")</f>
        <v/>
      </c>
      <c r="D252" s="24" t="str">
        <f ca="1">IFERROR(IF(LoanIsNotPaid*LoanIsGood,LoanValue,""), "")</f>
        <v/>
      </c>
      <c r="E252" s="24" t="str">
        <f ca="1">IFERROR(IF(LoanIsNotPaid*LoanIsGood,MonthlyPayment,""), "")</f>
        <v/>
      </c>
      <c r="F252" s="24" t="str">
        <f ca="1">IFERROR(IF(LoanIsNotPaid*LoanIsGood,Principal,""), "")</f>
        <v/>
      </c>
      <c r="G252" s="24" t="str">
        <f ca="1">IFERROR(IF(LoanIsNotPaid*LoanIsGood,InterestAmt,""), "")</f>
        <v/>
      </c>
      <c r="H252" s="24" t="str">
        <f ca="1">IFERROR(IF(LoanIsNotPaid*LoanIsGood,EndingBalance,""), "")</f>
        <v/>
      </c>
    </row>
    <row r="253" spans="2:8" ht="20" customHeight="1" x14ac:dyDescent="0.8">
      <c r="B253" s="26" t="str">
        <f ca="1">IFERROR(IF(LoanIsNotPaid*LoanIsGood,PaymentNumber,""), "")</f>
        <v/>
      </c>
      <c r="C253" s="25" t="str">
        <f ca="1">IFERROR(IF(LoanIsNotPaid*LoanIsGood,PaymentDate,""), "")</f>
        <v/>
      </c>
      <c r="D253" s="24" t="str">
        <f ca="1">IFERROR(IF(LoanIsNotPaid*LoanIsGood,LoanValue,""), "")</f>
        <v/>
      </c>
      <c r="E253" s="24" t="str">
        <f ca="1">IFERROR(IF(LoanIsNotPaid*LoanIsGood,MonthlyPayment,""), "")</f>
        <v/>
      </c>
      <c r="F253" s="24" t="str">
        <f ca="1">IFERROR(IF(LoanIsNotPaid*LoanIsGood,Principal,""), "")</f>
        <v/>
      </c>
      <c r="G253" s="24" t="str">
        <f ca="1">IFERROR(IF(LoanIsNotPaid*LoanIsGood,InterestAmt,""), "")</f>
        <v/>
      </c>
      <c r="H253" s="24" t="str">
        <f ca="1">IFERROR(IF(LoanIsNotPaid*LoanIsGood,EndingBalance,""), "")</f>
        <v/>
      </c>
    </row>
    <row r="254" spans="2:8" ht="20" customHeight="1" x14ac:dyDescent="0.8">
      <c r="B254" s="26" t="str">
        <f ca="1">IFERROR(IF(LoanIsNotPaid*LoanIsGood,PaymentNumber,""), "")</f>
        <v/>
      </c>
      <c r="C254" s="25" t="str">
        <f ca="1">IFERROR(IF(LoanIsNotPaid*LoanIsGood,PaymentDate,""), "")</f>
        <v/>
      </c>
      <c r="D254" s="24" t="str">
        <f ca="1">IFERROR(IF(LoanIsNotPaid*LoanIsGood,LoanValue,""), "")</f>
        <v/>
      </c>
      <c r="E254" s="24" t="str">
        <f ca="1">IFERROR(IF(LoanIsNotPaid*LoanIsGood,MonthlyPayment,""), "")</f>
        <v/>
      </c>
      <c r="F254" s="24" t="str">
        <f ca="1">IFERROR(IF(LoanIsNotPaid*LoanIsGood,Principal,""), "")</f>
        <v/>
      </c>
      <c r="G254" s="24" t="str">
        <f ca="1">IFERROR(IF(LoanIsNotPaid*LoanIsGood,InterestAmt,""), "")</f>
        <v/>
      </c>
      <c r="H254" s="24" t="str">
        <f ca="1">IFERROR(IF(LoanIsNotPaid*LoanIsGood,EndingBalance,""), "")</f>
        <v/>
      </c>
    </row>
    <row r="255" spans="2:8" ht="20" customHeight="1" x14ac:dyDescent="0.8">
      <c r="B255" s="26" t="str">
        <f ca="1">IFERROR(IF(LoanIsNotPaid*LoanIsGood,PaymentNumber,""), "")</f>
        <v/>
      </c>
      <c r="C255" s="25" t="str">
        <f ca="1">IFERROR(IF(LoanIsNotPaid*LoanIsGood,PaymentDate,""), "")</f>
        <v/>
      </c>
      <c r="D255" s="24" t="str">
        <f ca="1">IFERROR(IF(LoanIsNotPaid*LoanIsGood,LoanValue,""), "")</f>
        <v/>
      </c>
      <c r="E255" s="24" t="str">
        <f ca="1">IFERROR(IF(LoanIsNotPaid*LoanIsGood,MonthlyPayment,""), "")</f>
        <v/>
      </c>
      <c r="F255" s="24" t="str">
        <f ca="1">IFERROR(IF(LoanIsNotPaid*LoanIsGood,Principal,""), "")</f>
        <v/>
      </c>
      <c r="G255" s="24" t="str">
        <f ca="1">IFERROR(IF(LoanIsNotPaid*LoanIsGood,InterestAmt,""), "")</f>
        <v/>
      </c>
      <c r="H255" s="24" t="str">
        <f ca="1">IFERROR(IF(LoanIsNotPaid*LoanIsGood,EndingBalance,""), "")</f>
        <v/>
      </c>
    </row>
    <row r="256" spans="2:8" ht="20" customHeight="1" x14ac:dyDescent="0.8">
      <c r="B256" s="26" t="str">
        <f ca="1">IFERROR(IF(LoanIsNotPaid*LoanIsGood,PaymentNumber,""), "")</f>
        <v/>
      </c>
      <c r="C256" s="25" t="str">
        <f ca="1">IFERROR(IF(LoanIsNotPaid*LoanIsGood,PaymentDate,""), "")</f>
        <v/>
      </c>
      <c r="D256" s="24" t="str">
        <f ca="1">IFERROR(IF(LoanIsNotPaid*LoanIsGood,LoanValue,""), "")</f>
        <v/>
      </c>
      <c r="E256" s="24" t="str">
        <f ca="1">IFERROR(IF(LoanIsNotPaid*LoanIsGood,MonthlyPayment,""), "")</f>
        <v/>
      </c>
      <c r="F256" s="24" t="str">
        <f ca="1">IFERROR(IF(LoanIsNotPaid*LoanIsGood,Principal,""), "")</f>
        <v/>
      </c>
      <c r="G256" s="24" t="str">
        <f ca="1">IFERROR(IF(LoanIsNotPaid*LoanIsGood,InterestAmt,""), "")</f>
        <v/>
      </c>
      <c r="H256" s="24" t="str">
        <f ca="1">IFERROR(IF(LoanIsNotPaid*LoanIsGood,EndingBalance,""), "")</f>
        <v/>
      </c>
    </row>
    <row r="257" spans="2:8" ht="20" customHeight="1" x14ac:dyDescent="0.8">
      <c r="B257" s="26" t="str">
        <f ca="1">IFERROR(IF(LoanIsNotPaid*LoanIsGood,PaymentNumber,""), "")</f>
        <v/>
      </c>
      <c r="C257" s="25" t="str">
        <f ca="1">IFERROR(IF(LoanIsNotPaid*LoanIsGood,PaymentDate,""), "")</f>
        <v/>
      </c>
      <c r="D257" s="24" t="str">
        <f ca="1">IFERROR(IF(LoanIsNotPaid*LoanIsGood,LoanValue,""), "")</f>
        <v/>
      </c>
      <c r="E257" s="24" t="str">
        <f ca="1">IFERROR(IF(LoanIsNotPaid*LoanIsGood,MonthlyPayment,""), "")</f>
        <v/>
      </c>
      <c r="F257" s="24" t="str">
        <f ca="1">IFERROR(IF(LoanIsNotPaid*LoanIsGood,Principal,""), "")</f>
        <v/>
      </c>
      <c r="G257" s="24" t="str">
        <f ca="1">IFERROR(IF(LoanIsNotPaid*LoanIsGood,InterestAmt,""), "")</f>
        <v/>
      </c>
      <c r="H257" s="24" t="str">
        <f ca="1">IFERROR(IF(LoanIsNotPaid*LoanIsGood,EndingBalance,""), "")</f>
        <v/>
      </c>
    </row>
    <row r="258" spans="2:8" ht="20" customHeight="1" x14ac:dyDescent="0.8">
      <c r="B258" s="26" t="str">
        <f ca="1">IFERROR(IF(LoanIsNotPaid*LoanIsGood,PaymentNumber,""), "")</f>
        <v/>
      </c>
      <c r="C258" s="25" t="str">
        <f ca="1">IFERROR(IF(LoanIsNotPaid*LoanIsGood,PaymentDate,""), "")</f>
        <v/>
      </c>
      <c r="D258" s="24" t="str">
        <f ca="1">IFERROR(IF(LoanIsNotPaid*LoanIsGood,LoanValue,""), "")</f>
        <v/>
      </c>
      <c r="E258" s="24" t="str">
        <f ca="1">IFERROR(IF(LoanIsNotPaid*LoanIsGood,MonthlyPayment,""), "")</f>
        <v/>
      </c>
      <c r="F258" s="24" t="str">
        <f ca="1">IFERROR(IF(LoanIsNotPaid*LoanIsGood,Principal,""), "")</f>
        <v/>
      </c>
      <c r="G258" s="24" t="str">
        <f ca="1">IFERROR(IF(LoanIsNotPaid*LoanIsGood,InterestAmt,""), "")</f>
        <v/>
      </c>
      <c r="H258" s="24" t="str">
        <f ca="1">IFERROR(IF(LoanIsNotPaid*LoanIsGood,EndingBalance,""), "")</f>
        <v/>
      </c>
    </row>
    <row r="259" spans="2:8" ht="20" customHeight="1" x14ac:dyDescent="0.8">
      <c r="B259" s="26" t="str">
        <f ca="1">IFERROR(IF(LoanIsNotPaid*LoanIsGood,PaymentNumber,""), "")</f>
        <v/>
      </c>
      <c r="C259" s="25" t="str">
        <f ca="1">IFERROR(IF(LoanIsNotPaid*LoanIsGood,PaymentDate,""), "")</f>
        <v/>
      </c>
      <c r="D259" s="24" t="str">
        <f ca="1">IFERROR(IF(LoanIsNotPaid*LoanIsGood,LoanValue,""), "")</f>
        <v/>
      </c>
      <c r="E259" s="24" t="str">
        <f ca="1">IFERROR(IF(LoanIsNotPaid*LoanIsGood,MonthlyPayment,""), "")</f>
        <v/>
      </c>
      <c r="F259" s="24" t="str">
        <f ca="1">IFERROR(IF(LoanIsNotPaid*LoanIsGood,Principal,""), "")</f>
        <v/>
      </c>
      <c r="G259" s="24" t="str">
        <f ca="1">IFERROR(IF(LoanIsNotPaid*LoanIsGood,InterestAmt,""), "")</f>
        <v/>
      </c>
      <c r="H259" s="24" t="str">
        <f ca="1">IFERROR(IF(LoanIsNotPaid*LoanIsGood,EndingBalance,""), "")</f>
        <v/>
      </c>
    </row>
    <row r="260" spans="2:8" ht="20" customHeight="1" x14ac:dyDescent="0.8">
      <c r="B260" s="26" t="str">
        <f ca="1">IFERROR(IF(LoanIsNotPaid*LoanIsGood,PaymentNumber,""), "")</f>
        <v/>
      </c>
      <c r="C260" s="25" t="str">
        <f ca="1">IFERROR(IF(LoanIsNotPaid*LoanIsGood,PaymentDate,""), "")</f>
        <v/>
      </c>
      <c r="D260" s="24" t="str">
        <f ca="1">IFERROR(IF(LoanIsNotPaid*LoanIsGood,LoanValue,""), "")</f>
        <v/>
      </c>
      <c r="E260" s="24" t="str">
        <f ca="1">IFERROR(IF(LoanIsNotPaid*LoanIsGood,MonthlyPayment,""), "")</f>
        <v/>
      </c>
      <c r="F260" s="24" t="str">
        <f ca="1">IFERROR(IF(LoanIsNotPaid*LoanIsGood,Principal,""), "")</f>
        <v/>
      </c>
      <c r="G260" s="24" t="str">
        <f ca="1">IFERROR(IF(LoanIsNotPaid*LoanIsGood,InterestAmt,""), "")</f>
        <v/>
      </c>
      <c r="H260" s="24" t="str">
        <f ca="1">IFERROR(IF(LoanIsNotPaid*LoanIsGood,EndingBalance,""), "")</f>
        <v/>
      </c>
    </row>
    <row r="261" spans="2:8" ht="20" customHeight="1" x14ac:dyDescent="0.8">
      <c r="B261" s="26" t="str">
        <f ca="1">IFERROR(IF(LoanIsNotPaid*LoanIsGood,PaymentNumber,""), "")</f>
        <v/>
      </c>
      <c r="C261" s="25" t="str">
        <f ca="1">IFERROR(IF(LoanIsNotPaid*LoanIsGood,PaymentDate,""), "")</f>
        <v/>
      </c>
      <c r="D261" s="24" t="str">
        <f ca="1">IFERROR(IF(LoanIsNotPaid*LoanIsGood,LoanValue,""), "")</f>
        <v/>
      </c>
      <c r="E261" s="24" t="str">
        <f ca="1">IFERROR(IF(LoanIsNotPaid*LoanIsGood,MonthlyPayment,""), "")</f>
        <v/>
      </c>
      <c r="F261" s="24" t="str">
        <f ca="1">IFERROR(IF(LoanIsNotPaid*LoanIsGood,Principal,""), "")</f>
        <v/>
      </c>
      <c r="G261" s="24" t="str">
        <f ca="1">IFERROR(IF(LoanIsNotPaid*LoanIsGood,InterestAmt,""), "")</f>
        <v/>
      </c>
      <c r="H261" s="24" t="str">
        <f ca="1">IFERROR(IF(LoanIsNotPaid*LoanIsGood,EndingBalance,""), "")</f>
        <v/>
      </c>
    </row>
    <row r="262" spans="2:8" ht="20" customHeight="1" x14ac:dyDescent="0.8">
      <c r="B262" s="26" t="str">
        <f ca="1">IFERROR(IF(LoanIsNotPaid*LoanIsGood,PaymentNumber,""), "")</f>
        <v/>
      </c>
      <c r="C262" s="25" t="str">
        <f ca="1">IFERROR(IF(LoanIsNotPaid*LoanIsGood,PaymentDate,""), "")</f>
        <v/>
      </c>
      <c r="D262" s="24" t="str">
        <f ca="1">IFERROR(IF(LoanIsNotPaid*LoanIsGood,LoanValue,""), "")</f>
        <v/>
      </c>
      <c r="E262" s="24" t="str">
        <f ca="1">IFERROR(IF(LoanIsNotPaid*LoanIsGood,MonthlyPayment,""), "")</f>
        <v/>
      </c>
      <c r="F262" s="24" t="str">
        <f ca="1">IFERROR(IF(LoanIsNotPaid*LoanIsGood,Principal,""), "")</f>
        <v/>
      </c>
      <c r="G262" s="24" t="str">
        <f ca="1">IFERROR(IF(LoanIsNotPaid*LoanIsGood,InterestAmt,""), "")</f>
        <v/>
      </c>
      <c r="H262" s="24" t="str">
        <f ca="1">IFERROR(IF(LoanIsNotPaid*LoanIsGood,EndingBalance,""), "")</f>
        <v/>
      </c>
    </row>
    <row r="263" spans="2:8" ht="20" customHeight="1" x14ac:dyDescent="0.8">
      <c r="B263" s="26" t="str">
        <f ca="1">IFERROR(IF(LoanIsNotPaid*LoanIsGood,PaymentNumber,""), "")</f>
        <v/>
      </c>
      <c r="C263" s="25" t="str">
        <f ca="1">IFERROR(IF(LoanIsNotPaid*LoanIsGood,PaymentDate,""), "")</f>
        <v/>
      </c>
      <c r="D263" s="24" t="str">
        <f ca="1">IFERROR(IF(LoanIsNotPaid*LoanIsGood,LoanValue,""), "")</f>
        <v/>
      </c>
      <c r="E263" s="24" t="str">
        <f ca="1">IFERROR(IF(LoanIsNotPaid*LoanIsGood,MonthlyPayment,""), "")</f>
        <v/>
      </c>
      <c r="F263" s="24" t="str">
        <f ca="1">IFERROR(IF(LoanIsNotPaid*LoanIsGood,Principal,""), "")</f>
        <v/>
      </c>
      <c r="G263" s="24" t="str">
        <f ca="1">IFERROR(IF(LoanIsNotPaid*LoanIsGood,InterestAmt,""), "")</f>
        <v/>
      </c>
      <c r="H263" s="24" t="str">
        <f ca="1">IFERROR(IF(LoanIsNotPaid*LoanIsGood,EndingBalance,""), "")</f>
        <v/>
      </c>
    </row>
    <row r="264" spans="2:8" ht="20" customHeight="1" x14ac:dyDescent="0.8">
      <c r="B264" s="26" t="str">
        <f ca="1">IFERROR(IF(LoanIsNotPaid*LoanIsGood,PaymentNumber,""), "")</f>
        <v/>
      </c>
      <c r="C264" s="25" t="str">
        <f ca="1">IFERROR(IF(LoanIsNotPaid*LoanIsGood,PaymentDate,""), "")</f>
        <v/>
      </c>
      <c r="D264" s="24" t="str">
        <f ca="1">IFERROR(IF(LoanIsNotPaid*LoanIsGood,LoanValue,""), "")</f>
        <v/>
      </c>
      <c r="E264" s="24" t="str">
        <f ca="1">IFERROR(IF(LoanIsNotPaid*LoanIsGood,MonthlyPayment,""), "")</f>
        <v/>
      </c>
      <c r="F264" s="24" t="str">
        <f ca="1">IFERROR(IF(LoanIsNotPaid*LoanIsGood,Principal,""), "")</f>
        <v/>
      </c>
      <c r="G264" s="24" t="str">
        <f ca="1">IFERROR(IF(LoanIsNotPaid*LoanIsGood,InterestAmt,""), "")</f>
        <v/>
      </c>
      <c r="H264" s="24" t="str">
        <f ca="1">IFERROR(IF(LoanIsNotPaid*LoanIsGood,EndingBalance,""), "")</f>
        <v/>
      </c>
    </row>
    <row r="265" spans="2:8" ht="20" customHeight="1" x14ac:dyDescent="0.8">
      <c r="B265" s="26" t="str">
        <f ca="1">IFERROR(IF(LoanIsNotPaid*LoanIsGood,PaymentNumber,""), "")</f>
        <v/>
      </c>
      <c r="C265" s="25" t="str">
        <f ca="1">IFERROR(IF(LoanIsNotPaid*LoanIsGood,PaymentDate,""), "")</f>
        <v/>
      </c>
      <c r="D265" s="24" t="str">
        <f ca="1">IFERROR(IF(LoanIsNotPaid*LoanIsGood,LoanValue,""), "")</f>
        <v/>
      </c>
      <c r="E265" s="24" t="str">
        <f ca="1">IFERROR(IF(LoanIsNotPaid*LoanIsGood,MonthlyPayment,""), "")</f>
        <v/>
      </c>
      <c r="F265" s="24" t="str">
        <f ca="1">IFERROR(IF(LoanIsNotPaid*LoanIsGood,Principal,""), "")</f>
        <v/>
      </c>
      <c r="G265" s="24" t="str">
        <f ca="1">IFERROR(IF(LoanIsNotPaid*LoanIsGood,InterestAmt,""), "")</f>
        <v/>
      </c>
      <c r="H265" s="24" t="str">
        <f ca="1">IFERROR(IF(LoanIsNotPaid*LoanIsGood,EndingBalance,""), "")</f>
        <v/>
      </c>
    </row>
    <row r="266" spans="2:8" ht="20" customHeight="1" x14ac:dyDescent="0.8">
      <c r="B266" s="26" t="str">
        <f ca="1">IFERROR(IF(LoanIsNotPaid*LoanIsGood,PaymentNumber,""), "")</f>
        <v/>
      </c>
      <c r="C266" s="25" t="str">
        <f ca="1">IFERROR(IF(LoanIsNotPaid*LoanIsGood,PaymentDate,""), "")</f>
        <v/>
      </c>
      <c r="D266" s="24" t="str">
        <f ca="1">IFERROR(IF(LoanIsNotPaid*LoanIsGood,LoanValue,""), "")</f>
        <v/>
      </c>
      <c r="E266" s="24" t="str">
        <f ca="1">IFERROR(IF(LoanIsNotPaid*LoanIsGood,MonthlyPayment,""), "")</f>
        <v/>
      </c>
      <c r="F266" s="24" t="str">
        <f ca="1">IFERROR(IF(LoanIsNotPaid*LoanIsGood,Principal,""), "")</f>
        <v/>
      </c>
      <c r="G266" s="24" t="str">
        <f ca="1">IFERROR(IF(LoanIsNotPaid*LoanIsGood,InterestAmt,""), "")</f>
        <v/>
      </c>
      <c r="H266" s="24" t="str">
        <f ca="1">IFERROR(IF(LoanIsNotPaid*LoanIsGood,EndingBalance,""), "")</f>
        <v/>
      </c>
    </row>
    <row r="267" spans="2:8" ht="20" customHeight="1" x14ac:dyDescent="0.8">
      <c r="B267" s="26" t="str">
        <f ca="1">IFERROR(IF(LoanIsNotPaid*LoanIsGood,PaymentNumber,""), "")</f>
        <v/>
      </c>
      <c r="C267" s="25" t="str">
        <f ca="1">IFERROR(IF(LoanIsNotPaid*LoanIsGood,PaymentDate,""), "")</f>
        <v/>
      </c>
      <c r="D267" s="24" t="str">
        <f ca="1">IFERROR(IF(LoanIsNotPaid*LoanIsGood,LoanValue,""), "")</f>
        <v/>
      </c>
      <c r="E267" s="24" t="str">
        <f ca="1">IFERROR(IF(LoanIsNotPaid*LoanIsGood,MonthlyPayment,""), "")</f>
        <v/>
      </c>
      <c r="F267" s="24" t="str">
        <f ca="1">IFERROR(IF(LoanIsNotPaid*LoanIsGood,Principal,""), "")</f>
        <v/>
      </c>
      <c r="G267" s="24" t="str">
        <f ca="1">IFERROR(IF(LoanIsNotPaid*LoanIsGood,InterestAmt,""), "")</f>
        <v/>
      </c>
      <c r="H267" s="24" t="str">
        <f ca="1">IFERROR(IF(LoanIsNotPaid*LoanIsGood,EndingBalance,""), "")</f>
        <v/>
      </c>
    </row>
    <row r="268" spans="2:8" ht="20" customHeight="1" x14ac:dyDescent="0.8">
      <c r="B268" s="26" t="str">
        <f ca="1">IFERROR(IF(LoanIsNotPaid*LoanIsGood,PaymentNumber,""), "")</f>
        <v/>
      </c>
      <c r="C268" s="25" t="str">
        <f ca="1">IFERROR(IF(LoanIsNotPaid*LoanIsGood,PaymentDate,""), "")</f>
        <v/>
      </c>
      <c r="D268" s="24" t="str">
        <f ca="1">IFERROR(IF(LoanIsNotPaid*LoanIsGood,LoanValue,""), "")</f>
        <v/>
      </c>
      <c r="E268" s="24" t="str">
        <f ca="1">IFERROR(IF(LoanIsNotPaid*LoanIsGood,MonthlyPayment,""), "")</f>
        <v/>
      </c>
      <c r="F268" s="24" t="str">
        <f ca="1">IFERROR(IF(LoanIsNotPaid*LoanIsGood,Principal,""), "")</f>
        <v/>
      </c>
      <c r="G268" s="24" t="str">
        <f ca="1">IFERROR(IF(LoanIsNotPaid*LoanIsGood,InterestAmt,""), "")</f>
        <v/>
      </c>
      <c r="H268" s="24" t="str">
        <f ca="1">IFERROR(IF(LoanIsNotPaid*LoanIsGood,EndingBalance,""), "")</f>
        <v/>
      </c>
    </row>
    <row r="269" spans="2:8" ht="20" customHeight="1" x14ac:dyDescent="0.8">
      <c r="B269" s="26" t="str">
        <f ca="1">IFERROR(IF(LoanIsNotPaid*LoanIsGood,PaymentNumber,""), "")</f>
        <v/>
      </c>
      <c r="C269" s="25" t="str">
        <f ca="1">IFERROR(IF(LoanIsNotPaid*LoanIsGood,PaymentDate,""), "")</f>
        <v/>
      </c>
      <c r="D269" s="24" t="str">
        <f ca="1">IFERROR(IF(LoanIsNotPaid*LoanIsGood,LoanValue,""), "")</f>
        <v/>
      </c>
      <c r="E269" s="24" t="str">
        <f ca="1">IFERROR(IF(LoanIsNotPaid*LoanIsGood,MonthlyPayment,""), "")</f>
        <v/>
      </c>
      <c r="F269" s="24" t="str">
        <f ca="1">IFERROR(IF(LoanIsNotPaid*LoanIsGood,Principal,""), "")</f>
        <v/>
      </c>
      <c r="G269" s="24" t="str">
        <f ca="1">IFERROR(IF(LoanIsNotPaid*LoanIsGood,InterestAmt,""), "")</f>
        <v/>
      </c>
      <c r="H269" s="24" t="str">
        <f ca="1">IFERROR(IF(LoanIsNotPaid*LoanIsGood,EndingBalance,""), "")</f>
        <v/>
      </c>
    </row>
    <row r="270" spans="2:8" ht="20" customHeight="1" x14ac:dyDescent="0.8">
      <c r="B270" s="26" t="str">
        <f ca="1">IFERROR(IF(LoanIsNotPaid*LoanIsGood,PaymentNumber,""), "")</f>
        <v/>
      </c>
      <c r="C270" s="25" t="str">
        <f ca="1">IFERROR(IF(LoanIsNotPaid*LoanIsGood,PaymentDate,""), "")</f>
        <v/>
      </c>
      <c r="D270" s="24" t="str">
        <f ca="1">IFERROR(IF(LoanIsNotPaid*LoanIsGood,LoanValue,""), "")</f>
        <v/>
      </c>
      <c r="E270" s="24" t="str">
        <f ca="1">IFERROR(IF(LoanIsNotPaid*LoanIsGood,MonthlyPayment,""), "")</f>
        <v/>
      </c>
      <c r="F270" s="24" t="str">
        <f ca="1">IFERROR(IF(LoanIsNotPaid*LoanIsGood,Principal,""), "")</f>
        <v/>
      </c>
      <c r="G270" s="24" t="str">
        <f ca="1">IFERROR(IF(LoanIsNotPaid*LoanIsGood,InterestAmt,""), "")</f>
        <v/>
      </c>
      <c r="H270" s="24" t="str">
        <f ca="1">IFERROR(IF(LoanIsNotPaid*LoanIsGood,EndingBalance,""), "")</f>
        <v/>
      </c>
    </row>
    <row r="271" spans="2:8" ht="20" customHeight="1" x14ac:dyDescent="0.8">
      <c r="B271" s="26" t="str">
        <f ca="1">IFERROR(IF(LoanIsNotPaid*LoanIsGood,PaymentNumber,""), "")</f>
        <v/>
      </c>
      <c r="C271" s="25" t="str">
        <f ca="1">IFERROR(IF(LoanIsNotPaid*LoanIsGood,PaymentDate,""), "")</f>
        <v/>
      </c>
      <c r="D271" s="24" t="str">
        <f ca="1">IFERROR(IF(LoanIsNotPaid*LoanIsGood,LoanValue,""), "")</f>
        <v/>
      </c>
      <c r="E271" s="24" t="str">
        <f ca="1">IFERROR(IF(LoanIsNotPaid*LoanIsGood,MonthlyPayment,""), "")</f>
        <v/>
      </c>
      <c r="F271" s="24" t="str">
        <f ca="1">IFERROR(IF(LoanIsNotPaid*LoanIsGood,Principal,""), "")</f>
        <v/>
      </c>
      <c r="G271" s="24" t="str">
        <f ca="1">IFERROR(IF(LoanIsNotPaid*LoanIsGood,InterestAmt,""), "")</f>
        <v/>
      </c>
      <c r="H271" s="24" t="str">
        <f ca="1">IFERROR(IF(LoanIsNotPaid*LoanIsGood,EndingBalance,""), "")</f>
        <v/>
      </c>
    </row>
    <row r="272" spans="2:8" ht="20" customHeight="1" x14ac:dyDescent="0.8">
      <c r="B272" s="26" t="str">
        <f ca="1">IFERROR(IF(LoanIsNotPaid*LoanIsGood,PaymentNumber,""), "")</f>
        <v/>
      </c>
      <c r="C272" s="25" t="str">
        <f ca="1">IFERROR(IF(LoanIsNotPaid*LoanIsGood,PaymentDate,""), "")</f>
        <v/>
      </c>
      <c r="D272" s="24" t="str">
        <f ca="1">IFERROR(IF(LoanIsNotPaid*LoanIsGood,LoanValue,""), "")</f>
        <v/>
      </c>
      <c r="E272" s="24" t="str">
        <f ca="1">IFERROR(IF(LoanIsNotPaid*LoanIsGood,MonthlyPayment,""), "")</f>
        <v/>
      </c>
      <c r="F272" s="24" t="str">
        <f ca="1">IFERROR(IF(LoanIsNotPaid*LoanIsGood,Principal,""), "")</f>
        <v/>
      </c>
      <c r="G272" s="24" t="str">
        <f ca="1">IFERROR(IF(LoanIsNotPaid*LoanIsGood,InterestAmt,""), "")</f>
        <v/>
      </c>
      <c r="H272" s="24" t="str">
        <f ca="1">IFERROR(IF(LoanIsNotPaid*LoanIsGood,EndingBalance,""), "")</f>
        <v/>
      </c>
    </row>
    <row r="273" spans="2:8" ht="20" customHeight="1" x14ac:dyDescent="0.8">
      <c r="B273" s="26" t="str">
        <f ca="1">IFERROR(IF(LoanIsNotPaid*LoanIsGood,PaymentNumber,""), "")</f>
        <v/>
      </c>
      <c r="C273" s="25" t="str">
        <f ca="1">IFERROR(IF(LoanIsNotPaid*LoanIsGood,PaymentDate,""), "")</f>
        <v/>
      </c>
      <c r="D273" s="24" t="str">
        <f ca="1">IFERROR(IF(LoanIsNotPaid*LoanIsGood,LoanValue,""), "")</f>
        <v/>
      </c>
      <c r="E273" s="24" t="str">
        <f ca="1">IFERROR(IF(LoanIsNotPaid*LoanIsGood,MonthlyPayment,""), "")</f>
        <v/>
      </c>
      <c r="F273" s="24" t="str">
        <f ca="1">IFERROR(IF(LoanIsNotPaid*LoanIsGood,Principal,""), "")</f>
        <v/>
      </c>
      <c r="G273" s="24" t="str">
        <f ca="1">IFERROR(IF(LoanIsNotPaid*LoanIsGood,InterestAmt,""), "")</f>
        <v/>
      </c>
      <c r="H273" s="24" t="str">
        <f ca="1">IFERROR(IF(LoanIsNotPaid*LoanIsGood,EndingBalance,""), "")</f>
        <v/>
      </c>
    </row>
    <row r="274" spans="2:8" ht="20" customHeight="1" x14ac:dyDescent="0.8">
      <c r="B274" s="26" t="str">
        <f ca="1">IFERROR(IF(LoanIsNotPaid*LoanIsGood,PaymentNumber,""), "")</f>
        <v/>
      </c>
      <c r="C274" s="25" t="str">
        <f ca="1">IFERROR(IF(LoanIsNotPaid*LoanIsGood,PaymentDate,""), "")</f>
        <v/>
      </c>
      <c r="D274" s="24" t="str">
        <f ca="1">IFERROR(IF(LoanIsNotPaid*LoanIsGood,LoanValue,""), "")</f>
        <v/>
      </c>
      <c r="E274" s="24" t="str">
        <f ca="1">IFERROR(IF(LoanIsNotPaid*LoanIsGood,MonthlyPayment,""), "")</f>
        <v/>
      </c>
      <c r="F274" s="24" t="str">
        <f ca="1">IFERROR(IF(LoanIsNotPaid*LoanIsGood,Principal,""), "")</f>
        <v/>
      </c>
      <c r="G274" s="24" t="str">
        <f ca="1">IFERROR(IF(LoanIsNotPaid*LoanIsGood,InterestAmt,""), "")</f>
        <v/>
      </c>
      <c r="H274" s="24" t="str">
        <f ca="1">IFERROR(IF(LoanIsNotPaid*LoanIsGood,EndingBalance,""), "")</f>
        <v/>
      </c>
    </row>
    <row r="275" spans="2:8" ht="20" customHeight="1" x14ac:dyDescent="0.8">
      <c r="B275" s="26" t="str">
        <f ca="1">IFERROR(IF(LoanIsNotPaid*LoanIsGood,PaymentNumber,""), "")</f>
        <v/>
      </c>
      <c r="C275" s="25" t="str">
        <f ca="1">IFERROR(IF(LoanIsNotPaid*LoanIsGood,PaymentDate,""), "")</f>
        <v/>
      </c>
      <c r="D275" s="24" t="str">
        <f ca="1">IFERROR(IF(LoanIsNotPaid*LoanIsGood,LoanValue,""), "")</f>
        <v/>
      </c>
      <c r="E275" s="24" t="str">
        <f ca="1">IFERROR(IF(LoanIsNotPaid*LoanIsGood,MonthlyPayment,""), "")</f>
        <v/>
      </c>
      <c r="F275" s="24" t="str">
        <f ca="1">IFERROR(IF(LoanIsNotPaid*LoanIsGood,Principal,""), "")</f>
        <v/>
      </c>
      <c r="G275" s="24" t="str">
        <f ca="1">IFERROR(IF(LoanIsNotPaid*LoanIsGood,InterestAmt,""), "")</f>
        <v/>
      </c>
      <c r="H275" s="24" t="str">
        <f ca="1">IFERROR(IF(LoanIsNotPaid*LoanIsGood,EndingBalance,""), "")</f>
        <v/>
      </c>
    </row>
    <row r="276" spans="2:8" ht="20" customHeight="1" x14ac:dyDescent="0.8">
      <c r="B276" s="26" t="str">
        <f ca="1">IFERROR(IF(LoanIsNotPaid*LoanIsGood,PaymentNumber,""), "")</f>
        <v/>
      </c>
      <c r="C276" s="25" t="str">
        <f ca="1">IFERROR(IF(LoanIsNotPaid*LoanIsGood,PaymentDate,""), "")</f>
        <v/>
      </c>
      <c r="D276" s="24" t="str">
        <f ca="1">IFERROR(IF(LoanIsNotPaid*LoanIsGood,LoanValue,""), "")</f>
        <v/>
      </c>
      <c r="E276" s="24" t="str">
        <f ca="1">IFERROR(IF(LoanIsNotPaid*LoanIsGood,MonthlyPayment,""), "")</f>
        <v/>
      </c>
      <c r="F276" s="24" t="str">
        <f ca="1">IFERROR(IF(LoanIsNotPaid*LoanIsGood,Principal,""), "")</f>
        <v/>
      </c>
      <c r="G276" s="24" t="str">
        <f ca="1">IFERROR(IF(LoanIsNotPaid*LoanIsGood,InterestAmt,""), "")</f>
        <v/>
      </c>
      <c r="H276" s="24" t="str">
        <f ca="1">IFERROR(IF(LoanIsNotPaid*LoanIsGood,EndingBalance,""), "")</f>
        <v/>
      </c>
    </row>
    <row r="277" spans="2:8" ht="20" customHeight="1" x14ac:dyDescent="0.8">
      <c r="B277" s="26" t="str">
        <f ca="1">IFERROR(IF(LoanIsNotPaid*LoanIsGood,PaymentNumber,""), "")</f>
        <v/>
      </c>
      <c r="C277" s="25" t="str">
        <f ca="1">IFERROR(IF(LoanIsNotPaid*LoanIsGood,PaymentDate,""), "")</f>
        <v/>
      </c>
      <c r="D277" s="24" t="str">
        <f ca="1">IFERROR(IF(LoanIsNotPaid*LoanIsGood,LoanValue,""), "")</f>
        <v/>
      </c>
      <c r="E277" s="24" t="str">
        <f ca="1">IFERROR(IF(LoanIsNotPaid*LoanIsGood,MonthlyPayment,""), "")</f>
        <v/>
      </c>
      <c r="F277" s="24" t="str">
        <f ca="1">IFERROR(IF(LoanIsNotPaid*LoanIsGood,Principal,""), "")</f>
        <v/>
      </c>
      <c r="G277" s="24" t="str">
        <f ca="1">IFERROR(IF(LoanIsNotPaid*LoanIsGood,InterestAmt,""), "")</f>
        <v/>
      </c>
      <c r="H277" s="24" t="str">
        <f ca="1">IFERROR(IF(LoanIsNotPaid*LoanIsGood,EndingBalance,""), "")</f>
        <v/>
      </c>
    </row>
    <row r="278" spans="2:8" ht="20" customHeight="1" x14ac:dyDescent="0.8">
      <c r="B278" s="26" t="str">
        <f ca="1">IFERROR(IF(LoanIsNotPaid*LoanIsGood,PaymentNumber,""), "")</f>
        <v/>
      </c>
      <c r="C278" s="25" t="str">
        <f ca="1">IFERROR(IF(LoanIsNotPaid*LoanIsGood,PaymentDate,""), "")</f>
        <v/>
      </c>
      <c r="D278" s="24" t="str">
        <f ca="1">IFERROR(IF(LoanIsNotPaid*LoanIsGood,LoanValue,""), "")</f>
        <v/>
      </c>
      <c r="E278" s="24" t="str">
        <f ca="1">IFERROR(IF(LoanIsNotPaid*LoanIsGood,MonthlyPayment,""), "")</f>
        <v/>
      </c>
      <c r="F278" s="24" t="str">
        <f ca="1">IFERROR(IF(LoanIsNotPaid*LoanIsGood,Principal,""), "")</f>
        <v/>
      </c>
      <c r="G278" s="24" t="str">
        <f ca="1">IFERROR(IF(LoanIsNotPaid*LoanIsGood,InterestAmt,""), "")</f>
        <v/>
      </c>
      <c r="H278" s="24" t="str">
        <f ca="1">IFERROR(IF(LoanIsNotPaid*LoanIsGood,EndingBalance,""), "")</f>
        <v/>
      </c>
    </row>
    <row r="279" spans="2:8" ht="20" customHeight="1" x14ac:dyDescent="0.8">
      <c r="B279" s="26" t="str">
        <f ca="1">IFERROR(IF(LoanIsNotPaid*LoanIsGood,PaymentNumber,""), "")</f>
        <v/>
      </c>
      <c r="C279" s="25" t="str">
        <f ca="1">IFERROR(IF(LoanIsNotPaid*LoanIsGood,PaymentDate,""), "")</f>
        <v/>
      </c>
      <c r="D279" s="24" t="str">
        <f ca="1">IFERROR(IF(LoanIsNotPaid*LoanIsGood,LoanValue,""), "")</f>
        <v/>
      </c>
      <c r="E279" s="24" t="str">
        <f ca="1">IFERROR(IF(LoanIsNotPaid*LoanIsGood,MonthlyPayment,""), "")</f>
        <v/>
      </c>
      <c r="F279" s="24" t="str">
        <f ca="1">IFERROR(IF(LoanIsNotPaid*LoanIsGood,Principal,""), "")</f>
        <v/>
      </c>
      <c r="G279" s="24" t="str">
        <f ca="1">IFERROR(IF(LoanIsNotPaid*LoanIsGood,InterestAmt,""), "")</f>
        <v/>
      </c>
      <c r="H279" s="24" t="str">
        <f ca="1">IFERROR(IF(LoanIsNotPaid*LoanIsGood,EndingBalance,""), "")</f>
        <v/>
      </c>
    </row>
    <row r="280" spans="2:8" ht="20" customHeight="1" x14ac:dyDescent="0.8">
      <c r="B280" s="26" t="str">
        <f ca="1">IFERROR(IF(LoanIsNotPaid*LoanIsGood,PaymentNumber,""), "")</f>
        <v/>
      </c>
      <c r="C280" s="25" t="str">
        <f ca="1">IFERROR(IF(LoanIsNotPaid*LoanIsGood,PaymentDate,""), "")</f>
        <v/>
      </c>
      <c r="D280" s="24" t="str">
        <f ca="1">IFERROR(IF(LoanIsNotPaid*LoanIsGood,LoanValue,""), "")</f>
        <v/>
      </c>
      <c r="E280" s="24" t="str">
        <f ca="1">IFERROR(IF(LoanIsNotPaid*LoanIsGood,MonthlyPayment,""), "")</f>
        <v/>
      </c>
      <c r="F280" s="24" t="str">
        <f ca="1">IFERROR(IF(LoanIsNotPaid*LoanIsGood,Principal,""), "")</f>
        <v/>
      </c>
      <c r="G280" s="24" t="str">
        <f ca="1">IFERROR(IF(LoanIsNotPaid*LoanIsGood,InterestAmt,""), "")</f>
        <v/>
      </c>
      <c r="H280" s="24" t="str">
        <f ca="1">IFERROR(IF(LoanIsNotPaid*LoanIsGood,EndingBalance,""), "")</f>
        <v/>
      </c>
    </row>
    <row r="281" spans="2:8" ht="20" customHeight="1" x14ac:dyDescent="0.8">
      <c r="B281" s="26" t="str">
        <f ca="1">IFERROR(IF(LoanIsNotPaid*LoanIsGood,PaymentNumber,""), "")</f>
        <v/>
      </c>
      <c r="C281" s="25" t="str">
        <f ca="1">IFERROR(IF(LoanIsNotPaid*LoanIsGood,PaymentDate,""), "")</f>
        <v/>
      </c>
      <c r="D281" s="24" t="str">
        <f ca="1">IFERROR(IF(LoanIsNotPaid*LoanIsGood,LoanValue,""), "")</f>
        <v/>
      </c>
      <c r="E281" s="24" t="str">
        <f ca="1">IFERROR(IF(LoanIsNotPaid*LoanIsGood,MonthlyPayment,""), "")</f>
        <v/>
      </c>
      <c r="F281" s="24" t="str">
        <f ca="1">IFERROR(IF(LoanIsNotPaid*LoanIsGood,Principal,""), "")</f>
        <v/>
      </c>
      <c r="G281" s="24" t="str">
        <f ca="1">IFERROR(IF(LoanIsNotPaid*LoanIsGood,InterestAmt,""), "")</f>
        <v/>
      </c>
      <c r="H281" s="24" t="str">
        <f ca="1">IFERROR(IF(LoanIsNotPaid*LoanIsGood,EndingBalance,""), "")</f>
        <v/>
      </c>
    </row>
    <row r="282" spans="2:8" ht="20" customHeight="1" x14ac:dyDescent="0.8">
      <c r="B282" s="26" t="str">
        <f ca="1">IFERROR(IF(LoanIsNotPaid*LoanIsGood,PaymentNumber,""), "")</f>
        <v/>
      </c>
      <c r="C282" s="25" t="str">
        <f ca="1">IFERROR(IF(LoanIsNotPaid*LoanIsGood,PaymentDate,""), "")</f>
        <v/>
      </c>
      <c r="D282" s="24" t="str">
        <f ca="1">IFERROR(IF(LoanIsNotPaid*LoanIsGood,LoanValue,""), "")</f>
        <v/>
      </c>
      <c r="E282" s="24" t="str">
        <f ca="1">IFERROR(IF(LoanIsNotPaid*LoanIsGood,MonthlyPayment,""), "")</f>
        <v/>
      </c>
      <c r="F282" s="24" t="str">
        <f ca="1">IFERROR(IF(LoanIsNotPaid*LoanIsGood,Principal,""), "")</f>
        <v/>
      </c>
      <c r="G282" s="24" t="str">
        <f ca="1">IFERROR(IF(LoanIsNotPaid*LoanIsGood,InterestAmt,""), "")</f>
        <v/>
      </c>
      <c r="H282" s="24" t="str">
        <f ca="1">IFERROR(IF(LoanIsNotPaid*LoanIsGood,EndingBalance,""), "")</f>
        <v/>
      </c>
    </row>
    <row r="283" spans="2:8" ht="20" customHeight="1" x14ac:dyDescent="0.8">
      <c r="B283" s="26" t="str">
        <f ca="1">IFERROR(IF(LoanIsNotPaid*LoanIsGood,PaymentNumber,""), "")</f>
        <v/>
      </c>
      <c r="C283" s="25" t="str">
        <f ca="1">IFERROR(IF(LoanIsNotPaid*LoanIsGood,PaymentDate,""), "")</f>
        <v/>
      </c>
      <c r="D283" s="24" t="str">
        <f ca="1">IFERROR(IF(LoanIsNotPaid*LoanIsGood,LoanValue,""), "")</f>
        <v/>
      </c>
      <c r="E283" s="24" t="str">
        <f ca="1">IFERROR(IF(LoanIsNotPaid*LoanIsGood,MonthlyPayment,""), "")</f>
        <v/>
      </c>
      <c r="F283" s="24" t="str">
        <f ca="1">IFERROR(IF(LoanIsNotPaid*LoanIsGood,Principal,""), "")</f>
        <v/>
      </c>
      <c r="G283" s="24" t="str">
        <f ca="1">IFERROR(IF(LoanIsNotPaid*LoanIsGood,InterestAmt,""), "")</f>
        <v/>
      </c>
      <c r="H283" s="24" t="str">
        <f ca="1">IFERROR(IF(LoanIsNotPaid*LoanIsGood,EndingBalance,""), "")</f>
        <v/>
      </c>
    </row>
    <row r="284" spans="2:8" ht="20" customHeight="1" x14ac:dyDescent="0.8">
      <c r="B284" s="26" t="str">
        <f ca="1">IFERROR(IF(LoanIsNotPaid*LoanIsGood,PaymentNumber,""), "")</f>
        <v/>
      </c>
      <c r="C284" s="25" t="str">
        <f ca="1">IFERROR(IF(LoanIsNotPaid*LoanIsGood,PaymentDate,""), "")</f>
        <v/>
      </c>
      <c r="D284" s="24" t="str">
        <f ca="1">IFERROR(IF(LoanIsNotPaid*LoanIsGood,LoanValue,""), "")</f>
        <v/>
      </c>
      <c r="E284" s="24" t="str">
        <f ca="1">IFERROR(IF(LoanIsNotPaid*LoanIsGood,MonthlyPayment,""), "")</f>
        <v/>
      </c>
      <c r="F284" s="24" t="str">
        <f ca="1">IFERROR(IF(LoanIsNotPaid*LoanIsGood,Principal,""), "")</f>
        <v/>
      </c>
      <c r="G284" s="24" t="str">
        <f ca="1">IFERROR(IF(LoanIsNotPaid*LoanIsGood,InterestAmt,""), "")</f>
        <v/>
      </c>
      <c r="H284" s="24" t="str">
        <f ca="1">IFERROR(IF(LoanIsNotPaid*LoanIsGood,EndingBalance,""), "")</f>
        <v/>
      </c>
    </row>
    <row r="285" spans="2:8" ht="20" customHeight="1" x14ac:dyDescent="0.8">
      <c r="B285" s="26" t="str">
        <f ca="1">IFERROR(IF(LoanIsNotPaid*LoanIsGood,PaymentNumber,""), "")</f>
        <v/>
      </c>
      <c r="C285" s="25" t="str">
        <f ca="1">IFERROR(IF(LoanIsNotPaid*LoanIsGood,PaymentDate,""), "")</f>
        <v/>
      </c>
      <c r="D285" s="24" t="str">
        <f ca="1">IFERROR(IF(LoanIsNotPaid*LoanIsGood,LoanValue,""), "")</f>
        <v/>
      </c>
      <c r="E285" s="24" t="str">
        <f ca="1">IFERROR(IF(LoanIsNotPaid*LoanIsGood,MonthlyPayment,""), "")</f>
        <v/>
      </c>
      <c r="F285" s="24" t="str">
        <f ca="1">IFERROR(IF(LoanIsNotPaid*LoanIsGood,Principal,""), "")</f>
        <v/>
      </c>
      <c r="G285" s="24" t="str">
        <f ca="1">IFERROR(IF(LoanIsNotPaid*LoanIsGood,InterestAmt,""), "")</f>
        <v/>
      </c>
      <c r="H285" s="24" t="str">
        <f ca="1">IFERROR(IF(LoanIsNotPaid*LoanIsGood,EndingBalance,""), "")</f>
        <v/>
      </c>
    </row>
    <row r="286" spans="2:8" ht="20" customHeight="1" x14ac:dyDescent="0.8">
      <c r="B286" s="26" t="str">
        <f ca="1">IFERROR(IF(LoanIsNotPaid*LoanIsGood,PaymentNumber,""), "")</f>
        <v/>
      </c>
      <c r="C286" s="25" t="str">
        <f ca="1">IFERROR(IF(LoanIsNotPaid*LoanIsGood,PaymentDate,""), "")</f>
        <v/>
      </c>
      <c r="D286" s="24" t="str">
        <f ca="1">IFERROR(IF(LoanIsNotPaid*LoanIsGood,LoanValue,""), "")</f>
        <v/>
      </c>
      <c r="E286" s="24" t="str">
        <f ca="1">IFERROR(IF(LoanIsNotPaid*LoanIsGood,MonthlyPayment,""), "")</f>
        <v/>
      </c>
      <c r="F286" s="24" t="str">
        <f ca="1">IFERROR(IF(LoanIsNotPaid*LoanIsGood,Principal,""), "")</f>
        <v/>
      </c>
      <c r="G286" s="24" t="str">
        <f ca="1">IFERROR(IF(LoanIsNotPaid*LoanIsGood,InterestAmt,""), "")</f>
        <v/>
      </c>
      <c r="H286" s="24" t="str">
        <f ca="1">IFERROR(IF(LoanIsNotPaid*LoanIsGood,EndingBalance,""), "")</f>
        <v/>
      </c>
    </row>
    <row r="287" spans="2:8" ht="20" customHeight="1" x14ac:dyDescent="0.8">
      <c r="B287" s="26" t="str">
        <f ca="1">IFERROR(IF(LoanIsNotPaid*LoanIsGood,PaymentNumber,""), "")</f>
        <v/>
      </c>
      <c r="C287" s="25" t="str">
        <f ca="1">IFERROR(IF(LoanIsNotPaid*LoanIsGood,PaymentDate,""), "")</f>
        <v/>
      </c>
      <c r="D287" s="24" t="str">
        <f ca="1">IFERROR(IF(LoanIsNotPaid*LoanIsGood,LoanValue,""), "")</f>
        <v/>
      </c>
      <c r="E287" s="24" t="str">
        <f ca="1">IFERROR(IF(LoanIsNotPaid*LoanIsGood,MonthlyPayment,""), "")</f>
        <v/>
      </c>
      <c r="F287" s="24" t="str">
        <f ca="1">IFERROR(IF(LoanIsNotPaid*LoanIsGood,Principal,""), "")</f>
        <v/>
      </c>
      <c r="G287" s="24" t="str">
        <f ca="1">IFERROR(IF(LoanIsNotPaid*LoanIsGood,InterestAmt,""), "")</f>
        <v/>
      </c>
      <c r="H287" s="24" t="str">
        <f ca="1">IFERROR(IF(LoanIsNotPaid*LoanIsGood,EndingBalance,""), "")</f>
        <v/>
      </c>
    </row>
    <row r="288" spans="2:8" ht="20" customHeight="1" x14ac:dyDescent="0.8">
      <c r="B288" s="26" t="str">
        <f ca="1">IFERROR(IF(LoanIsNotPaid*LoanIsGood,PaymentNumber,""), "")</f>
        <v/>
      </c>
      <c r="C288" s="25" t="str">
        <f ca="1">IFERROR(IF(LoanIsNotPaid*LoanIsGood,PaymentDate,""), "")</f>
        <v/>
      </c>
      <c r="D288" s="24" t="str">
        <f ca="1">IFERROR(IF(LoanIsNotPaid*LoanIsGood,LoanValue,""), "")</f>
        <v/>
      </c>
      <c r="E288" s="24" t="str">
        <f ca="1">IFERROR(IF(LoanIsNotPaid*LoanIsGood,MonthlyPayment,""), "")</f>
        <v/>
      </c>
      <c r="F288" s="24" t="str">
        <f ca="1">IFERROR(IF(LoanIsNotPaid*LoanIsGood,Principal,""), "")</f>
        <v/>
      </c>
      <c r="G288" s="24" t="str">
        <f ca="1">IFERROR(IF(LoanIsNotPaid*LoanIsGood,InterestAmt,""), "")</f>
        <v/>
      </c>
      <c r="H288" s="24" t="str">
        <f ca="1">IFERROR(IF(LoanIsNotPaid*LoanIsGood,EndingBalance,""), "")</f>
        <v/>
      </c>
    </row>
    <row r="289" spans="2:8" ht="20" customHeight="1" x14ac:dyDescent="0.8">
      <c r="B289" s="26" t="str">
        <f ca="1">IFERROR(IF(LoanIsNotPaid*LoanIsGood,PaymentNumber,""), "")</f>
        <v/>
      </c>
      <c r="C289" s="25" t="str">
        <f ca="1">IFERROR(IF(LoanIsNotPaid*LoanIsGood,PaymentDate,""), "")</f>
        <v/>
      </c>
      <c r="D289" s="24" t="str">
        <f ca="1">IFERROR(IF(LoanIsNotPaid*LoanIsGood,LoanValue,""), "")</f>
        <v/>
      </c>
      <c r="E289" s="24" t="str">
        <f ca="1">IFERROR(IF(LoanIsNotPaid*LoanIsGood,MonthlyPayment,""), "")</f>
        <v/>
      </c>
      <c r="F289" s="24" t="str">
        <f ca="1">IFERROR(IF(LoanIsNotPaid*LoanIsGood,Principal,""), "")</f>
        <v/>
      </c>
      <c r="G289" s="24" t="str">
        <f ca="1">IFERROR(IF(LoanIsNotPaid*LoanIsGood,InterestAmt,""), "")</f>
        <v/>
      </c>
      <c r="H289" s="24" t="str">
        <f ca="1">IFERROR(IF(LoanIsNotPaid*LoanIsGood,EndingBalance,""), "")</f>
        <v/>
      </c>
    </row>
    <row r="290" spans="2:8" ht="20" customHeight="1" x14ac:dyDescent="0.8">
      <c r="B290" s="26" t="str">
        <f ca="1">IFERROR(IF(LoanIsNotPaid*LoanIsGood,PaymentNumber,""), "")</f>
        <v/>
      </c>
      <c r="C290" s="25" t="str">
        <f ca="1">IFERROR(IF(LoanIsNotPaid*LoanIsGood,PaymentDate,""), "")</f>
        <v/>
      </c>
      <c r="D290" s="24" t="str">
        <f ca="1">IFERROR(IF(LoanIsNotPaid*LoanIsGood,LoanValue,""), "")</f>
        <v/>
      </c>
      <c r="E290" s="24" t="str">
        <f ca="1">IFERROR(IF(LoanIsNotPaid*LoanIsGood,MonthlyPayment,""), "")</f>
        <v/>
      </c>
      <c r="F290" s="24" t="str">
        <f ca="1">IFERROR(IF(LoanIsNotPaid*LoanIsGood,Principal,""), "")</f>
        <v/>
      </c>
      <c r="G290" s="24" t="str">
        <f ca="1">IFERROR(IF(LoanIsNotPaid*LoanIsGood,InterestAmt,""), "")</f>
        <v/>
      </c>
      <c r="H290" s="24" t="str">
        <f ca="1">IFERROR(IF(LoanIsNotPaid*LoanIsGood,EndingBalance,""), "")</f>
        <v/>
      </c>
    </row>
    <row r="291" spans="2:8" ht="20" customHeight="1" x14ac:dyDescent="0.8">
      <c r="B291" s="26" t="str">
        <f ca="1">IFERROR(IF(LoanIsNotPaid*LoanIsGood,PaymentNumber,""), "")</f>
        <v/>
      </c>
      <c r="C291" s="25" t="str">
        <f ca="1">IFERROR(IF(LoanIsNotPaid*LoanIsGood,PaymentDate,""), "")</f>
        <v/>
      </c>
      <c r="D291" s="24" t="str">
        <f ca="1">IFERROR(IF(LoanIsNotPaid*LoanIsGood,LoanValue,""), "")</f>
        <v/>
      </c>
      <c r="E291" s="24" t="str">
        <f ca="1">IFERROR(IF(LoanIsNotPaid*LoanIsGood,MonthlyPayment,""), "")</f>
        <v/>
      </c>
      <c r="F291" s="24" t="str">
        <f ca="1">IFERROR(IF(LoanIsNotPaid*LoanIsGood,Principal,""), "")</f>
        <v/>
      </c>
      <c r="G291" s="24" t="str">
        <f ca="1">IFERROR(IF(LoanIsNotPaid*LoanIsGood,InterestAmt,""), "")</f>
        <v/>
      </c>
      <c r="H291" s="24" t="str">
        <f ca="1">IFERROR(IF(LoanIsNotPaid*LoanIsGood,EndingBalance,""), "")</f>
        <v/>
      </c>
    </row>
    <row r="292" spans="2:8" ht="20" customHeight="1" x14ac:dyDescent="0.8">
      <c r="B292" s="26" t="str">
        <f ca="1">IFERROR(IF(LoanIsNotPaid*LoanIsGood,PaymentNumber,""), "")</f>
        <v/>
      </c>
      <c r="C292" s="25" t="str">
        <f ca="1">IFERROR(IF(LoanIsNotPaid*LoanIsGood,PaymentDate,""), "")</f>
        <v/>
      </c>
      <c r="D292" s="24" t="str">
        <f ca="1">IFERROR(IF(LoanIsNotPaid*LoanIsGood,LoanValue,""), "")</f>
        <v/>
      </c>
      <c r="E292" s="24" t="str">
        <f ca="1">IFERROR(IF(LoanIsNotPaid*LoanIsGood,MonthlyPayment,""), "")</f>
        <v/>
      </c>
      <c r="F292" s="24" t="str">
        <f ca="1">IFERROR(IF(LoanIsNotPaid*LoanIsGood,Principal,""), "")</f>
        <v/>
      </c>
      <c r="G292" s="24" t="str">
        <f ca="1">IFERROR(IF(LoanIsNotPaid*LoanIsGood,InterestAmt,""), "")</f>
        <v/>
      </c>
      <c r="H292" s="24" t="str">
        <f ca="1">IFERROR(IF(LoanIsNotPaid*LoanIsGood,EndingBalance,""), "")</f>
        <v/>
      </c>
    </row>
    <row r="293" spans="2:8" ht="20" customHeight="1" x14ac:dyDescent="0.8">
      <c r="B293" s="26" t="str">
        <f ca="1">IFERROR(IF(LoanIsNotPaid*LoanIsGood,PaymentNumber,""), "")</f>
        <v/>
      </c>
      <c r="C293" s="25" t="str">
        <f ca="1">IFERROR(IF(LoanIsNotPaid*LoanIsGood,PaymentDate,""), "")</f>
        <v/>
      </c>
      <c r="D293" s="24" t="str">
        <f ca="1">IFERROR(IF(LoanIsNotPaid*LoanIsGood,LoanValue,""), "")</f>
        <v/>
      </c>
      <c r="E293" s="24" t="str">
        <f ca="1">IFERROR(IF(LoanIsNotPaid*LoanIsGood,MonthlyPayment,""), "")</f>
        <v/>
      </c>
      <c r="F293" s="24" t="str">
        <f ca="1">IFERROR(IF(LoanIsNotPaid*LoanIsGood,Principal,""), "")</f>
        <v/>
      </c>
      <c r="G293" s="24" t="str">
        <f ca="1">IFERROR(IF(LoanIsNotPaid*LoanIsGood,InterestAmt,""), "")</f>
        <v/>
      </c>
      <c r="H293" s="24" t="str">
        <f ca="1">IFERROR(IF(LoanIsNotPaid*LoanIsGood,EndingBalance,""), "")</f>
        <v/>
      </c>
    </row>
    <row r="294" spans="2:8" ht="20" customHeight="1" x14ac:dyDescent="0.8">
      <c r="B294" s="26" t="str">
        <f ca="1">IFERROR(IF(LoanIsNotPaid*LoanIsGood,PaymentNumber,""), "")</f>
        <v/>
      </c>
      <c r="C294" s="25" t="str">
        <f ca="1">IFERROR(IF(LoanIsNotPaid*LoanIsGood,PaymentDate,""), "")</f>
        <v/>
      </c>
      <c r="D294" s="24" t="str">
        <f ca="1">IFERROR(IF(LoanIsNotPaid*LoanIsGood,LoanValue,""), "")</f>
        <v/>
      </c>
      <c r="E294" s="24" t="str">
        <f ca="1">IFERROR(IF(LoanIsNotPaid*LoanIsGood,MonthlyPayment,""), "")</f>
        <v/>
      </c>
      <c r="F294" s="24" t="str">
        <f ca="1">IFERROR(IF(LoanIsNotPaid*LoanIsGood,Principal,""), "")</f>
        <v/>
      </c>
      <c r="G294" s="24" t="str">
        <f ca="1">IFERROR(IF(LoanIsNotPaid*LoanIsGood,InterestAmt,""), "")</f>
        <v/>
      </c>
      <c r="H294" s="24" t="str">
        <f ca="1">IFERROR(IF(LoanIsNotPaid*LoanIsGood,EndingBalance,""), "")</f>
        <v/>
      </c>
    </row>
    <row r="295" spans="2:8" ht="20" customHeight="1" x14ac:dyDescent="0.8">
      <c r="B295" s="26" t="str">
        <f ca="1">IFERROR(IF(LoanIsNotPaid*LoanIsGood,PaymentNumber,""), "")</f>
        <v/>
      </c>
      <c r="C295" s="25" t="str">
        <f ca="1">IFERROR(IF(LoanIsNotPaid*LoanIsGood,PaymentDate,""), "")</f>
        <v/>
      </c>
      <c r="D295" s="24" t="str">
        <f ca="1">IFERROR(IF(LoanIsNotPaid*LoanIsGood,LoanValue,""), "")</f>
        <v/>
      </c>
      <c r="E295" s="24" t="str">
        <f ca="1">IFERROR(IF(LoanIsNotPaid*LoanIsGood,MonthlyPayment,""), "")</f>
        <v/>
      </c>
      <c r="F295" s="24" t="str">
        <f ca="1">IFERROR(IF(LoanIsNotPaid*LoanIsGood,Principal,""), "")</f>
        <v/>
      </c>
      <c r="G295" s="24" t="str">
        <f ca="1">IFERROR(IF(LoanIsNotPaid*LoanIsGood,InterestAmt,""), "")</f>
        <v/>
      </c>
      <c r="H295" s="24" t="str">
        <f ca="1">IFERROR(IF(LoanIsNotPaid*LoanIsGood,EndingBalance,""), "")</f>
        <v/>
      </c>
    </row>
    <row r="296" spans="2:8" ht="20" customHeight="1" x14ac:dyDescent="0.8">
      <c r="B296" s="26" t="str">
        <f ca="1">IFERROR(IF(LoanIsNotPaid*LoanIsGood,PaymentNumber,""), "")</f>
        <v/>
      </c>
      <c r="C296" s="25" t="str">
        <f ca="1">IFERROR(IF(LoanIsNotPaid*LoanIsGood,PaymentDate,""), "")</f>
        <v/>
      </c>
      <c r="D296" s="24" t="str">
        <f ca="1">IFERROR(IF(LoanIsNotPaid*LoanIsGood,LoanValue,""), "")</f>
        <v/>
      </c>
      <c r="E296" s="24" t="str">
        <f ca="1">IFERROR(IF(LoanIsNotPaid*LoanIsGood,MonthlyPayment,""), "")</f>
        <v/>
      </c>
      <c r="F296" s="24" t="str">
        <f ca="1">IFERROR(IF(LoanIsNotPaid*LoanIsGood,Principal,""), "")</f>
        <v/>
      </c>
      <c r="G296" s="24" t="str">
        <f ca="1">IFERROR(IF(LoanIsNotPaid*LoanIsGood,InterestAmt,""), "")</f>
        <v/>
      </c>
      <c r="H296" s="24" t="str">
        <f ca="1">IFERROR(IF(LoanIsNotPaid*LoanIsGood,EndingBalance,""), "")</f>
        <v/>
      </c>
    </row>
    <row r="297" spans="2:8" ht="20" customHeight="1" x14ac:dyDescent="0.8">
      <c r="B297" s="26" t="str">
        <f ca="1">IFERROR(IF(LoanIsNotPaid*LoanIsGood,PaymentNumber,""), "")</f>
        <v/>
      </c>
      <c r="C297" s="25" t="str">
        <f ca="1">IFERROR(IF(LoanIsNotPaid*LoanIsGood,PaymentDate,""), "")</f>
        <v/>
      </c>
      <c r="D297" s="24" t="str">
        <f ca="1">IFERROR(IF(LoanIsNotPaid*LoanIsGood,LoanValue,""), "")</f>
        <v/>
      </c>
      <c r="E297" s="24" t="str">
        <f ca="1">IFERROR(IF(LoanIsNotPaid*LoanIsGood,MonthlyPayment,""), "")</f>
        <v/>
      </c>
      <c r="F297" s="24" t="str">
        <f ca="1">IFERROR(IF(LoanIsNotPaid*LoanIsGood,Principal,""), "")</f>
        <v/>
      </c>
      <c r="G297" s="24" t="str">
        <f ca="1">IFERROR(IF(LoanIsNotPaid*LoanIsGood,InterestAmt,""), "")</f>
        <v/>
      </c>
      <c r="H297" s="24" t="str">
        <f ca="1">IFERROR(IF(LoanIsNotPaid*LoanIsGood,EndingBalance,""), "")</f>
        <v/>
      </c>
    </row>
    <row r="298" spans="2:8" ht="20" customHeight="1" x14ac:dyDescent="0.8">
      <c r="B298" s="26" t="str">
        <f ca="1">IFERROR(IF(LoanIsNotPaid*LoanIsGood,PaymentNumber,""), "")</f>
        <v/>
      </c>
      <c r="C298" s="25" t="str">
        <f ca="1">IFERROR(IF(LoanIsNotPaid*LoanIsGood,PaymentDate,""), "")</f>
        <v/>
      </c>
      <c r="D298" s="24" t="str">
        <f ca="1">IFERROR(IF(LoanIsNotPaid*LoanIsGood,LoanValue,""), "")</f>
        <v/>
      </c>
      <c r="E298" s="24" t="str">
        <f ca="1">IFERROR(IF(LoanIsNotPaid*LoanIsGood,MonthlyPayment,""), "")</f>
        <v/>
      </c>
      <c r="F298" s="24" t="str">
        <f ca="1">IFERROR(IF(LoanIsNotPaid*LoanIsGood,Principal,""), "")</f>
        <v/>
      </c>
      <c r="G298" s="24" t="str">
        <f ca="1">IFERROR(IF(LoanIsNotPaid*LoanIsGood,InterestAmt,""), "")</f>
        <v/>
      </c>
      <c r="H298" s="24" t="str">
        <f ca="1">IFERROR(IF(LoanIsNotPaid*LoanIsGood,EndingBalance,""), "")</f>
        <v/>
      </c>
    </row>
    <row r="299" spans="2:8" ht="20" customHeight="1" x14ac:dyDescent="0.8">
      <c r="B299" s="26" t="str">
        <f ca="1">IFERROR(IF(LoanIsNotPaid*LoanIsGood,PaymentNumber,""), "")</f>
        <v/>
      </c>
      <c r="C299" s="25" t="str">
        <f ca="1">IFERROR(IF(LoanIsNotPaid*LoanIsGood,PaymentDate,""), "")</f>
        <v/>
      </c>
      <c r="D299" s="24" t="str">
        <f ca="1">IFERROR(IF(LoanIsNotPaid*LoanIsGood,LoanValue,""), "")</f>
        <v/>
      </c>
      <c r="E299" s="24" t="str">
        <f ca="1">IFERROR(IF(LoanIsNotPaid*LoanIsGood,MonthlyPayment,""), "")</f>
        <v/>
      </c>
      <c r="F299" s="24" t="str">
        <f ca="1">IFERROR(IF(LoanIsNotPaid*LoanIsGood,Principal,""), "")</f>
        <v/>
      </c>
      <c r="G299" s="24" t="str">
        <f ca="1">IFERROR(IF(LoanIsNotPaid*LoanIsGood,InterestAmt,""), "")</f>
        <v/>
      </c>
      <c r="H299" s="24" t="str">
        <f ca="1">IFERROR(IF(LoanIsNotPaid*LoanIsGood,EndingBalance,""), "")</f>
        <v/>
      </c>
    </row>
    <row r="300" spans="2:8" ht="20" customHeight="1" x14ac:dyDescent="0.8">
      <c r="B300" s="26" t="str">
        <f ca="1">IFERROR(IF(LoanIsNotPaid*LoanIsGood,PaymentNumber,""), "")</f>
        <v/>
      </c>
      <c r="C300" s="25" t="str">
        <f ca="1">IFERROR(IF(LoanIsNotPaid*LoanIsGood,PaymentDate,""), "")</f>
        <v/>
      </c>
      <c r="D300" s="24" t="str">
        <f ca="1">IFERROR(IF(LoanIsNotPaid*LoanIsGood,LoanValue,""), "")</f>
        <v/>
      </c>
      <c r="E300" s="24" t="str">
        <f ca="1">IFERROR(IF(LoanIsNotPaid*LoanIsGood,MonthlyPayment,""), "")</f>
        <v/>
      </c>
      <c r="F300" s="24" t="str">
        <f ca="1">IFERROR(IF(LoanIsNotPaid*LoanIsGood,Principal,""), "")</f>
        <v/>
      </c>
      <c r="G300" s="24" t="str">
        <f ca="1">IFERROR(IF(LoanIsNotPaid*LoanIsGood,InterestAmt,""), "")</f>
        <v/>
      </c>
      <c r="H300" s="24" t="str">
        <f ca="1">IFERROR(IF(LoanIsNotPaid*LoanIsGood,EndingBalance,""), "")</f>
        <v/>
      </c>
    </row>
    <row r="301" spans="2:8" ht="20" customHeight="1" x14ac:dyDescent="0.8">
      <c r="B301" s="26" t="str">
        <f ca="1">IFERROR(IF(LoanIsNotPaid*LoanIsGood,PaymentNumber,""), "")</f>
        <v/>
      </c>
      <c r="C301" s="25" t="str">
        <f ca="1">IFERROR(IF(LoanIsNotPaid*LoanIsGood,PaymentDate,""), "")</f>
        <v/>
      </c>
      <c r="D301" s="24" t="str">
        <f ca="1">IFERROR(IF(LoanIsNotPaid*LoanIsGood,LoanValue,""), "")</f>
        <v/>
      </c>
      <c r="E301" s="24" t="str">
        <f ca="1">IFERROR(IF(LoanIsNotPaid*LoanIsGood,MonthlyPayment,""), "")</f>
        <v/>
      </c>
      <c r="F301" s="24" t="str">
        <f ca="1">IFERROR(IF(LoanIsNotPaid*LoanIsGood,Principal,""), "")</f>
        <v/>
      </c>
      <c r="G301" s="24" t="str">
        <f ca="1">IFERROR(IF(LoanIsNotPaid*LoanIsGood,InterestAmt,""), "")</f>
        <v/>
      </c>
      <c r="H301" s="24" t="str">
        <f ca="1">IFERROR(IF(LoanIsNotPaid*LoanIsGood,EndingBalance,""), "")</f>
        <v/>
      </c>
    </row>
    <row r="302" spans="2:8" ht="20" customHeight="1" x14ac:dyDescent="0.8">
      <c r="B302" s="26" t="str">
        <f ca="1">IFERROR(IF(LoanIsNotPaid*LoanIsGood,PaymentNumber,""), "")</f>
        <v/>
      </c>
      <c r="C302" s="25" t="str">
        <f ca="1">IFERROR(IF(LoanIsNotPaid*LoanIsGood,PaymentDate,""), "")</f>
        <v/>
      </c>
      <c r="D302" s="24" t="str">
        <f ca="1">IFERROR(IF(LoanIsNotPaid*LoanIsGood,LoanValue,""), "")</f>
        <v/>
      </c>
      <c r="E302" s="24" t="str">
        <f ca="1">IFERROR(IF(LoanIsNotPaid*LoanIsGood,MonthlyPayment,""), "")</f>
        <v/>
      </c>
      <c r="F302" s="24" t="str">
        <f ca="1">IFERROR(IF(LoanIsNotPaid*LoanIsGood,Principal,""), "")</f>
        <v/>
      </c>
      <c r="G302" s="24" t="str">
        <f ca="1">IFERROR(IF(LoanIsNotPaid*LoanIsGood,InterestAmt,""), "")</f>
        <v/>
      </c>
      <c r="H302" s="24" t="str">
        <f ca="1">IFERROR(IF(LoanIsNotPaid*LoanIsGood,EndingBalance,""), "")</f>
        <v/>
      </c>
    </row>
    <row r="303" spans="2:8" ht="20" customHeight="1" x14ac:dyDescent="0.8">
      <c r="B303" s="26" t="str">
        <f ca="1">IFERROR(IF(LoanIsNotPaid*LoanIsGood,PaymentNumber,""), "")</f>
        <v/>
      </c>
      <c r="C303" s="25" t="str">
        <f ca="1">IFERROR(IF(LoanIsNotPaid*LoanIsGood,PaymentDate,""), "")</f>
        <v/>
      </c>
      <c r="D303" s="24" t="str">
        <f ca="1">IFERROR(IF(LoanIsNotPaid*LoanIsGood,LoanValue,""), "")</f>
        <v/>
      </c>
      <c r="E303" s="24" t="str">
        <f ca="1">IFERROR(IF(LoanIsNotPaid*LoanIsGood,MonthlyPayment,""), "")</f>
        <v/>
      </c>
      <c r="F303" s="24" t="str">
        <f ca="1">IFERROR(IF(LoanIsNotPaid*LoanIsGood,Principal,""), "")</f>
        <v/>
      </c>
      <c r="G303" s="24" t="str">
        <f ca="1">IFERROR(IF(LoanIsNotPaid*LoanIsGood,InterestAmt,""), "")</f>
        <v/>
      </c>
      <c r="H303" s="24" t="str">
        <f ca="1">IFERROR(IF(LoanIsNotPaid*LoanIsGood,EndingBalance,""), "")</f>
        <v/>
      </c>
    </row>
    <row r="304" spans="2:8" ht="20" customHeight="1" x14ac:dyDescent="0.8">
      <c r="B304" s="26" t="str">
        <f ca="1">IFERROR(IF(LoanIsNotPaid*LoanIsGood,PaymentNumber,""), "")</f>
        <v/>
      </c>
      <c r="C304" s="25" t="str">
        <f ca="1">IFERROR(IF(LoanIsNotPaid*LoanIsGood,PaymentDate,""), "")</f>
        <v/>
      </c>
      <c r="D304" s="24" t="str">
        <f ca="1">IFERROR(IF(LoanIsNotPaid*LoanIsGood,LoanValue,""), "")</f>
        <v/>
      </c>
      <c r="E304" s="24" t="str">
        <f ca="1">IFERROR(IF(LoanIsNotPaid*LoanIsGood,MonthlyPayment,""), "")</f>
        <v/>
      </c>
      <c r="F304" s="24" t="str">
        <f ca="1">IFERROR(IF(LoanIsNotPaid*LoanIsGood,Principal,""), "")</f>
        <v/>
      </c>
      <c r="G304" s="24" t="str">
        <f ca="1">IFERROR(IF(LoanIsNotPaid*LoanIsGood,InterestAmt,""), "")</f>
        <v/>
      </c>
      <c r="H304" s="24" t="str">
        <f ca="1">IFERROR(IF(LoanIsNotPaid*LoanIsGood,EndingBalance,""), "")</f>
        <v/>
      </c>
    </row>
    <row r="305" spans="2:8" ht="20" customHeight="1" x14ac:dyDescent="0.8">
      <c r="B305" s="26" t="str">
        <f ca="1">IFERROR(IF(LoanIsNotPaid*LoanIsGood,PaymentNumber,""), "")</f>
        <v/>
      </c>
      <c r="C305" s="25" t="str">
        <f ca="1">IFERROR(IF(LoanIsNotPaid*LoanIsGood,PaymentDate,""), "")</f>
        <v/>
      </c>
      <c r="D305" s="24" t="str">
        <f ca="1">IFERROR(IF(LoanIsNotPaid*LoanIsGood,LoanValue,""), "")</f>
        <v/>
      </c>
      <c r="E305" s="24" t="str">
        <f ca="1">IFERROR(IF(LoanIsNotPaid*LoanIsGood,MonthlyPayment,""), "")</f>
        <v/>
      </c>
      <c r="F305" s="24" t="str">
        <f ca="1">IFERROR(IF(LoanIsNotPaid*LoanIsGood,Principal,""), "")</f>
        <v/>
      </c>
      <c r="G305" s="24" t="str">
        <f ca="1">IFERROR(IF(LoanIsNotPaid*LoanIsGood,InterestAmt,""), "")</f>
        <v/>
      </c>
      <c r="H305" s="24" t="str">
        <f ca="1">IFERROR(IF(LoanIsNotPaid*LoanIsGood,EndingBalance,""), "")</f>
        <v/>
      </c>
    </row>
    <row r="306" spans="2:8" ht="20" customHeight="1" x14ac:dyDescent="0.8">
      <c r="B306" s="26" t="str">
        <f ca="1">IFERROR(IF(LoanIsNotPaid*LoanIsGood,PaymentNumber,""), "")</f>
        <v/>
      </c>
      <c r="C306" s="25" t="str">
        <f ca="1">IFERROR(IF(LoanIsNotPaid*LoanIsGood,PaymentDate,""), "")</f>
        <v/>
      </c>
      <c r="D306" s="24" t="str">
        <f ca="1">IFERROR(IF(LoanIsNotPaid*LoanIsGood,LoanValue,""), "")</f>
        <v/>
      </c>
      <c r="E306" s="24" t="str">
        <f ca="1">IFERROR(IF(LoanIsNotPaid*LoanIsGood,MonthlyPayment,""), "")</f>
        <v/>
      </c>
      <c r="F306" s="24" t="str">
        <f ca="1">IFERROR(IF(LoanIsNotPaid*LoanIsGood,Principal,""), "")</f>
        <v/>
      </c>
      <c r="G306" s="24" t="str">
        <f ca="1">IFERROR(IF(LoanIsNotPaid*LoanIsGood,InterestAmt,""), "")</f>
        <v/>
      </c>
      <c r="H306" s="24" t="str">
        <f ca="1">IFERROR(IF(LoanIsNotPaid*LoanIsGood,EndingBalance,""), "")</f>
        <v/>
      </c>
    </row>
    <row r="307" spans="2:8" ht="20" customHeight="1" x14ac:dyDescent="0.8">
      <c r="B307" s="26" t="str">
        <f ca="1">IFERROR(IF(LoanIsNotPaid*LoanIsGood,PaymentNumber,""), "")</f>
        <v/>
      </c>
      <c r="C307" s="25" t="str">
        <f ca="1">IFERROR(IF(LoanIsNotPaid*LoanIsGood,PaymentDate,""), "")</f>
        <v/>
      </c>
      <c r="D307" s="24" t="str">
        <f ca="1">IFERROR(IF(LoanIsNotPaid*LoanIsGood,LoanValue,""), "")</f>
        <v/>
      </c>
      <c r="E307" s="24" t="str">
        <f ca="1">IFERROR(IF(LoanIsNotPaid*LoanIsGood,MonthlyPayment,""), "")</f>
        <v/>
      </c>
      <c r="F307" s="24" t="str">
        <f ca="1">IFERROR(IF(LoanIsNotPaid*LoanIsGood,Principal,""), "")</f>
        <v/>
      </c>
      <c r="G307" s="24" t="str">
        <f ca="1">IFERROR(IF(LoanIsNotPaid*LoanIsGood,InterestAmt,""), "")</f>
        <v/>
      </c>
      <c r="H307" s="24" t="str">
        <f ca="1">IFERROR(IF(LoanIsNotPaid*LoanIsGood,EndingBalance,""), "")</f>
        <v/>
      </c>
    </row>
    <row r="308" spans="2:8" ht="20" customHeight="1" x14ac:dyDescent="0.8">
      <c r="B308" s="26" t="str">
        <f ca="1">IFERROR(IF(LoanIsNotPaid*LoanIsGood,PaymentNumber,""), "")</f>
        <v/>
      </c>
      <c r="C308" s="25" t="str">
        <f ca="1">IFERROR(IF(LoanIsNotPaid*LoanIsGood,PaymentDate,""), "")</f>
        <v/>
      </c>
      <c r="D308" s="24" t="str">
        <f ca="1">IFERROR(IF(LoanIsNotPaid*LoanIsGood,LoanValue,""), "")</f>
        <v/>
      </c>
      <c r="E308" s="24" t="str">
        <f ca="1">IFERROR(IF(LoanIsNotPaid*LoanIsGood,MonthlyPayment,""), "")</f>
        <v/>
      </c>
      <c r="F308" s="24" t="str">
        <f ca="1">IFERROR(IF(LoanIsNotPaid*LoanIsGood,Principal,""), "")</f>
        <v/>
      </c>
      <c r="G308" s="24" t="str">
        <f ca="1">IFERROR(IF(LoanIsNotPaid*LoanIsGood,InterestAmt,""), "")</f>
        <v/>
      </c>
      <c r="H308" s="24" t="str">
        <f ca="1">IFERROR(IF(LoanIsNotPaid*LoanIsGood,EndingBalance,""), "")</f>
        <v/>
      </c>
    </row>
    <row r="309" spans="2:8" ht="20" customHeight="1" x14ac:dyDescent="0.8">
      <c r="B309" s="26" t="str">
        <f ca="1">IFERROR(IF(LoanIsNotPaid*LoanIsGood,PaymentNumber,""), "")</f>
        <v/>
      </c>
      <c r="C309" s="25" t="str">
        <f ca="1">IFERROR(IF(LoanIsNotPaid*LoanIsGood,PaymentDate,""), "")</f>
        <v/>
      </c>
      <c r="D309" s="24" t="str">
        <f ca="1">IFERROR(IF(LoanIsNotPaid*LoanIsGood,LoanValue,""), "")</f>
        <v/>
      </c>
      <c r="E309" s="24" t="str">
        <f ca="1">IFERROR(IF(LoanIsNotPaid*LoanIsGood,MonthlyPayment,""), "")</f>
        <v/>
      </c>
      <c r="F309" s="24" t="str">
        <f ca="1">IFERROR(IF(LoanIsNotPaid*LoanIsGood,Principal,""), "")</f>
        <v/>
      </c>
      <c r="G309" s="24" t="str">
        <f ca="1">IFERROR(IF(LoanIsNotPaid*LoanIsGood,InterestAmt,""), "")</f>
        <v/>
      </c>
      <c r="H309" s="24" t="str">
        <f ca="1">IFERROR(IF(LoanIsNotPaid*LoanIsGood,EndingBalance,""), "")</f>
        <v/>
      </c>
    </row>
    <row r="310" spans="2:8" ht="20" customHeight="1" x14ac:dyDescent="0.8">
      <c r="B310" s="26" t="str">
        <f ca="1">IFERROR(IF(LoanIsNotPaid*LoanIsGood,PaymentNumber,""), "")</f>
        <v/>
      </c>
      <c r="C310" s="25" t="str">
        <f ca="1">IFERROR(IF(LoanIsNotPaid*LoanIsGood,PaymentDate,""), "")</f>
        <v/>
      </c>
      <c r="D310" s="24" t="str">
        <f ca="1">IFERROR(IF(LoanIsNotPaid*LoanIsGood,LoanValue,""), "")</f>
        <v/>
      </c>
      <c r="E310" s="24" t="str">
        <f ca="1">IFERROR(IF(LoanIsNotPaid*LoanIsGood,MonthlyPayment,""), "")</f>
        <v/>
      </c>
      <c r="F310" s="24" t="str">
        <f ca="1">IFERROR(IF(LoanIsNotPaid*LoanIsGood,Principal,""), "")</f>
        <v/>
      </c>
      <c r="G310" s="24" t="str">
        <f ca="1">IFERROR(IF(LoanIsNotPaid*LoanIsGood,InterestAmt,""), "")</f>
        <v/>
      </c>
      <c r="H310" s="24" t="str">
        <f ca="1">IFERROR(IF(LoanIsNotPaid*LoanIsGood,EndingBalance,""), "")</f>
        <v/>
      </c>
    </row>
    <row r="311" spans="2:8" ht="20" customHeight="1" x14ac:dyDescent="0.8">
      <c r="B311" s="26" t="str">
        <f ca="1">IFERROR(IF(LoanIsNotPaid*LoanIsGood,PaymentNumber,""), "")</f>
        <v/>
      </c>
      <c r="C311" s="25" t="str">
        <f ca="1">IFERROR(IF(LoanIsNotPaid*LoanIsGood,PaymentDate,""), "")</f>
        <v/>
      </c>
      <c r="D311" s="24" t="str">
        <f ca="1">IFERROR(IF(LoanIsNotPaid*LoanIsGood,LoanValue,""), "")</f>
        <v/>
      </c>
      <c r="E311" s="24" t="str">
        <f ca="1">IFERROR(IF(LoanIsNotPaid*LoanIsGood,MonthlyPayment,""), "")</f>
        <v/>
      </c>
      <c r="F311" s="24" t="str">
        <f ca="1">IFERROR(IF(LoanIsNotPaid*LoanIsGood,Principal,""), "")</f>
        <v/>
      </c>
      <c r="G311" s="24" t="str">
        <f ca="1">IFERROR(IF(LoanIsNotPaid*LoanIsGood,InterestAmt,""), "")</f>
        <v/>
      </c>
      <c r="H311" s="24" t="str">
        <f ca="1">IFERROR(IF(LoanIsNotPaid*LoanIsGood,EndingBalance,""), "")</f>
        <v/>
      </c>
    </row>
    <row r="312" spans="2:8" ht="20" customHeight="1" x14ac:dyDescent="0.8">
      <c r="B312" s="26" t="str">
        <f ca="1">IFERROR(IF(LoanIsNotPaid*LoanIsGood,PaymentNumber,""), "")</f>
        <v/>
      </c>
      <c r="C312" s="25" t="str">
        <f ca="1">IFERROR(IF(LoanIsNotPaid*LoanIsGood,PaymentDate,""), "")</f>
        <v/>
      </c>
      <c r="D312" s="24" t="str">
        <f ca="1">IFERROR(IF(LoanIsNotPaid*LoanIsGood,LoanValue,""), "")</f>
        <v/>
      </c>
      <c r="E312" s="24" t="str">
        <f ca="1">IFERROR(IF(LoanIsNotPaid*LoanIsGood,MonthlyPayment,""), "")</f>
        <v/>
      </c>
      <c r="F312" s="24" t="str">
        <f ca="1">IFERROR(IF(LoanIsNotPaid*LoanIsGood,Principal,""), "")</f>
        <v/>
      </c>
      <c r="G312" s="24" t="str">
        <f ca="1">IFERROR(IF(LoanIsNotPaid*LoanIsGood,InterestAmt,""), "")</f>
        <v/>
      </c>
      <c r="H312" s="24" t="str">
        <f ca="1">IFERROR(IF(LoanIsNotPaid*LoanIsGood,EndingBalance,""), "")</f>
        <v/>
      </c>
    </row>
    <row r="313" spans="2:8" ht="20" customHeight="1" x14ac:dyDescent="0.8">
      <c r="B313" s="26" t="str">
        <f ca="1">IFERROR(IF(LoanIsNotPaid*LoanIsGood,PaymentNumber,""), "")</f>
        <v/>
      </c>
      <c r="C313" s="25" t="str">
        <f ca="1">IFERROR(IF(LoanIsNotPaid*LoanIsGood,PaymentDate,""), "")</f>
        <v/>
      </c>
      <c r="D313" s="24" t="str">
        <f ca="1">IFERROR(IF(LoanIsNotPaid*LoanIsGood,LoanValue,""), "")</f>
        <v/>
      </c>
      <c r="E313" s="24" t="str">
        <f ca="1">IFERROR(IF(LoanIsNotPaid*LoanIsGood,MonthlyPayment,""), "")</f>
        <v/>
      </c>
      <c r="F313" s="24" t="str">
        <f ca="1">IFERROR(IF(LoanIsNotPaid*LoanIsGood,Principal,""), "")</f>
        <v/>
      </c>
      <c r="G313" s="24" t="str">
        <f ca="1">IFERROR(IF(LoanIsNotPaid*LoanIsGood,InterestAmt,""), "")</f>
        <v/>
      </c>
      <c r="H313" s="24" t="str">
        <f ca="1">IFERROR(IF(LoanIsNotPaid*LoanIsGood,EndingBalance,""), "")</f>
        <v/>
      </c>
    </row>
    <row r="314" spans="2:8" ht="20" customHeight="1" x14ac:dyDescent="0.8">
      <c r="B314" s="26" t="str">
        <f ca="1">IFERROR(IF(LoanIsNotPaid*LoanIsGood,PaymentNumber,""), "")</f>
        <v/>
      </c>
      <c r="C314" s="25" t="str">
        <f ca="1">IFERROR(IF(LoanIsNotPaid*LoanIsGood,PaymentDate,""), "")</f>
        <v/>
      </c>
      <c r="D314" s="24" t="str">
        <f ca="1">IFERROR(IF(LoanIsNotPaid*LoanIsGood,LoanValue,""), "")</f>
        <v/>
      </c>
      <c r="E314" s="24" t="str">
        <f ca="1">IFERROR(IF(LoanIsNotPaid*LoanIsGood,MonthlyPayment,""), "")</f>
        <v/>
      </c>
      <c r="F314" s="24" t="str">
        <f ca="1">IFERROR(IF(LoanIsNotPaid*LoanIsGood,Principal,""), "")</f>
        <v/>
      </c>
      <c r="G314" s="24" t="str">
        <f ca="1">IFERROR(IF(LoanIsNotPaid*LoanIsGood,InterestAmt,""), "")</f>
        <v/>
      </c>
      <c r="H314" s="24" t="str">
        <f ca="1">IFERROR(IF(LoanIsNotPaid*LoanIsGood,EndingBalance,""), "")</f>
        <v/>
      </c>
    </row>
    <row r="315" spans="2:8" ht="20" customHeight="1" x14ac:dyDescent="0.8">
      <c r="B315" s="26" t="str">
        <f ca="1">IFERROR(IF(LoanIsNotPaid*LoanIsGood,PaymentNumber,""), "")</f>
        <v/>
      </c>
      <c r="C315" s="25" t="str">
        <f ca="1">IFERROR(IF(LoanIsNotPaid*LoanIsGood,PaymentDate,""), "")</f>
        <v/>
      </c>
      <c r="D315" s="24" t="str">
        <f ca="1">IFERROR(IF(LoanIsNotPaid*LoanIsGood,LoanValue,""), "")</f>
        <v/>
      </c>
      <c r="E315" s="24" t="str">
        <f ca="1">IFERROR(IF(LoanIsNotPaid*LoanIsGood,MonthlyPayment,""), "")</f>
        <v/>
      </c>
      <c r="F315" s="24" t="str">
        <f ca="1">IFERROR(IF(LoanIsNotPaid*LoanIsGood,Principal,""), "")</f>
        <v/>
      </c>
      <c r="G315" s="24" t="str">
        <f ca="1">IFERROR(IF(LoanIsNotPaid*LoanIsGood,InterestAmt,""), "")</f>
        <v/>
      </c>
      <c r="H315" s="24" t="str">
        <f ca="1">IFERROR(IF(LoanIsNotPaid*LoanIsGood,EndingBalance,""), "")</f>
        <v/>
      </c>
    </row>
    <row r="316" spans="2:8" ht="20" customHeight="1" x14ac:dyDescent="0.8">
      <c r="B316" s="26" t="str">
        <f ca="1">IFERROR(IF(LoanIsNotPaid*LoanIsGood,PaymentNumber,""), "")</f>
        <v/>
      </c>
      <c r="C316" s="25" t="str">
        <f ca="1">IFERROR(IF(LoanIsNotPaid*LoanIsGood,PaymentDate,""), "")</f>
        <v/>
      </c>
      <c r="D316" s="24" t="str">
        <f ca="1">IFERROR(IF(LoanIsNotPaid*LoanIsGood,LoanValue,""), "")</f>
        <v/>
      </c>
      <c r="E316" s="24" t="str">
        <f ca="1">IFERROR(IF(LoanIsNotPaid*LoanIsGood,MonthlyPayment,""), "")</f>
        <v/>
      </c>
      <c r="F316" s="24" t="str">
        <f ca="1">IFERROR(IF(LoanIsNotPaid*LoanIsGood,Principal,""), "")</f>
        <v/>
      </c>
      <c r="G316" s="24" t="str">
        <f ca="1">IFERROR(IF(LoanIsNotPaid*LoanIsGood,InterestAmt,""), "")</f>
        <v/>
      </c>
      <c r="H316" s="24" t="str">
        <f ca="1">IFERROR(IF(LoanIsNotPaid*LoanIsGood,EndingBalance,""), "")</f>
        <v/>
      </c>
    </row>
    <row r="317" spans="2:8" ht="20" customHeight="1" x14ac:dyDescent="0.8">
      <c r="B317" s="26" t="str">
        <f ca="1">IFERROR(IF(LoanIsNotPaid*LoanIsGood,PaymentNumber,""), "")</f>
        <v/>
      </c>
      <c r="C317" s="25" t="str">
        <f ca="1">IFERROR(IF(LoanIsNotPaid*LoanIsGood,PaymentDate,""), "")</f>
        <v/>
      </c>
      <c r="D317" s="24" t="str">
        <f ca="1">IFERROR(IF(LoanIsNotPaid*LoanIsGood,LoanValue,""), "")</f>
        <v/>
      </c>
      <c r="E317" s="24" t="str">
        <f ca="1">IFERROR(IF(LoanIsNotPaid*LoanIsGood,MonthlyPayment,""), "")</f>
        <v/>
      </c>
      <c r="F317" s="24" t="str">
        <f ca="1">IFERROR(IF(LoanIsNotPaid*LoanIsGood,Principal,""), "")</f>
        <v/>
      </c>
      <c r="G317" s="24" t="str">
        <f ca="1">IFERROR(IF(LoanIsNotPaid*LoanIsGood,InterestAmt,""), "")</f>
        <v/>
      </c>
      <c r="H317" s="24" t="str">
        <f ca="1">IFERROR(IF(LoanIsNotPaid*LoanIsGood,EndingBalance,""), "")</f>
        <v/>
      </c>
    </row>
    <row r="318" spans="2:8" ht="20" customHeight="1" x14ac:dyDescent="0.8">
      <c r="B318" s="26" t="str">
        <f ca="1">IFERROR(IF(LoanIsNotPaid*LoanIsGood,PaymentNumber,""), "")</f>
        <v/>
      </c>
      <c r="C318" s="25" t="str">
        <f ca="1">IFERROR(IF(LoanIsNotPaid*LoanIsGood,PaymentDate,""), "")</f>
        <v/>
      </c>
      <c r="D318" s="24" t="str">
        <f ca="1">IFERROR(IF(LoanIsNotPaid*LoanIsGood,LoanValue,""), "")</f>
        <v/>
      </c>
      <c r="E318" s="24" t="str">
        <f ca="1">IFERROR(IF(LoanIsNotPaid*LoanIsGood,MonthlyPayment,""), "")</f>
        <v/>
      </c>
      <c r="F318" s="24" t="str">
        <f ca="1">IFERROR(IF(LoanIsNotPaid*LoanIsGood,Principal,""), "")</f>
        <v/>
      </c>
      <c r="G318" s="24" t="str">
        <f ca="1">IFERROR(IF(LoanIsNotPaid*LoanIsGood,InterestAmt,""), "")</f>
        <v/>
      </c>
      <c r="H318" s="24" t="str">
        <f ca="1">IFERROR(IF(LoanIsNotPaid*LoanIsGood,EndingBalance,""), "")</f>
        <v/>
      </c>
    </row>
    <row r="319" spans="2:8" ht="20" customHeight="1" x14ac:dyDescent="0.8">
      <c r="B319" s="26" t="str">
        <f ca="1">IFERROR(IF(LoanIsNotPaid*LoanIsGood,PaymentNumber,""), "")</f>
        <v/>
      </c>
      <c r="C319" s="25" t="str">
        <f ca="1">IFERROR(IF(LoanIsNotPaid*LoanIsGood,PaymentDate,""), "")</f>
        <v/>
      </c>
      <c r="D319" s="24" t="str">
        <f ca="1">IFERROR(IF(LoanIsNotPaid*LoanIsGood,LoanValue,""), "")</f>
        <v/>
      </c>
      <c r="E319" s="24" t="str">
        <f ca="1">IFERROR(IF(LoanIsNotPaid*LoanIsGood,MonthlyPayment,""), "")</f>
        <v/>
      </c>
      <c r="F319" s="24" t="str">
        <f ca="1">IFERROR(IF(LoanIsNotPaid*LoanIsGood,Principal,""), "")</f>
        <v/>
      </c>
      <c r="G319" s="24" t="str">
        <f ca="1">IFERROR(IF(LoanIsNotPaid*LoanIsGood,InterestAmt,""), "")</f>
        <v/>
      </c>
      <c r="H319" s="24" t="str">
        <f ca="1">IFERROR(IF(LoanIsNotPaid*LoanIsGood,EndingBalance,""), "")</f>
        <v/>
      </c>
    </row>
    <row r="320" spans="2:8" ht="20" customHeight="1" x14ac:dyDescent="0.8">
      <c r="B320" s="26" t="str">
        <f ca="1">IFERROR(IF(LoanIsNotPaid*LoanIsGood,PaymentNumber,""), "")</f>
        <v/>
      </c>
      <c r="C320" s="25" t="str">
        <f ca="1">IFERROR(IF(LoanIsNotPaid*LoanIsGood,PaymentDate,""), "")</f>
        <v/>
      </c>
      <c r="D320" s="24" t="str">
        <f ca="1">IFERROR(IF(LoanIsNotPaid*LoanIsGood,LoanValue,""), "")</f>
        <v/>
      </c>
      <c r="E320" s="24" t="str">
        <f ca="1">IFERROR(IF(LoanIsNotPaid*LoanIsGood,MonthlyPayment,""), "")</f>
        <v/>
      </c>
      <c r="F320" s="24" t="str">
        <f ca="1">IFERROR(IF(LoanIsNotPaid*LoanIsGood,Principal,""), "")</f>
        <v/>
      </c>
      <c r="G320" s="24" t="str">
        <f ca="1">IFERROR(IF(LoanIsNotPaid*LoanIsGood,InterestAmt,""), "")</f>
        <v/>
      </c>
      <c r="H320" s="24" t="str">
        <f ca="1">IFERROR(IF(LoanIsNotPaid*LoanIsGood,EndingBalance,""), "")</f>
        <v/>
      </c>
    </row>
    <row r="321" spans="2:8" ht="20" customHeight="1" x14ac:dyDescent="0.8">
      <c r="B321" s="26" t="str">
        <f ca="1">IFERROR(IF(LoanIsNotPaid*LoanIsGood,PaymentNumber,""), "")</f>
        <v/>
      </c>
      <c r="C321" s="25" t="str">
        <f ca="1">IFERROR(IF(LoanIsNotPaid*LoanIsGood,PaymentDate,""), "")</f>
        <v/>
      </c>
      <c r="D321" s="24" t="str">
        <f ca="1">IFERROR(IF(LoanIsNotPaid*LoanIsGood,LoanValue,""), "")</f>
        <v/>
      </c>
      <c r="E321" s="24" t="str">
        <f ca="1">IFERROR(IF(LoanIsNotPaid*LoanIsGood,MonthlyPayment,""), "")</f>
        <v/>
      </c>
      <c r="F321" s="24" t="str">
        <f ca="1">IFERROR(IF(LoanIsNotPaid*LoanIsGood,Principal,""), "")</f>
        <v/>
      </c>
      <c r="G321" s="24" t="str">
        <f ca="1">IFERROR(IF(LoanIsNotPaid*LoanIsGood,InterestAmt,""), "")</f>
        <v/>
      </c>
      <c r="H321" s="24" t="str">
        <f ca="1">IFERROR(IF(LoanIsNotPaid*LoanIsGood,EndingBalance,""), "")</f>
        <v/>
      </c>
    </row>
    <row r="322" spans="2:8" ht="20" customHeight="1" x14ac:dyDescent="0.8">
      <c r="B322" s="26" t="str">
        <f ca="1">IFERROR(IF(LoanIsNotPaid*LoanIsGood,PaymentNumber,""), "")</f>
        <v/>
      </c>
      <c r="C322" s="25" t="str">
        <f ca="1">IFERROR(IF(LoanIsNotPaid*LoanIsGood,PaymentDate,""), "")</f>
        <v/>
      </c>
      <c r="D322" s="24" t="str">
        <f ca="1">IFERROR(IF(LoanIsNotPaid*LoanIsGood,LoanValue,""), "")</f>
        <v/>
      </c>
      <c r="E322" s="24" t="str">
        <f ca="1">IFERROR(IF(LoanIsNotPaid*LoanIsGood,MonthlyPayment,""), "")</f>
        <v/>
      </c>
      <c r="F322" s="24" t="str">
        <f ca="1">IFERROR(IF(LoanIsNotPaid*LoanIsGood,Principal,""), "")</f>
        <v/>
      </c>
      <c r="G322" s="24" t="str">
        <f ca="1">IFERROR(IF(LoanIsNotPaid*LoanIsGood,InterestAmt,""), "")</f>
        <v/>
      </c>
      <c r="H322" s="24" t="str">
        <f ca="1">IFERROR(IF(LoanIsNotPaid*LoanIsGood,EndingBalance,""), "")</f>
        <v/>
      </c>
    </row>
    <row r="323" spans="2:8" ht="20" customHeight="1" x14ac:dyDescent="0.8">
      <c r="B323" s="26" t="str">
        <f ca="1">IFERROR(IF(LoanIsNotPaid*LoanIsGood,PaymentNumber,""), "")</f>
        <v/>
      </c>
      <c r="C323" s="25" t="str">
        <f ca="1">IFERROR(IF(LoanIsNotPaid*LoanIsGood,PaymentDate,""), "")</f>
        <v/>
      </c>
      <c r="D323" s="24" t="str">
        <f ca="1">IFERROR(IF(LoanIsNotPaid*LoanIsGood,LoanValue,""), "")</f>
        <v/>
      </c>
      <c r="E323" s="24" t="str">
        <f ca="1">IFERROR(IF(LoanIsNotPaid*LoanIsGood,MonthlyPayment,""), "")</f>
        <v/>
      </c>
      <c r="F323" s="24" t="str">
        <f ca="1">IFERROR(IF(LoanIsNotPaid*LoanIsGood,Principal,""), "")</f>
        <v/>
      </c>
      <c r="G323" s="24" t="str">
        <f ca="1">IFERROR(IF(LoanIsNotPaid*LoanIsGood,InterestAmt,""), "")</f>
        <v/>
      </c>
      <c r="H323" s="24" t="str">
        <f ca="1">IFERROR(IF(LoanIsNotPaid*LoanIsGood,EndingBalance,""), "")</f>
        <v/>
      </c>
    </row>
    <row r="324" spans="2:8" ht="20" customHeight="1" x14ac:dyDescent="0.8">
      <c r="B324" s="26" t="str">
        <f ca="1">IFERROR(IF(LoanIsNotPaid*LoanIsGood,PaymentNumber,""), "")</f>
        <v/>
      </c>
      <c r="C324" s="25" t="str">
        <f ca="1">IFERROR(IF(LoanIsNotPaid*LoanIsGood,PaymentDate,""), "")</f>
        <v/>
      </c>
      <c r="D324" s="24" t="str">
        <f ca="1">IFERROR(IF(LoanIsNotPaid*LoanIsGood,LoanValue,""), "")</f>
        <v/>
      </c>
      <c r="E324" s="24" t="str">
        <f ca="1">IFERROR(IF(LoanIsNotPaid*LoanIsGood,MonthlyPayment,""), "")</f>
        <v/>
      </c>
      <c r="F324" s="24" t="str">
        <f ca="1">IFERROR(IF(LoanIsNotPaid*LoanIsGood,Principal,""), "")</f>
        <v/>
      </c>
      <c r="G324" s="24" t="str">
        <f ca="1">IFERROR(IF(LoanIsNotPaid*LoanIsGood,InterestAmt,""), "")</f>
        <v/>
      </c>
      <c r="H324" s="24" t="str">
        <f ca="1">IFERROR(IF(LoanIsNotPaid*LoanIsGood,EndingBalance,""), "")</f>
        <v/>
      </c>
    </row>
    <row r="325" spans="2:8" ht="20" customHeight="1" x14ac:dyDescent="0.8">
      <c r="B325" s="26" t="str">
        <f ca="1">IFERROR(IF(LoanIsNotPaid*LoanIsGood,PaymentNumber,""), "")</f>
        <v/>
      </c>
      <c r="C325" s="25" t="str">
        <f ca="1">IFERROR(IF(LoanIsNotPaid*LoanIsGood,PaymentDate,""), "")</f>
        <v/>
      </c>
      <c r="D325" s="24" t="str">
        <f ca="1">IFERROR(IF(LoanIsNotPaid*LoanIsGood,LoanValue,""), "")</f>
        <v/>
      </c>
      <c r="E325" s="24" t="str">
        <f ca="1">IFERROR(IF(LoanIsNotPaid*LoanIsGood,MonthlyPayment,""), "")</f>
        <v/>
      </c>
      <c r="F325" s="24" t="str">
        <f ca="1">IFERROR(IF(LoanIsNotPaid*LoanIsGood,Principal,""), "")</f>
        <v/>
      </c>
      <c r="G325" s="24" t="str">
        <f ca="1">IFERROR(IF(LoanIsNotPaid*LoanIsGood,InterestAmt,""), "")</f>
        <v/>
      </c>
      <c r="H325" s="24" t="str">
        <f ca="1">IFERROR(IF(LoanIsNotPaid*LoanIsGood,EndingBalance,""), "")</f>
        <v/>
      </c>
    </row>
    <row r="326" spans="2:8" ht="20" customHeight="1" x14ac:dyDescent="0.8">
      <c r="B326" s="26" t="str">
        <f ca="1">IFERROR(IF(LoanIsNotPaid*LoanIsGood,PaymentNumber,""), "")</f>
        <v/>
      </c>
      <c r="C326" s="25" t="str">
        <f ca="1">IFERROR(IF(LoanIsNotPaid*LoanIsGood,PaymentDate,""), "")</f>
        <v/>
      </c>
      <c r="D326" s="24" t="str">
        <f ca="1">IFERROR(IF(LoanIsNotPaid*LoanIsGood,LoanValue,""), "")</f>
        <v/>
      </c>
      <c r="E326" s="24" t="str">
        <f ca="1">IFERROR(IF(LoanIsNotPaid*LoanIsGood,MonthlyPayment,""), "")</f>
        <v/>
      </c>
      <c r="F326" s="24" t="str">
        <f ca="1">IFERROR(IF(LoanIsNotPaid*LoanIsGood,Principal,""), "")</f>
        <v/>
      </c>
      <c r="G326" s="24" t="str">
        <f ca="1">IFERROR(IF(LoanIsNotPaid*LoanIsGood,InterestAmt,""), "")</f>
        <v/>
      </c>
      <c r="H326" s="24" t="str">
        <f ca="1">IFERROR(IF(LoanIsNotPaid*LoanIsGood,EndingBalance,""), "")</f>
        <v/>
      </c>
    </row>
    <row r="327" spans="2:8" ht="20" customHeight="1" x14ac:dyDescent="0.8">
      <c r="B327" s="26" t="str">
        <f ca="1">IFERROR(IF(LoanIsNotPaid*LoanIsGood,PaymentNumber,""), "")</f>
        <v/>
      </c>
      <c r="C327" s="25" t="str">
        <f ca="1">IFERROR(IF(LoanIsNotPaid*LoanIsGood,PaymentDate,""), "")</f>
        <v/>
      </c>
      <c r="D327" s="24" t="str">
        <f ca="1">IFERROR(IF(LoanIsNotPaid*LoanIsGood,LoanValue,""), "")</f>
        <v/>
      </c>
      <c r="E327" s="24" t="str">
        <f ca="1">IFERROR(IF(LoanIsNotPaid*LoanIsGood,MonthlyPayment,""), "")</f>
        <v/>
      </c>
      <c r="F327" s="24" t="str">
        <f ca="1">IFERROR(IF(LoanIsNotPaid*LoanIsGood,Principal,""), "")</f>
        <v/>
      </c>
      <c r="G327" s="24" t="str">
        <f ca="1">IFERROR(IF(LoanIsNotPaid*LoanIsGood,InterestAmt,""), "")</f>
        <v/>
      </c>
      <c r="H327" s="24" t="str">
        <f ca="1">IFERROR(IF(LoanIsNotPaid*LoanIsGood,EndingBalance,""), "")</f>
        <v/>
      </c>
    </row>
    <row r="328" spans="2:8" ht="20" customHeight="1" x14ac:dyDescent="0.8">
      <c r="B328" s="26" t="str">
        <f ca="1">IFERROR(IF(LoanIsNotPaid*LoanIsGood,PaymentNumber,""), "")</f>
        <v/>
      </c>
      <c r="C328" s="25" t="str">
        <f ca="1">IFERROR(IF(LoanIsNotPaid*LoanIsGood,PaymentDate,""), "")</f>
        <v/>
      </c>
      <c r="D328" s="24" t="str">
        <f ca="1">IFERROR(IF(LoanIsNotPaid*LoanIsGood,LoanValue,""), "")</f>
        <v/>
      </c>
      <c r="E328" s="24" t="str">
        <f ca="1">IFERROR(IF(LoanIsNotPaid*LoanIsGood,MonthlyPayment,""), "")</f>
        <v/>
      </c>
      <c r="F328" s="24" t="str">
        <f ca="1">IFERROR(IF(LoanIsNotPaid*LoanIsGood,Principal,""), "")</f>
        <v/>
      </c>
      <c r="G328" s="24" t="str">
        <f ca="1">IFERROR(IF(LoanIsNotPaid*LoanIsGood,InterestAmt,""), "")</f>
        <v/>
      </c>
      <c r="H328" s="24" t="str">
        <f ca="1">IFERROR(IF(LoanIsNotPaid*LoanIsGood,EndingBalance,""), "")</f>
        <v/>
      </c>
    </row>
    <row r="329" spans="2:8" ht="20" customHeight="1" x14ac:dyDescent="0.8">
      <c r="B329" s="26" t="str">
        <f ca="1">IFERROR(IF(LoanIsNotPaid*LoanIsGood,PaymentNumber,""), "")</f>
        <v/>
      </c>
      <c r="C329" s="25" t="str">
        <f ca="1">IFERROR(IF(LoanIsNotPaid*LoanIsGood,PaymentDate,""), "")</f>
        <v/>
      </c>
      <c r="D329" s="24" t="str">
        <f ca="1">IFERROR(IF(LoanIsNotPaid*LoanIsGood,LoanValue,""), "")</f>
        <v/>
      </c>
      <c r="E329" s="24" t="str">
        <f ca="1">IFERROR(IF(LoanIsNotPaid*LoanIsGood,MonthlyPayment,""), "")</f>
        <v/>
      </c>
      <c r="F329" s="24" t="str">
        <f ca="1">IFERROR(IF(LoanIsNotPaid*LoanIsGood,Principal,""), "")</f>
        <v/>
      </c>
      <c r="G329" s="24" t="str">
        <f ca="1">IFERROR(IF(LoanIsNotPaid*LoanIsGood,InterestAmt,""), "")</f>
        <v/>
      </c>
      <c r="H329" s="24" t="str">
        <f ca="1">IFERROR(IF(LoanIsNotPaid*LoanIsGood,EndingBalance,""), "")</f>
        <v/>
      </c>
    </row>
    <row r="330" spans="2:8" ht="20" customHeight="1" x14ac:dyDescent="0.8">
      <c r="B330" s="26" t="str">
        <f ca="1">IFERROR(IF(LoanIsNotPaid*LoanIsGood,PaymentNumber,""), "")</f>
        <v/>
      </c>
      <c r="C330" s="25" t="str">
        <f ca="1">IFERROR(IF(LoanIsNotPaid*LoanIsGood,PaymentDate,""), "")</f>
        <v/>
      </c>
      <c r="D330" s="24" t="str">
        <f ca="1">IFERROR(IF(LoanIsNotPaid*LoanIsGood,LoanValue,""), "")</f>
        <v/>
      </c>
      <c r="E330" s="24" t="str">
        <f ca="1">IFERROR(IF(LoanIsNotPaid*LoanIsGood,MonthlyPayment,""), "")</f>
        <v/>
      </c>
      <c r="F330" s="24" t="str">
        <f ca="1">IFERROR(IF(LoanIsNotPaid*LoanIsGood,Principal,""), "")</f>
        <v/>
      </c>
      <c r="G330" s="24" t="str">
        <f ca="1">IFERROR(IF(LoanIsNotPaid*LoanIsGood,InterestAmt,""), "")</f>
        <v/>
      </c>
      <c r="H330" s="24" t="str">
        <f ca="1">IFERROR(IF(LoanIsNotPaid*LoanIsGood,EndingBalance,""), "")</f>
        <v/>
      </c>
    </row>
    <row r="331" spans="2:8" ht="20" customHeight="1" x14ac:dyDescent="0.8">
      <c r="B331" s="26" t="str">
        <f ca="1">IFERROR(IF(LoanIsNotPaid*LoanIsGood,PaymentNumber,""), "")</f>
        <v/>
      </c>
      <c r="C331" s="25" t="str">
        <f ca="1">IFERROR(IF(LoanIsNotPaid*LoanIsGood,PaymentDate,""), "")</f>
        <v/>
      </c>
      <c r="D331" s="24" t="str">
        <f ca="1">IFERROR(IF(LoanIsNotPaid*LoanIsGood,LoanValue,""), "")</f>
        <v/>
      </c>
      <c r="E331" s="24" t="str">
        <f ca="1">IFERROR(IF(LoanIsNotPaid*LoanIsGood,MonthlyPayment,""), "")</f>
        <v/>
      </c>
      <c r="F331" s="24" t="str">
        <f ca="1">IFERROR(IF(LoanIsNotPaid*LoanIsGood,Principal,""), "")</f>
        <v/>
      </c>
      <c r="G331" s="24" t="str">
        <f ca="1">IFERROR(IF(LoanIsNotPaid*LoanIsGood,InterestAmt,""), "")</f>
        <v/>
      </c>
      <c r="H331" s="24" t="str">
        <f ca="1">IFERROR(IF(LoanIsNotPaid*LoanIsGood,EndingBalance,""), "")</f>
        <v/>
      </c>
    </row>
    <row r="332" spans="2:8" ht="20" customHeight="1" x14ac:dyDescent="0.8">
      <c r="B332" s="26" t="str">
        <f ca="1">IFERROR(IF(LoanIsNotPaid*LoanIsGood,PaymentNumber,""), "")</f>
        <v/>
      </c>
      <c r="C332" s="25" t="str">
        <f ca="1">IFERROR(IF(LoanIsNotPaid*LoanIsGood,PaymentDate,""), "")</f>
        <v/>
      </c>
      <c r="D332" s="24" t="str">
        <f ca="1">IFERROR(IF(LoanIsNotPaid*LoanIsGood,LoanValue,""), "")</f>
        <v/>
      </c>
      <c r="E332" s="24" t="str">
        <f ca="1">IFERROR(IF(LoanIsNotPaid*LoanIsGood,MonthlyPayment,""), "")</f>
        <v/>
      </c>
      <c r="F332" s="24" t="str">
        <f ca="1">IFERROR(IF(LoanIsNotPaid*LoanIsGood,Principal,""), "")</f>
        <v/>
      </c>
      <c r="G332" s="24" t="str">
        <f ca="1">IFERROR(IF(LoanIsNotPaid*LoanIsGood,InterestAmt,""), "")</f>
        <v/>
      </c>
      <c r="H332" s="24" t="str">
        <f ca="1">IFERROR(IF(LoanIsNotPaid*LoanIsGood,EndingBalance,""), "")</f>
        <v/>
      </c>
    </row>
    <row r="333" spans="2:8" ht="20" customHeight="1" x14ac:dyDescent="0.8">
      <c r="B333" s="26" t="str">
        <f ca="1">IFERROR(IF(LoanIsNotPaid*LoanIsGood,PaymentNumber,""), "")</f>
        <v/>
      </c>
      <c r="C333" s="25" t="str">
        <f ca="1">IFERROR(IF(LoanIsNotPaid*LoanIsGood,PaymentDate,""), "")</f>
        <v/>
      </c>
      <c r="D333" s="24" t="str">
        <f ca="1">IFERROR(IF(LoanIsNotPaid*LoanIsGood,LoanValue,""), "")</f>
        <v/>
      </c>
      <c r="E333" s="24" t="str">
        <f ca="1">IFERROR(IF(LoanIsNotPaid*LoanIsGood,MonthlyPayment,""), "")</f>
        <v/>
      </c>
      <c r="F333" s="24" t="str">
        <f ca="1">IFERROR(IF(LoanIsNotPaid*LoanIsGood,Principal,""), "")</f>
        <v/>
      </c>
      <c r="G333" s="24" t="str">
        <f ca="1">IFERROR(IF(LoanIsNotPaid*LoanIsGood,InterestAmt,""), "")</f>
        <v/>
      </c>
      <c r="H333" s="24" t="str">
        <f ca="1">IFERROR(IF(LoanIsNotPaid*LoanIsGood,EndingBalance,""), "")</f>
        <v/>
      </c>
    </row>
    <row r="334" spans="2:8" ht="20" customHeight="1" x14ac:dyDescent="0.8">
      <c r="B334" s="26" t="str">
        <f ca="1">IFERROR(IF(LoanIsNotPaid*LoanIsGood,PaymentNumber,""), "")</f>
        <v/>
      </c>
      <c r="C334" s="25" t="str">
        <f ca="1">IFERROR(IF(LoanIsNotPaid*LoanIsGood,PaymentDate,""), "")</f>
        <v/>
      </c>
      <c r="D334" s="24" t="str">
        <f ca="1">IFERROR(IF(LoanIsNotPaid*LoanIsGood,LoanValue,""), "")</f>
        <v/>
      </c>
      <c r="E334" s="24" t="str">
        <f ca="1">IFERROR(IF(LoanIsNotPaid*LoanIsGood,MonthlyPayment,""), "")</f>
        <v/>
      </c>
      <c r="F334" s="24" t="str">
        <f ca="1">IFERROR(IF(LoanIsNotPaid*LoanIsGood,Principal,""), "")</f>
        <v/>
      </c>
      <c r="G334" s="24" t="str">
        <f ca="1">IFERROR(IF(LoanIsNotPaid*LoanIsGood,InterestAmt,""), "")</f>
        <v/>
      </c>
      <c r="H334" s="24" t="str">
        <f ca="1">IFERROR(IF(LoanIsNotPaid*LoanIsGood,EndingBalance,""), "")</f>
        <v/>
      </c>
    </row>
    <row r="335" spans="2:8" ht="20" customHeight="1" x14ac:dyDescent="0.8">
      <c r="B335" s="26" t="str">
        <f ca="1">IFERROR(IF(LoanIsNotPaid*LoanIsGood,PaymentNumber,""), "")</f>
        <v/>
      </c>
      <c r="C335" s="25" t="str">
        <f ca="1">IFERROR(IF(LoanIsNotPaid*LoanIsGood,PaymentDate,""), "")</f>
        <v/>
      </c>
      <c r="D335" s="24" t="str">
        <f ca="1">IFERROR(IF(LoanIsNotPaid*LoanIsGood,LoanValue,""), "")</f>
        <v/>
      </c>
      <c r="E335" s="24" t="str">
        <f ca="1">IFERROR(IF(LoanIsNotPaid*LoanIsGood,MonthlyPayment,""), "")</f>
        <v/>
      </c>
      <c r="F335" s="24" t="str">
        <f ca="1">IFERROR(IF(LoanIsNotPaid*LoanIsGood,Principal,""), "")</f>
        <v/>
      </c>
      <c r="G335" s="24" t="str">
        <f ca="1">IFERROR(IF(LoanIsNotPaid*LoanIsGood,InterestAmt,""), "")</f>
        <v/>
      </c>
      <c r="H335" s="24" t="str">
        <f ca="1">IFERROR(IF(LoanIsNotPaid*LoanIsGood,EndingBalance,""), "")</f>
        <v/>
      </c>
    </row>
    <row r="336" spans="2:8" ht="20" customHeight="1" x14ac:dyDescent="0.8">
      <c r="B336" s="26" t="str">
        <f ca="1">IFERROR(IF(LoanIsNotPaid*LoanIsGood,PaymentNumber,""), "")</f>
        <v/>
      </c>
      <c r="C336" s="25" t="str">
        <f ca="1">IFERROR(IF(LoanIsNotPaid*LoanIsGood,PaymentDate,""), "")</f>
        <v/>
      </c>
      <c r="D336" s="24" t="str">
        <f ca="1">IFERROR(IF(LoanIsNotPaid*LoanIsGood,LoanValue,""), "")</f>
        <v/>
      </c>
      <c r="E336" s="24" t="str">
        <f ca="1">IFERROR(IF(LoanIsNotPaid*LoanIsGood,MonthlyPayment,""), "")</f>
        <v/>
      </c>
      <c r="F336" s="24" t="str">
        <f ca="1">IFERROR(IF(LoanIsNotPaid*LoanIsGood,Principal,""), "")</f>
        <v/>
      </c>
      <c r="G336" s="24" t="str">
        <f ca="1">IFERROR(IF(LoanIsNotPaid*LoanIsGood,InterestAmt,""), "")</f>
        <v/>
      </c>
      <c r="H336" s="24" t="str">
        <f ca="1">IFERROR(IF(LoanIsNotPaid*LoanIsGood,EndingBalance,""), "")</f>
        <v/>
      </c>
    </row>
    <row r="337" spans="2:8" ht="20" customHeight="1" x14ac:dyDescent="0.8">
      <c r="B337" s="26" t="str">
        <f ca="1">IFERROR(IF(LoanIsNotPaid*LoanIsGood,PaymentNumber,""), "")</f>
        <v/>
      </c>
      <c r="C337" s="25" t="str">
        <f ca="1">IFERROR(IF(LoanIsNotPaid*LoanIsGood,PaymentDate,""), "")</f>
        <v/>
      </c>
      <c r="D337" s="24" t="str">
        <f ca="1">IFERROR(IF(LoanIsNotPaid*LoanIsGood,LoanValue,""), "")</f>
        <v/>
      </c>
      <c r="E337" s="24" t="str">
        <f ca="1">IFERROR(IF(LoanIsNotPaid*LoanIsGood,MonthlyPayment,""), "")</f>
        <v/>
      </c>
      <c r="F337" s="24" t="str">
        <f ca="1">IFERROR(IF(LoanIsNotPaid*LoanIsGood,Principal,""), "")</f>
        <v/>
      </c>
      <c r="G337" s="24" t="str">
        <f ca="1">IFERROR(IF(LoanIsNotPaid*LoanIsGood,InterestAmt,""), "")</f>
        <v/>
      </c>
      <c r="H337" s="24" t="str">
        <f ca="1">IFERROR(IF(LoanIsNotPaid*LoanIsGood,EndingBalance,""), "")</f>
        <v/>
      </c>
    </row>
    <row r="338" spans="2:8" ht="20" customHeight="1" x14ac:dyDescent="0.8">
      <c r="B338" s="26" t="str">
        <f ca="1">IFERROR(IF(LoanIsNotPaid*LoanIsGood,PaymentNumber,""), "")</f>
        <v/>
      </c>
      <c r="C338" s="25" t="str">
        <f ca="1">IFERROR(IF(LoanIsNotPaid*LoanIsGood,PaymentDate,""), "")</f>
        <v/>
      </c>
      <c r="D338" s="24" t="str">
        <f ca="1">IFERROR(IF(LoanIsNotPaid*LoanIsGood,LoanValue,""), "")</f>
        <v/>
      </c>
      <c r="E338" s="24" t="str">
        <f ca="1">IFERROR(IF(LoanIsNotPaid*LoanIsGood,MonthlyPayment,""), "")</f>
        <v/>
      </c>
      <c r="F338" s="24" t="str">
        <f ca="1">IFERROR(IF(LoanIsNotPaid*LoanIsGood,Principal,""), "")</f>
        <v/>
      </c>
      <c r="G338" s="24" t="str">
        <f ca="1">IFERROR(IF(LoanIsNotPaid*LoanIsGood,InterestAmt,""), "")</f>
        <v/>
      </c>
      <c r="H338" s="24" t="str">
        <f ca="1">IFERROR(IF(LoanIsNotPaid*LoanIsGood,EndingBalance,""), "")</f>
        <v/>
      </c>
    </row>
    <row r="339" spans="2:8" ht="20" customHeight="1" x14ac:dyDescent="0.8">
      <c r="B339" s="26" t="str">
        <f ca="1">IFERROR(IF(LoanIsNotPaid*LoanIsGood,PaymentNumber,""), "")</f>
        <v/>
      </c>
      <c r="C339" s="25" t="str">
        <f ca="1">IFERROR(IF(LoanIsNotPaid*LoanIsGood,PaymentDate,""), "")</f>
        <v/>
      </c>
      <c r="D339" s="24" t="str">
        <f ca="1">IFERROR(IF(LoanIsNotPaid*LoanIsGood,LoanValue,""), "")</f>
        <v/>
      </c>
      <c r="E339" s="24" t="str">
        <f ca="1">IFERROR(IF(LoanIsNotPaid*LoanIsGood,MonthlyPayment,""), "")</f>
        <v/>
      </c>
      <c r="F339" s="24" t="str">
        <f ca="1">IFERROR(IF(LoanIsNotPaid*LoanIsGood,Principal,""), "")</f>
        <v/>
      </c>
      <c r="G339" s="24" t="str">
        <f ca="1">IFERROR(IF(LoanIsNotPaid*LoanIsGood,InterestAmt,""), "")</f>
        <v/>
      </c>
      <c r="H339" s="24" t="str">
        <f ca="1">IFERROR(IF(LoanIsNotPaid*LoanIsGood,EndingBalance,""), "")</f>
        <v/>
      </c>
    </row>
    <row r="340" spans="2:8" ht="20" customHeight="1" x14ac:dyDescent="0.8">
      <c r="B340" s="26" t="str">
        <f ca="1">IFERROR(IF(LoanIsNotPaid*LoanIsGood,PaymentNumber,""), "")</f>
        <v/>
      </c>
      <c r="C340" s="25" t="str">
        <f ca="1">IFERROR(IF(LoanIsNotPaid*LoanIsGood,PaymentDate,""), "")</f>
        <v/>
      </c>
      <c r="D340" s="24" t="str">
        <f ca="1">IFERROR(IF(LoanIsNotPaid*LoanIsGood,LoanValue,""), "")</f>
        <v/>
      </c>
      <c r="E340" s="24" t="str">
        <f ca="1">IFERROR(IF(LoanIsNotPaid*LoanIsGood,MonthlyPayment,""), "")</f>
        <v/>
      </c>
      <c r="F340" s="24" t="str">
        <f ca="1">IFERROR(IF(LoanIsNotPaid*LoanIsGood,Principal,""), "")</f>
        <v/>
      </c>
      <c r="G340" s="24" t="str">
        <f ca="1">IFERROR(IF(LoanIsNotPaid*LoanIsGood,InterestAmt,""), "")</f>
        <v/>
      </c>
      <c r="H340" s="24" t="str">
        <f ca="1">IFERROR(IF(LoanIsNotPaid*LoanIsGood,EndingBalance,""), "")</f>
        <v/>
      </c>
    </row>
    <row r="341" spans="2:8" ht="20" customHeight="1" x14ac:dyDescent="0.8">
      <c r="B341" s="26" t="str">
        <f ca="1">IFERROR(IF(LoanIsNotPaid*LoanIsGood,PaymentNumber,""), "")</f>
        <v/>
      </c>
      <c r="C341" s="25" t="str">
        <f ca="1">IFERROR(IF(LoanIsNotPaid*LoanIsGood,PaymentDate,""), "")</f>
        <v/>
      </c>
      <c r="D341" s="24" t="str">
        <f ca="1">IFERROR(IF(LoanIsNotPaid*LoanIsGood,LoanValue,""), "")</f>
        <v/>
      </c>
      <c r="E341" s="24" t="str">
        <f ca="1">IFERROR(IF(LoanIsNotPaid*LoanIsGood,MonthlyPayment,""), "")</f>
        <v/>
      </c>
      <c r="F341" s="24" t="str">
        <f ca="1">IFERROR(IF(LoanIsNotPaid*LoanIsGood,Principal,""), "")</f>
        <v/>
      </c>
      <c r="G341" s="24" t="str">
        <f ca="1">IFERROR(IF(LoanIsNotPaid*LoanIsGood,InterestAmt,""), "")</f>
        <v/>
      </c>
      <c r="H341" s="24" t="str">
        <f ca="1">IFERROR(IF(LoanIsNotPaid*LoanIsGood,EndingBalance,""), "")</f>
        <v/>
      </c>
    </row>
    <row r="342" spans="2:8" ht="20" customHeight="1" x14ac:dyDescent="0.8">
      <c r="B342" s="26" t="str">
        <f ca="1">IFERROR(IF(LoanIsNotPaid*LoanIsGood,PaymentNumber,""), "")</f>
        <v/>
      </c>
      <c r="C342" s="25" t="str">
        <f ca="1">IFERROR(IF(LoanIsNotPaid*LoanIsGood,PaymentDate,""), "")</f>
        <v/>
      </c>
      <c r="D342" s="24" t="str">
        <f ca="1">IFERROR(IF(LoanIsNotPaid*LoanIsGood,LoanValue,""), "")</f>
        <v/>
      </c>
      <c r="E342" s="24" t="str">
        <f ca="1">IFERROR(IF(LoanIsNotPaid*LoanIsGood,MonthlyPayment,""), "")</f>
        <v/>
      </c>
      <c r="F342" s="24" t="str">
        <f ca="1">IFERROR(IF(LoanIsNotPaid*LoanIsGood,Principal,""), "")</f>
        <v/>
      </c>
      <c r="G342" s="24" t="str">
        <f ca="1">IFERROR(IF(LoanIsNotPaid*LoanIsGood,InterestAmt,""), "")</f>
        <v/>
      </c>
      <c r="H342" s="24" t="str">
        <f ca="1">IFERROR(IF(LoanIsNotPaid*LoanIsGood,EndingBalance,""), "")</f>
        <v/>
      </c>
    </row>
    <row r="343" spans="2:8" ht="20" customHeight="1" x14ac:dyDescent="0.8">
      <c r="B343" s="26" t="str">
        <f ca="1">IFERROR(IF(LoanIsNotPaid*LoanIsGood,PaymentNumber,""), "")</f>
        <v/>
      </c>
      <c r="C343" s="25" t="str">
        <f ca="1">IFERROR(IF(LoanIsNotPaid*LoanIsGood,PaymentDate,""), "")</f>
        <v/>
      </c>
      <c r="D343" s="24" t="str">
        <f ca="1">IFERROR(IF(LoanIsNotPaid*LoanIsGood,LoanValue,""), "")</f>
        <v/>
      </c>
      <c r="E343" s="24" t="str">
        <f ca="1">IFERROR(IF(LoanIsNotPaid*LoanIsGood,MonthlyPayment,""), "")</f>
        <v/>
      </c>
      <c r="F343" s="24" t="str">
        <f ca="1">IFERROR(IF(LoanIsNotPaid*LoanIsGood,Principal,""), "")</f>
        <v/>
      </c>
      <c r="G343" s="24" t="str">
        <f ca="1">IFERROR(IF(LoanIsNotPaid*LoanIsGood,InterestAmt,""), "")</f>
        <v/>
      </c>
      <c r="H343" s="24" t="str">
        <f ca="1">IFERROR(IF(LoanIsNotPaid*LoanIsGood,EndingBalance,""), "")</f>
        <v/>
      </c>
    </row>
    <row r="344" spans="2:8" ht="20" customHeight="1" x14ac:dyDescent="0.8">
      <c r="B344" s="26" t="str">
        <f ca="1">IFERROR(IF(LoanIsNotPaid*LoanIsGood,PaymentNumber,""), "")</f>
        <v/>
      </c>
      <c r="C344" s="25" t="str">
        <f ca="1">IFERROR(IF(LoanIsNotPaid*LoanIsGood,PaymentDate,""), "")</f>
        <v/>
      </c>
      <c r="D344" s="24" t="str">
        <f ca="1">IFERROR(IF(LoanIsNotPaid*LoanIsGood,LoanValue,""), "")</f>
        <v/>
      </c>
      <c r="E344" s="24" t="str">
        <f ca="1">IFERROR(IF(LoanIsNotPaid*LoanIsGood,MonthlyPayment,""), "")</f>
        <v/>
      </c>
      <c r="F344" s="24" t="str">
        <f ca="1">IFERROR(IF(LoanIsNotPaid*LoanIsGood,Principal,""), "")</f>
        <v/>
      </c>
      <c r="G344" s="24" t="str">
        <f ca="1">IFERROR(IF(LoanIsNotPaid*LoanIsGood,InterestAmt,""), "")</f>
        <v/>
      </c>
      <c r="H344" s="24" t="str">
        <f ca="1">IFERROR(IF(LoanIsNotPaid*LoanIsGood,EndingBalance,""), "")</f>
        <v/>
      </c>
    </row>
    <row r="345" spans="2:8" ht="20" customHeight="1" x14ac:dyDescent="0.8">
      <c r="B345" s="26" t="str">
        <f ca="1">IFERROR(IF(LoanIsNotPaid*LoanIsGood,PaymentNumber,""), "")</f>
        <v/>
      </c>
      <c r="C345" s="25" t="str">
        <f ca="1">IFERROR(IF(LoanIsNotPaid*LoanIsGood,PaymentDate,""), "")</f>
        <v/>
      </c>
      <c r="D345" s="24" t="str">
        <f ca="1">IFERROR(IF(LoanIsNotPaid*LoanIsGood,LoanValue,""), "")</f>
        <v/>
      </c>
      <c r="E345" s="24" t="str">
        <f ca="1">IFERROR(IF(LoanIsNotPaid*LoanIsGood,MonthlyPayment,""), "")</f>
        <v/>
      </c>
      <c r="F345" s="24" t="str">
        <f ca="1">IFERROR(IF(LoanIsNotPaid*LoanIsGood,Principal,""), "")</f>
        <v/>
      </c>
      <c r="G345" s="24" t="str">
        <f ca="1">IFERROR(IF(LoanIsNotPaid*LoanIsGood,InterestAmt,""), "")</f>
        <v/>
      </c>
      <c r="H345" s="24" t="str">
        <f ca="1">IFERROR(IF(LoanIsNotPaid*LoanIsGood,EndingBalance,""), "")</f>
        <v/>
      </c>
    </row>
    <row r="346" spans="2:8" ht="20" customHeight="1" x14ac:dyDescent="0.8">
      <c r="B346" s="26" t="str">
        <f ca="1">IFERROR(IF(LoanIsNotPaid*LoanIsGood,PaymentNumber,""), "")</f>
        <v/>
      </c>
      <c r="C346" s="25" t="str">
        <f ca="1">IFERROR(IF(LoanIsNotPaid*LoanIsGood,PaymentDate,""), "")</f>
        <v/>
      </c>
      <c r="D346" s="24" t="str">
        <f ca="1">IFERROR(IF(LoanIsNotPaid*LoanIsGood,LoanValue,""), "")</f>
        <v/>
      </c>
      <c r="E346" s="24" t="str">
        <f ca="1">IFERROR(IF(LoanIsNotPaid*LoanIsGood,MonthlyPayment,""), "")</f>
        <v/>
      </c>
      <c r="F346" s="24" t="str">
        <f ca="1">IFERROR(IF(LoanIsNotPaid*LoanIsGood,Principal,""), "")</f>
        <v/>
      </c>
      <c r="G346" s="24" t="str">
        <f ca="1">IFERROR(IF(LoanIsNotPaid*LoanIsGood,InterestAmt,""), "")</f>
        <v/>
      </c>
      <c r="H346" s="24" t="str">
        <f ca="1">IFERROR(IF(LoanIsNotPaid*LoanIsGood,EndingBalance,""), "")</f>
        <v/>
      </c>
    </row>
    <row r="347" spans="2:8" ht="20" customHeight="1" x14ac:dyDescent="0.8">
      <c r="B347" s="26" t="str">
        <f ca="1">IFERROR(IF(LoanIsNotPaid*LoanIsGood,PaymentNumber,""), "")</f>
        <v/>
      </c>
      <c r="C347" s="25" t="str">
        <f ca="1">IFERROR(IF(LoanIsNotPaid*LoanIsGood,PaymentDate,""), "")</f>
        <v/>
      </c>
      <c r="D347" s="24" t="str">
        <f ca="1">IFERROR(IF(LoanIsNotPaid*LoanIsGood,LoanValue,""), "")</f>
        <v/>
      </c>
      <c r="E347" s="24" t="str">
        <f ca="1">IFERROR(IF(LoanIsNotPaid*LoanIsGood,MonthlyPayment,""), "")</f>
        <v/>
      </c>
      <c r="F347" s="24" t="str">
        <f ca="1">IFERROR(IF(LoanIsNotPaid*LoanIsGood,Principal,""), "")</f>
        <v/>
      </c>
      <c r="G347" s="24" t="str">
        <f ca="1">IFERROR(IF(LoanIsNotPaid*LoanIsGood,InterestAmt,""), "")</f>
        <v/>
      </c>
      <c r="H347" s="24" t="str">
        <f ca="1">IFERROR(IF(LoanIsNotPaid*LoanIsGood,EndingBalance,""), "")</f>
        <v/>
      </c>
    </row>
    <row r="348" spans="2:8" ht="20" customHeight="1" x14ac:dyDescent="0.8">
      <c r="B348" s="26" t="str">
        <f ca="1">IFERROR(IF(LoanIsNotPaid*LoanIsGood,PaymentNumber,""), "")</f>
        <v/>
      </c>
      <c r="C348" s="25" t="str">
        <f ca="1">IFERROR(IF(LoanIsNotPaid*LoanIsGood,PaymentDate,""), "")</f>
        <v/>
      </c>
      <c r="D348" s="24" t="str">
        <f ca="1">IFERROR(IF(LoanIsNotPaid*LoanIsGood,LoanValue,""), "")</f>
        <v/>
      </c>
      <c r="E348" s="24" t="str">
        <f ca="1">IFERROR(IF(LoanIsNotPaid*LoanIsGood,MonthlyPayment,""), "")</f>
        <v/>
      </c>
      <c r="F348" s="24" t="str">
        <f ca="1">IFERROR(IF(LoanIsNotPaid*LoanIsGood,Principal,""), "")</f>
        <v/>
      </c>
      <c r="G348" s="24" t="str">
        <f ca="1">IFERROR(IF(LoanIsNotPaid*LoanIsGood,InterestAmt,""), "")</f>
        <v/>
      </c>
      <c r="H348" s="24" t="str">
        <f ca="1">IFERROR(IF(LoanIsNotPaid*LoanIsGood,EndingBalance,""), "")</f>
        <v/>
      </c>
    </row>
    <row r="349" spans="2:8" ht="20" customHeight="1" x14ac:dyDescent="0.8">
      <c r="B349" s="26" t="str">
        <f ca="1">IFERROR(IF(LoanIsNotPaid*LoanIsGood,PaymentNumber,""), "")</f>
        <v/>
      </c>
      <c r="C349" s="25" t="str">
        <f ca="1">IFERROR(IF(LoanIsNotPaid*LoanIsGood,PaymentDate,""), "")</f>
        <v/>
      </c>
      <c r="D349" s="24" t="str">
        <f ca="1">IFERROR(IF(LoanIsNotPaid*LoanIsGood,LoanValue,""), "")</f>
        <v/>
      </c>
      <c r="E349" s="24" t="str">
        <f ca="1">IFERROR(IF(LoanIsNotPaid*LoanIsGood,MonthlyPayment,""), "")</f>
        <v/>
      </c>
      <c r="F349" s="24" t="str">
        <f ca="1">IFERROR(IF(LoanIsNotPaid*LoanIsGood,Principal,""), "")</f>
        <v/>
      </c>
      <c r="G349" s="24" t="str">
        <f ca="1">IFERROR(IF(LoanIsNotPaid*LoanIsGood,InterestAmt,""), "")</f>
        <v/>
      </c>
      <c r="H349" s="24" t="str">
        <f ca="1">IFERROR(IF(LoanIsNotPaid*LoanIsGood,EndingBalance,""), "")</f>
        <v/>
      </c>
    </row>
    <row r="350" spans="2:8" ht="20" customHeight="1" x14ac:dyDescent="0.8">
      <c r="B350" s="26" t="str">
        <f ca="1">IFERROR(IF(LoanIsNotPaid*LoanIsGood,PaymentNumber,""), "")</f>
        <v/>
      </c>
      <c r="C350" s="25" t="str">
        <f ca="1">IFERROR(IF(LoanIsNotPaid*LoanIsGood,PaymentDate,""), "")</f>
        <v/>
      </c>
      <c r="D350" s="24" t="str">
        <f ca="1">IFERROR(IF(LoanIsNotPaid*LoanIsGood,LoanValue,""), "")</f>
        <v/>
      </c>
      <c r="E350" s="24" t="str">
        <f ca="1">IFERROR(IF(LoanIsNotPaid*LoanIsGood,MonthlyPayment,""), "")</f>
        <v/>
      </c>
      <c r="F350" s="24" t="str">
        <f ca="1">IFERROR(IF(LoanIsNotPaid*LoanIsGood,Principal,""), "")</f>
        <v/>
      </c>
      <c r="G350" s="24" t="str">
        <f ca="1">IFERROR(IF(LoanIsNotPaid*LoanIsGood,InterestAmt,""), "")</f>
        <v/>
      </c>
      <c r="H350" s="24" t="str">
        <f ca="1">IFERROR(IF(LoanIsNotPaid*LoanIsGood,EndingBalance,""), "")</f>
        <v/>
      </c>
    </row>
    <row r="351" spans="2:8" ht="20" customHeight="1" x14ac:dyDescent="0.8">
      <c r="B351" s="26" t="str">
        <f ca="1">IFERROR(IF(LoanIsNotPaid*LoanIsGood,PaymentNumber,""), "")</f>
        <v/>
      </c>
      <c r="C351" s="25" t="str">
        <f ca="1">IFERROR(IF(LoanIsNotPaid*LoanIsGood,PaymentDate,""), "")</f>
        <v/>
      </c>
      <c r="D351" s="24" t="str">
        <f ca="1">IFERROR(IF(LoanIsNotPaid*LoanIsGood,LoanValue,""), "")</f>
        <v/>
      </c>
      <c r="E351" s="24" t="str">
        <f ca="1">IFERROR(IF(LoanIsNotPaid*LoanIsGood,MonthlyPayment,""), "")</f>
        <v/>
      </c>
      <c r="F351" s="24" t="str">
        <f ca="1">IFERROR(IF(LoanIsNotPaid*LoanIsGood,Principal,""), "")</f>
        <v/>
      </c>
      <c r="G351" s="24" t="str">
        <f ca="1">IFERROR(IF(LoanIsNotPaid*LoanIsGood,InterestAmt,""), "")</f>
        <v/>
      </c>
      <c r="H351" s="24" t="str">
        <f ca="1">IFERROR(IF(LoanIsNotPaid*LoanIsGood,EndingBalance,""), "")</f>
        <v/>
      </c>
    </row>
    <row r="352" spans="2:8" ht="20" customHeight="1" x14ac:dyDescent="0.8">
      <c r="B352" s="26" t="str">
        <f ca="1">IFERROR(IF(LoanIsNotPaid*LoanIsGood,PaymentNumber,""), "")</f>
        <v/>
      </c>
      <c r="C352" s="25" t="str">
        <f ca="1">IFERROR(IF(LoanIsNotPaid*LoanIsGood,PaymentDate,""), "")</f>
        <v/>
      </c>
      <c r="D352" s="24" t="str">
        <f ca="1">IFERROR(IF(LoanIsNotPaid*LoanIsGood,LoanValue,""), "")</f>
        <v/>
      </c>
      <c r="E352" s="24" t="str">
        <f ca="1">IFERROR(IF(LoanIsNotPaid*LoanIsGood,MonthlyPayment,""), "")</f>
        <v/>
      </c>
      <c r="F352" s="24" t="str">
        <f ca="1">IFERROR(IF(LoanIsNotPaid*LoanIsGood,Principal,""), "")</f>
        <v/>
      </c>
      <c r="G352" s="24" t="str">
        <f ca="1">IFERROR(IF(LoanIsNotPaid*LoanIsGood,InterestAmt,""), "")</f>
        <v/>
      </c>
      <c r="H352" s="24" t="str">
        <f ca="1">IFERROR(IF(LoanIsNotPaid*LoanIsGood,EndingBalance,""), "")</f>
        <v/>
      </c>
    </row>
    <row r="353" spans="2:8" ht="20" customHeight="1" x14ac:dyDescent="0.8">
      <c r="B353" s="26" t="str">
        <f ca="1">IFERROR(IF(LoanIsNotPaid*LoanIsGood,PaymentNumber,""), "")</f>
        <v/>
      </c>
      <c r="C353" s="25" t="str">
        <f ca="1">IFERROR(IF(LoanIsNotPaid*LoanIsGood,PaymentDate,""), "")</f>
        <v/>
      </c>
      <c r="D353" s="24" t="str">
        <f ca="1">IFERROR(IF(LoanIsNotPaid*LoanIsGood,LoanValue,""), "")</f>
        <v/>
      </c>
      <c r="E353" s="24" t="str">
        <f ca="1">IFERROR(IF(LoanIsNotPaid*LoanIsGood,MonthlyPayment,""), "")</f>
        <v/>
      </c>
      <c r="F353" s="24" t="str">
        <f ca="1">IFERROR(IF(LoanIsNotPaid*LoanIsGood,Principal,""), "")</f>
        <v/>
      </c>
      <c r="G353" s="24" t="str">
        <f ca="1">IFERROR(IF(LoanIsNotPaid*LoanIsGood,InterestAmt,""), "")</f>
        <v/>
      </c>
      <c r="H353" s="24" t="str">
        <f ca="1">IFERROR(IF(LoanIsNotPaid*LoanIsGood,EndingBalance,""), "")</f>
        <v/>
      </c>
    </row>
    <row r="354" spans="2:8" ht="20" customHeight="1" x14ac:dyDescent="0.8">
      <c r="B354" s="26" t="str">
        <f ca="1">IFERROR(IF(LoanIsNotPaid*LoanIsGood,PaymentNumber,""), "")</f>
        <v/>
      </c>
      <c r="C354" s="25" t="str">
        <f ca="1">IFERROR(IF(LoanIsNotPaid*LoanIsGood,PaymentDate,""), "")</f>
        <v/>
      </c>
      <c r="D354" s="24" t="str">
        <f ca="1">IFERROR(IF(LoanIsNotPaid*LoanIsGood,LoanValue,""), "")</f>
        <v/>
      </c>
      <c r="E354" s="24" t="str">
        <f ca="1">IFERROR(IF(LoanIsNotPaid*LoanIsGood,MonthlyPayment,""), "")</f>
        <v/>
      </c>
      <c r="F354" s="24" t="str">
        <f ca="1">IFERROR(IF(LoanIsNotPaid*LoanIsGood,Principal,""), "")</f>
        <v/>
      </c>
      <c r="G354" s="24" t="str">
        <f ca="1">IFERROR(IF(LoanIsNotPaid*LoanIsGood,InterestAmt,""), "")</f>
        <v/>
      </c>
      <c r="H354" s="24" t="str">
        <f ca="1">IFERROR(IF(LoanIsNotPaid*LoanIsGood,EndingBalance,""), "")</f>
        <v/>
      </c>
    </row>
    <row r="355" spans="2:8" ht="20" customHeight="1" x14ac:dyDescent="0.8">
      <c r="B355" s="26" t="str">
        <f ca="1">IFERROR(IF(LoanIsNotPaid*LoanIsGood,PaymentNumber,""), "")</f>
        <v/>
      </c>
      <c r="C355" s="25" t="str">
        <f ca="1">IFERROR(IF(LoanIsNotPaid*LoanIsGood,PaymentDate,""), "")</f>
        <v/>
      </c>
      <c r="D355" s="24" t="str">
        <f ca="1">IFERROR(IF(LoanIsNotPaid*LoanIsGood,LoanValue,""), "")</f>
        <v/>
      </c>
      <c r="E355" s="24" t="str">
        <f ca="1">IFERROR(IF(LoanIsNotPaid*LoanIsGood,MonthlyPayment,""), "")</f>
        <v/>
      </c>
      <c r="F355" s="24" t="str">
        <f ca="1">IFERROR(IF(LoanIsNotPaid*LoanIsGood,Principal,""), "")</f>
        <v/>
      </c>
      <c r="G355" s="24" t="str">
        <f ca="1">IFERROR(IF(LoanIsNotPaid*LoanIsGood,InterestAmt,""), "")</f>
        <v/>
      </c>
      <c r="H355" s="24" t="str">
        <f ca="1">IFERROR(IF(LoanIsNotPaid*LoanIsGood,EndingBalance,""), "")</f>
        <v/>
      </c>
    </row>
    <row r="356" spans="2:8" ht="20" customHeight="1" x14ac:dyDescent="0.8">
      <c r="B356" s="26" t="str">
        <f ca="1">IFERROR(IF(LoanIsNotPaid*LoanIsGood,PaymentNumber,""), "")</f>
        <v/>
      </c>
      <c r="C356" s="25" t="str">
        <f ca="1">IFERROR(IF(LoanIsNotPaid*LoanIsGood,PaymentDate,""), "")</f>
        <v/>
      </c>
      <c r="D356" s="24" t="str">
        <f ca="1">IFERROR(IF(LoanIsNotPaid*LoanIsGood,LoanValue,""), "")</f>
        <v/>
      </c>
      <c r="E356" s="24" t="str">
        <f ca="1">IFERROR(IF(LoanIsNotPaid*LoanIsGood,MonthlyPayment,""), "")</f>
        <v/>
      </c>
      <c r="F356" s="24" t="str">
        <f ca="1">IFERROR(IF(LoanIsNotPaid*LoanIsGood,Principal,""), "")</f>
        <v/>
      </c>
      <c r="G356" s="24" t="str">
        <f ca="1">IFERROR(IF(LoanIsNotPaid*LoanIsGood,InterestAmt,""), "")</f>
        <v/>
      </c>
      <c r="H356" s="24" t="str">
        <f ca="1">IFERROR(IF(LoanIsNotPaid*LoanIsGood,EndingBalance,""), "")</f>
        <v/>
      </c>
    </row>
    <row r="357" spans="2:8" ht="20" customHeight="1" x14ac:dyDescent="0.8">
      <c r="B357" s="26" t="str">
        <f ca="1">IFERROR(IF(LoanIsNotPaid*LoanIsGood,PaymentNumber,""), "")</f>
        <v/>
      </c>
      <c r="C357" s="25" t="str">
        <f ca="1">IFERROR(IF(LoanIsNotPaid*LoanIsGood,PaymentDate,""), "")</f>
        <v/>
      </c>
      <c r="D357" s="24" t="str">
        <f ca="1">IFERROR(IF(LoanIsNotPaid*LoanIsGood,LoanValue,""), "")</f>
        <v/>
      </c>
      <c r="E357" s="24" t="str">
        <f ca="1">IFERROR(IF(LoanIsNotPaid*LoanIsGood,MonthlyPayment,""), "")</f>
        <v/>
      </c>
      <c r="F357" s="24" t="str">
        <f ca="1">IFERROR(IF(LoanIsNotPaid*LoanIsGood,Principal,""), "")</f>
        <v/>
      </c>
      <c r="G357" s="24" t="str">
        <f ca="1">IFERROR(IF(LoanIsNotPaid*LoanIsGood,InterestAmt,""), "")</f>
        <v/>
      </c>
      <c r="H357" s="24" t="str">
        <f ca="1">IFERROR(IF(LoanIsNotPaid*LoanIsGood,EndingBalance,""), "")</f>
        <v/>
      </c>
    </row>
    <row r="358" spans="2:8" ht="20" customHeight="1" x14ac:dyDescent="0.8">
      <c r="B358" s="26" t="str">
        <f ca="1">IFERROR(IF(LoanIsNotPaid*LoanIsGood,PaymentNumber,""), "")</f>
        <v/>
      </c>
      <c r="C358" s="25" t="str">
        <f ca="1">IFERROR(IF(LoanIsNotPaid*LoanIsGood,PaymentDate,""), "")</f>
        <v/>
      </c>
      <c r="D358" s="24" t="str">
        <f ca="1">IFERROR(IF(LoanIsNotPaid*LoanIsGood,LoanValue,""), "")</f>
        <v/>
      </c>
      <c r="E358" s="24" t="str">
        <f ca="1">IFERROR(IF(LoanIsNotPaid*LoanIsGood,MonthlyPayment,""), "")</f>
        <v/>
      </c>
      <c r="F358" s="24" t="str">
        <f ca="1">IFERROR(IF(LoanIsNotPaid*LoanIsGood,Principal,""), "")</f>
        <v/>
      </c>
      <c r="G358" s="24" t="str">
        <f ca="1">IFERROR(IF(LoanIsNotPaid*LoanIsGood,InterestAmt,""), "")</f>
        <v/>
      </c>
      <c r="H358" s="24" t="str">
        <f ca="1">IFERROR(IF(LoanIsNotPaid*LoanIsGood,EndingBalance,""), "")</f>
        <v/>
      </c>
    </row>
    <row r="359" spans="2:8" ht="20" customHeight="1" x14ac:dyDescent="0.8">
      <c r="B359" s="26" t="str">
        <f ca="1">IFERROR(IF(LoanIsNotPaid*LoanIsGood,PaymentNumber,""), "")</f>
        <v/>
      </c>
      <c r="C359" s="25" t="str">
        <f ca="1">IFERROR(IF(LoanIsNotPaid*LoanIsGood,PaymentDate,""), "")</f>
        <v/>
      </c>
      <c r="D359" s="24" t="str">
        <f ca="1">IFERROR(IF(LoanIsNotPaid*LoanIsGood,LoanValue,""), "")</f>
        <v/>
      </c>
      <c r="E359" s="24" t="str">
        <f ca="1">IFERROR(IF(LoanIsNotPaid*LoanIsGood,MonthlyPayment,""), "")</f>
        <v/>
      </c>
      <c r="F359" s="24" t="str">
        <f ca="1">IFERROR(IF(LoanIsNotPaid*LoanIsGood,Principal,""), "")</f>
        <v/>
      </c>
      <c r="G359" s="24" t="str">
        <f ca="1">IFERROR(IF(LoanIsNotPaid*LoanIsGood,InterestAmt,""), "")</f>
        <v/>
      </c>
      <c r="H359" s="24" t="str">
        <f ca="1">IFERROR(IF(LoanIsNotPaid*LoanIsGood,EndingBalance,""), "")</f>
        <v/>
      </c>
    </row>
    <row r="360" spans="2:8" ht="20" customHeight="1" x14ac:dyDescent="0.8">
      <c r="B360" s="26" t="str">
        <f ca="1">IFERROR(IF(LoanIsNotPaid*LoanIsGood,PaymentNumber,""), "")</f>
        <v/>
      </c>
      <c r="C360" s="25" t="str">
        <f ca="1">IFERROR(IF(LoanIsNotPaid*LoanIsGood,PaymentDate,""), "")</f>
        <v/>
      </c>
      <c r="D360" s="24" t="str">
        <f ca="1">IFERROR(IF(LoanIsNotPaid*LoanIsGood,LoanValue,""), "")</f>
        <v/>
      </c>
      <c r="E360" s="24" t="str">
        <f ca="1">IFERROR(IF(LoanIsNotPaid*LoanIsGood,MonthlyPayment,""), "")</f>
        <v/>
      </c>
      <c r="F360" s="24" t="str">
        <f ca="1">IFERROR(IF(LoanIsNotPaid*LoanIsGood,Principal,""), "")</f>
        <v/>
      </c>
      <c r="G360" s="24" t="str">
        <f ca="1">IFERROR(IF(LoanIsNotPaid*LoanIsGood,InterestAmt,""), "")</f>
        <v/>
      </c>
      <c r="H360" s="24" t="str">
        <f ca="1">IFERROR(IF(LoanIsNotPaid*LoanIsGood,EndingBalance,""), "")</f>
        <v/>
      </c>
    </row>
    <row r="361" spans="2:8" ht="20" customHeight="1" x14ac:dyDescent="0.8">
      <c r="B361" s="26" t="str">
        <f ca="1">IFERROR(IF(LoanIsNotPaid*LoanIsGood,PaymentNumber,""), "")</f>
        <v/>
      </c>
      <c r="C361" s="25" t="str">
        <f ca="1">IFERROR(IF(LoanIsNotPaid*LoanIsGood,PaymentDate,""), "")</f>
        <v/>
      </c>
      <c r="D361" s="24" t="str">
        <f ca="1">IFERROR(IF(LoanIsNotPaid*LoanIsGood,LoanValue,""), "")</f>
        <v/>
      </c>
      <c r="E361" s="24" t="str">
        <f ca="1">IFERROR(IF(LoanIsNotPaid*LoanIsGood,MonthlyPayment,""), "")</f>
        <v/>
      </c>
      <c r="F361" s="24" t="str">
        <f ca="1">IFERROR(IF(LoanIsNotPaid*LoanIsGood,Principal,""), "")</f>
        <v/>
      </c>
      <c r="G361" s="24" t="str">
        <f ca="1">IFERROR(IF(LoanIsNotPaid*LoanIsGood,InterestAmt,""), "")</f>
        <v/>
      </c>
      <c r="H361" s="24" t="str">
        <f ca="1">IFERROR(IF(LoanIsNotPaid*LoanIsGood,EndingBalance,""), "")</f>
        <v/>
      </c>
    </row>
    <row r="362" spans="2:8" ht="20" customHeight="1" x14ac:dyDescent="0.8">
      <c r="B362" s="26" t="str">
        <f ca="1">IFERROR(IF(LoanIsNotPaid*LoanIsGood,PaymentNumber,""), "")</f>
        <v/>
      </c>
      <c r="C362" s="25" t="str">
        <f ca="1">IFERROR(IF(LoanIsNotPaid*LoanIsGood,PaymentDate,""), "")</f>
        <v/>
      </c>
      <c r="D362" s="24" t="str">
        <f ca="1">IFERROR(IF(LoanIsNotPaid*LoanIsGood,LoanValue,""), "")</f>
        <v/>
      </c>
      <c r="E362" s="24" t="str">
        <f ca="1">IFERROR(IF(LoanIsNotPaid*LoanIsGood,MonthlyPayment,""), "")</f>
        <v/>
      </c>
      <c r="F362" s="24" t="str">
        <f ca="1">IFERROR(IF(LoanIsNotPaid*LoanIsGood,Principal,""), "")</f>
        <v/>
      </c>
      <c r="G362" s="24" t="str">
        <f ca="1">IFERROR(IF(LoanIsNotPaid*LoanIsGood,InterestAmt,""), "")</f>
        <v/>
      </c>
      <c r="H362" s="24" t="str">
        <f ca="1">IFERROR(IF(LoanIsNotPaid*LoanIsGood,EndingBalance,""), "")</f>
        <v/>
      </c>
    </row>
    <row r="363" spans="2:8" ht="20" customHeight="1" x14ac:dyDescent="0.8">
      <c r="B363" s="26" t="str">
        <f ca="1">IFERROR(IF(LoanIsNotPaid*LoanIsGood,PaymentNumber,""), "")</f>
        <v/>
      </c>
      <c r="C363" s="25" t="str">
        <f ca="1">IFERROR(IF(LoanIsNotPaid*LoanIsGood,PaymentDate,""), "")</f>
        <v/>
      </c>
      <c r="D363" s="24" t="str">
        <f ca="1">IFERROR(IF(LoanIsNotPaid*LoanIsGood,LoanValue,""), "")</f>
        <v/>
      </c>
      <c r="E363" s="24" t="str">
        <f ca="1">IFERROR(IF(LoanIsNotPaid*LoanIsGood,MonthlyPayment,""), "")</f>
        <v/>
      </c>
      <c r="F363" s="24" t="str">
        <f ca="1">IFERROR(IF(LoanIsNotPaid*LoanIsGood,Principal,""), "")</f>
        <v/>
      </c>
      <c r="G363" s="24" t="str">
        <f ca="1">IFERROR(IF(LoanIsNotPaid*LoanIsGood,InterestAmt,""), "")</f>
        <v/>
      </c>
      <c r="H363" s="24" t="str">
        <f ca="1">IFERROR(IF(LoanIsNotPaid*LoanIsGood,EndingBalance,""), "")</f>
        <v/>
      </c>
    </row>
    <row r="364" spans="2:8" ht="20" customHeight="1" x14ac:dyDescent="0.8">
      <c r="B364" s="26" t="str">
        <f ca="1">IFERROR(IF(LoanIsNotPaid*LoanIsGood,PaymentNumber,""), "")</f>
        <v/>
      </c>
      <c r="C364" s="25" t="str">
        <f ca="1">IFERROR(IF(LoanIsNotPaid*LoanIsGood,PaymentDate,""), "")</f>
        <v/>
      </c>
      <c r="D364" s="24" t="str">
        <f ca="1">IFERROR(IF(LoanIsNotPaid*LoanIsGood,LoanValue,""), "")</f>
        <v/>
      </c>
      <c r="E364" s="24" t="str">
        <f ca="1">IFERROR(IF(LoanIsNotPaid*LoanIsGood,MonthlyPayment,""), "")</f>
        <v/>
      </c>
      <c r="F364" s="24" t="str">
        <f ca="1">IFERROR(IF(LoanIsNotPaid*LoanIsGood,Principal,""), "")</f>
        <v/>
      </c>
      <c r="G364" s="24" t="str">
        <f ca="1">IFERROR(IF(LoanIsNotPaid*LoanIsGood,InterestAmt,""), "")</f>
        <v/>
      </c>
      <c r="H364" s="24" t="str">
        <f ca="1">IFERROR(IF(LoanIsNotPaid*LoanIsGood,EndingBalance,""), "")</f>
        <v/>
      </c>
    </row>
    <row r="365" spans="2:8" ht="20" customHeight="1" x14ac:dyDescent="0.8">
      <c r="B365" s="26" t="str">
        <f ca="1">IFERROR(IF(LoanIsNotPaid*LoanIsGood,PaymentNumber,""), "")</f>
        <v/>
      </c>
      <c r="C365" s="25" t="str">
        <f ca="1">IFERROR(IF(LoanIsNotPaid*LoanIsGood,PaymentDate,""), "")</f>
        <v/>
      </c>
      <c r="D365" s="24" t="str">
        <f ca="1">IFERROR(IF(LoanIsNotPaid*LoanIsGood,LoanValue,""), "")</f>
        <v/>
      </c>
      <c r="E365" s="24" t="str">
        <f ca="1">IFERROR(IF(LoanIsNotPaid*LoanIsGood,MonthlyPayment,""), "")</f>
        <v/>
      </c>
      <c r="F365" s="24" t="str">
        <f ca="1">IFERROR(IF(LoanIsNotPaid*LoanIsGood,Principal,""), "")</f>
        <v/>
      </c>
      <c r="G365" s="24" t="str">
        <f ca="1">IFERROR(IF(LoanIsNotPaid*LoanIsGood,InterestAmt,""), "")</f>
        <v/>
      </c>
      <c r="H365" s="24" t="str">
        <f ca="1">IFERROR(IF(LoanIsNotPaid*LoanIsGood,EndingBalance,""), "")</f>
        <v/>
      </c>
    </row>
    <row r="366" spans="2:8" ht="20" customHeight="1" x14ac:dyDescent="0.8">
      <c r="B366" s="26" t="str">
        <f ca="1">IFERROR(IF(LoanIsNotPaid*LoanIsGood,PaymentNumber,""), "")</f>
        <v/>
      </c>
      <c r="C366" s="25" t="str">
        <f ca="1">IFERROR(IF(LoanIsNotPaid*LoanIsGood,PaymentDate,""), "")</f>
        <v/>
      </c>
      <c r="D366" s="24" t="str">
        <f ca="1">IFERROR(IF(LoanIsNotPaid*LoanIsGood,LoanValue,""), "")</f>
        <v/>
      </c>
      <c r="E366" s="24" t="str">
        <f ca="1">IFERROR(IF(LoanIsNotPaid*LoanIsGood,MonthlyPayment,""), "")</f>
        <v/>
      </c>
      <c r="F366" s="24" t="str">
        <f ca="1">IFERROR(IF(LoanIsNotPaid*LoanIsGood,Principal,""), "")</f>
        <v/>
      </c>
      <c r="G366" s="24" t="str">
        <f ca="1">IFERROR(IF(LoanIsNotPaid*LoanIsGood,InterestAmt,""), "")</f>
        <v/>
      </c>
      <c r="H366" s="24" t="str">
        <f ca="1">IFERROR(IF(LoanIsNotPaid*LoanIsGood,EndingBalance,""), "")</f>
        <v/>
      </c>
    </row>
    <row r="367" spans="2:8" ht="20" customHeight="1" x14ac:dyDescent="0.8">
      <c r="B367" s="26" t="str">
        <f ca="1">IFERROR(IF(LoanIsNotPaid*LoanIsGood,PaymentNumber,""), "")</f>
        <v/>
      </c>
      <c r="C367" s="25" t="str">
        <f ca="1">IFERROR(IF(LoanIsNotPaid*LoanIsGood,PaymentDate,""), "")</f>
        <v/>
      </c>
      <c r="D367" s="24" t="str">
        <f ca="1">IFERROR(IF(LoanIsNotPaid*LoanIsGood,LoanValue,""), "")</f>
        <v/>
      </c>
      <c r="E367" s="24" t="str">
        <f ca="1">IFERROR(IF(LoanIsNotPaid*LoanIsGood,MonthlyPayment,""), "")</f>
        <v/>
      </c>
      <c r="F367" s="24" t="str">
        <f ca="1">IFERROR(IF(LoanIsNotPaid*LoanIsGood,Principal,""), "")</f>
        <v/>
      </c>
      <c r="G367" s="24" t="str">
        <f ca="1">IFERROR(IF(LoanIsNotPaid*LoanIsGood,InterestAmt,""), "")</f>
        <v/>
      </c>
      <c r="H367" s="24" t="str">
        <f ca="1">IFERROR(IF(LoanIsNotPaid*LoanIsGood,EndingBalance,""), "")</f>
        <v/>
      </c>
    </row>
    <row r="368" spans="2:8" ht="20" customHeight="1" x14ac:dyDescent="0.8">
      <c r="B368" s="26" t="str">
        <f ca="1">IFERROR(IF(LoanIsNotPaid*LoanIsGood,PaymentNumber,""), "")</f>
        <v/>
      </c>
      <c r="C368" s="25" t="str">
        <f ca="1">IFERROR(IF(LoanIsNotPaid*LoanIsGood,PaymentDate,""), "")</f>
        <v/>
      </c>
      <c r="D368" s="24" t="str">
        <f ca="1">IFERROR(IF(LoanIsNotPaid*LoanIsGood,LoanValue,""), "")</f>
        <v/>
      </c>
      <c r="E368" s="24" t="str">
        <f ca="1">IFERROR(IF(LoanIsNotPaid*LoanIsGood,MonthlyPayment,""), "")</f>
        <v/>
      </c>
      <c r="F368" s="24" t="str">
        <f ca="1">IFERROR(IF(LoanIsNotPaid*LoanIsGood,Principal,""), "")</f>
        <v/>
      </c>
      <c r="G368" s="24" t="str">
        <f ca="1">IFERROR(IF(LoanIsNotPaid*LoanIsGood,InterestAmt,""), "")</f>
        <v/>
      </c>
      <c r="H368" s="24" t="str">
        <f ca="1">IFERROR(IF(LoanIsNotPaid*LoanIsGood,EndingBalance,""), "")</f>
        <v/>
      </c>
    </row>
    <row r="369" spans="2:8" ht="20" customHeight="1" x14ac:dyDescent="0.8">
      <c r="B369" s="26" t="str">
        <f ca="1">IFERROR(IF(LoanIsNotPaid*LoanIsGood,PaymentNumber,""), "")</f>
        <v/>
      </c>
      <c r="C369" s="25" t="str">
        <f ca="1">IFERROR(IF(LoanIsNotPaid*LoanIsGood,PaymentDate,""), "")</f>
        <v/>
      </c>
      <c r="D369" s="24" t="str">
        <f ca="1">IFERROR(IF(LoanIsNotPaid*LoanIsGood,LoanValue,""), "")</f>
        <v/>
      </c>
      <c r="E369" s="24" t="str">
        <f ca="1">IFERROR(IF(LoanIsNotPaid*LoanIsGood,MonthlyPayment,""), "")</f>
        <v/>
      </c>
      <c r="F369" s="24" t="str">
        <f ca="1">IFERROR(IF(LoanIsNotPaid*LoanIsGood,Principal,""), "")</f>
        <v/>
      </c>
      <c r="G369" s="24" t="str">
        <f ca="1">IFERROR(IF(LoanIsNotPaid*LoanIsGood,InterestAmt,""), "")</f>
        <v/>
      </c>
      <c r="H369" s="24" t="str">
        <f ca="1">IFERROR(IF(LoanIsNotPaid*LoanIsGood,EndingBalance,""), "")</f>
        <v/>
      </c>
    </row>
  </sheetData>
  <mergeCells count="11">
    <mergeCell ref="B6:C6"/>
    <mergeCell ref="F6:G6"/>
    <mergeCell ref="B7:C7"/>
    <mergeCell ref="F7:G7"/>
    <mergeCell ref="B1:H1"/>
    <mergeCell ref="B3:D3"/>
    <mergeCell ref="F3:H3"/>
    <mergeCell ref="B4:C4"/>
    <mergeCell ref="F4:G4"/>
    <mergeCell ref="B5:C5"/>
    <mergeCell ref="F5:G5"/>
  </mergeCells>
  <phoneticPr fontId="2"/>
  <conditionalFormatting sqref="B10:B369">
    <cfRule type="expression" dxfId="31" priority="4" stopIfTrue="1">
      <formula>NOT(LoanIsNotPaid)</formula>
    </cfRule>
    <cfRule type="expression" dxfId="30" priority="5" stopIfTrue="1">
      <formula>IF(ROW(B10)=LastRow,TRUE,FALSE)</formula>
    </cfRule>
  </conditionalFormatting>
  <conditionalFormatting sqref="B10:H369">
    <cfRule type="expression" dxfId="29" priority="1">
      <formula>$B10=""</formula>
    </cfRule>
  </conditionalFormatting>
  <conditionalFormatting sqref="C10:G369">
    <cfRule type="expression" dxfId="28" priority="2" stopIfTrue="1">
      <formula>NOT(LoanIsNotPaid)</formula>
    </cfRule>
    <cfRule type="expression" dxfId="27" priority="3" stopIfTrue="1">
      <formula>IF(ROW(C10)=LastRow,TRUE,FALSE)</formula>
    </cfRule>
  </conditionalFormatting>
  <conditionalFormatting sqref="H10:H369">
    <cfRule type="expression" dxfId="26" priority="6" stopIfTrue="1">
      <formula>NOT(LoanIsNotPaid)</formula>
    </cfRule>
    <cfRule type="expression" dxfId="25" priority="7" stopIfTrue="1">
      <formula>IF(ROW(H10)=LastRow,TRUE,FALSE)</formula>
    </cfRule>
  </conditionalFormatting>
  <dataValidations count="29">
    <dataValidation allowBlank="1" showErrorMessage="1" prompt="このローン計算シートのワークシートを使用してローン返済のスケジュールを立てます。総利息と返済額の合計は自動的に計算されます" sqref="A2" xr:uid="{AF201E77-C97F-7044-9900-EC2708D8DBA3}"/>
    <dataValidation allowBlank="1" showInputMessage="1" showErrorMessage="1" prompt="このセルには、このワークシートのタイトルが表示されます。[ローンの値] の各値をセル D4 から D7 に入力します。セル H4 から H7 のローンの概要と表 [ローン] は自動的に更新されます" sqref="B1:H1" xr:uid="{71DE057A-22D8-6047-9334-1230289CD56A}"/>
    <dataValidation allowBlank="1" showInputMessage="1" showErrorMessage="1" prompt="セル D4 から D7 には、下のセルの各説明に使用されるローンの値を入力します。セル H4 から H7 のローンの概要と表 [ローン] は自動的に更新されます" sqref="B3:D3" xr:uid="{3B50CF57-803A-FF47-B8C6-552535E68393}"/>
    <dataValidation allowBlank="1" showInputMessage="1" showErrorMessage="1" prompt="この見出しの下にあるこの列では、返済後残高が自動的に更新されます" sqref="H9" xr:uid="{17267E52-0B7B-6644-9009-A3BED8765258}"/>
    <dataValidation allowBlank="1" showInputMessage="1" showErrorMessage="1" prompt="この見出しの下にあるこの列では、利息の金額が自動的に更新されます" sqref="G9" xr:uid="{D07D1FDB-9FA6-BC46-9C08-FA84B0D954BF}"/>
    <dataValidation allowBlank="1" showInputMessage="1" showErrorMessage="1" prompt="この見出しの下にあるこの列では、元金の金額が自動的に更新されます" sqref="F9" xr:uid="{FDB9FE58-BBC3-B24B-9D05-9351DC48FBEA}"/>
    <dataValidation allowBlank="1" showInputMessage="1" showErrorMessage="1" prompt="この見出しの下にあるこの列では、支払金額が自動的に計算されます" sqref="E9" xr:uid="{9D9EC979-CA1E-EF43-9C9B-E5294B13E2E1}"/>
    <dataValidation allowBlank="1" showInputMessage="1" showErrorMessage="1" prompt="この見出しの下にあるこの列では、期首残高が自動的に計算されます" sqref="D9" xr:uid="{BD06E364-A44A-1E44-92B8-1C6EAA69B5AC}"/>
    <dataValidation allowBlank="1" showInputMessage="1" showErrorMessage="1" prompt="この見出しの下にあるこの列では、返済日が自動的に更新されます" sqref="C9" xr:uid="{686AD371-CE2F-3342-ACA0-734B6EA76BEC}"/>
    <dataValidation allowBlank="1" showInputMessage="1" showErrorMessage="1" prompt="この見出しの下にあるこの列では、支払番号が自動的に更新されます" sqref="B9" xr:uid="{47CF5A5A-75FF-1D43-9BA5-9EF3A01A23C9}"/>
    <dataValidation allowBlank="1" showInputMessage="1" showErrorMessage="1" prompt="支払回数はこのセルで自動的に計算されます" sqref="H5" xr:uid="{A0B93973-742B-B44C-8A4C-BE78D449F17B}"/>
    <dataValidation allowBlank="1" showInputMessage="1" showErrorMessage="1" prompt="総利息はこのセルで自動的に計算されます" sqref="H6" xr:uid="{3B7E29E8-036B-1B4B-A573-11EB3C924C78}"/>
    <dataValidation allowBlank="1" showInputMessage="1" showErrorMessage="1" prompt="ローンの総コストはこのセルで自動的に計算されます" sqref="H7" xr:uid="{B58CB00B-C563-8247-A503-E7E54DB9BEC7}"/>
    <dataValidation allowBlank="1" showInputMessage="1" showErrorMessage="1" prompt="ローンの総コストは右のセルで自動的に計算されます" sqref="F7:G7" xr:uid="{5374F2C7-52AB-4F4E-A45C-02C70EFC63EC}"/>
    <dataValidation allowBlank="1" showInputMessage="1" showErrorMessage="1" prompt="総利息は右のセルで自動的に計算されます" sqref="F6:G6" xr:uid="{58DDCE68-FA4C-4146-B481-DE47E681FB59}"/>
    <dataValidation allowBlank="1" showInputMessage="1" showErrorMessage="1" prompt="支払回数は右のセルで自動的に計算されます" sqref="F5:G5" xr:uid="{E167F28A-5F78-7843-A86B-6C2D05810E15}"/>
    <dataValidation allowBlank="1" showInputMessage="1" showErrorMessage="1" prompt="毎月の返済額は右のセルで自動的に計算されます" sqref="F4:G4" xr:uid="{060EB888-4E5C-D74C-9968-A8309A7EB0D1}"/>
    <dataValidation allowBlank="1" showInputMessage="1" showErrorMessage="1" prompt="毎月の返済額はこのセルで自動的に計算されます" sqref="H4" xr:uid="{3AEB37C4-FB71-9347-97D1-DF36F5F31440}"/>
    <dataValidation allowBlank="1" showInputMessage="1" showErrorMessage="1" prompt="右のセルに借入日を入力します" sqref="B7:C7" xr:uid="{DDA27336-67C7-B54F-885B-C4F3F75A2D78}"/>
    <dataValidation allowBlank="1" showInputMessage="1" showErrorMessage="1" prompt="このセルに借入日を入力します" sqref="D7" xr:uid="{D1D1E266-76ED-104F-9F97-32AF8DC6E542}"/>
    <dataValidation allowBlank="1" showInputMessage="1" showErrorMessage="1" prompt="右のセルに貸付期間を年数で入力します" sqref="B6:C6" xr:uid="{44C2E642-0FF8-5C48-92BB-52FEE2203793}"/>
    <dataValidation allowBlank="1" showInputMessage="1" showErrorMessage="1" prompt="このセルに貸付期間を年数で入力します" sqref="D6" xr:uid="{FD150C38-A88A-3C40-9EBB-A1512D19269D}"/>
    <dataValidation allowBlank="1" showInputMessage="1" showErrorMessage="1" prompt="右のセルに年間利子率を入力します" sqref="B5:C5" xr:uid="{CA243C6E-53A8-0A49-AED1-1F24F5550927}"/>
    <dataValidation allowBlank="1" showInputMessage="1" showErrorMessage="1" prompt="このセルに年間利子率を入力します" sqref="D5" xr:uid="{0118D7D2-E304-7C44-961E-13CDD1032C48}"/>
    <dataValidation allowBlank="1" showInputMessage="1" showErrorMessage="1" prompt="右のセルに借入金額を入力します" sqref="B4:C4" xr:uid="{6F3E0F0B-F5EA-254F-A3B7-388E817810A3}"/>
    <dataValidation allowBlank="1" showInputMessage="1" showErrorMessage="1" prompt="このセルに借入金額を入力します" sqref="D4" xr:uid="{2EB09E03-B12E-D542-987D-20D777ADE226}"/>
    <dataValidation allowBlank="1" showInputMessage="1" showErrorMessage="1" prompt="以下のセルでは、[ローンの概要] のそれぞれの値が自動的に更新されます" sqref="F3" xr:uid="{F16A4633-7AF5-7346-A3F4-9EBCA633DE00}"/>
    <dataValidation allowBlank="1" showErrorMessage="1" prompt="このセルには、このワークシートのタイトルが表示されます。[ローンの値] の各値をセル D3 から D6 に入力します。セル H3 から H6 の [ローンの概要] と表 [ローン] は自動的に更新されます" sqref="B2" xr:uid="{3DD30338-CBE6-7240-9802-A7FA245D008E}"/>
    <dataValidation allowBlank="1" showInputMessage="1" showErrorMessage="1" prompt="このローン計算シートのワークシートを使用してローン返済のスケジュールを立てます。総利息と返済額の合計は自動的に計算されます" sqref="A1" xr:uid="{69FB2AF9-CF1B-9443-8C48-ADF1483E5CC3}"/>
  </dataValidations>
  <printOptions horizontalCentered="1"/>
  <pageMargins left="0.4" right="0.4" top="0.4" bottom="0.4" header="0.3" footer="0.3"/>
  <pageSetup paperSize="9" scale="85" fitToHeight="0" orientation="portrait" r:id="rId1"/>
  <headerFooter differentFirst="1">
    <oddFooter>Page &amp;P of &amp;N</oddFooter>
  </headerFooter>
  <rowBreaks count="4" manualBreakCount="4">
    <brk id="45" max="8" man="1"/>
    <brk id="89" max="8" man="1"/>
    <brk id="133" max="8" man="1"/>
    <brk id="177" max="8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88</vt:i4>
      </vt:variant>
    </vt:vector>
  </HeadingPairs>
  <TitlesOfParts>
    <vt:vector size="101" baseType="lpstr">
      <vt:lpstr>見積書</vt:lpstr>
      <vt:lpstr>list1</vt:lpstr>
      <vt:lpstr>市区町村助成金(令和４年度)</vt:lpstr>
      <vt:lpstr>ローン計算シート(P1)</vt:lpstr>
      <vt:lpstr>ローン計算シート (P2)</vt:lpstr>
      <vt:lpstr>ローン計算シート (P3)</vt:lpstr>
      <vt:lpstr>ローン計算シート (P4)</vt:lpstr>
      <vt:lpstr>ローン計算シート (P5)</vt:lpstr>
      <vt:lpstr>ローン計算シート (P6)</vt:lpstr>
      <vt:lpstr>※編集不可(角印DB)</vt:lpstr>
      <vt:lpstr>見積書 支払いベース(入力不要)</vt:lpstr>
      <vt:lpstr> 支払いベースローン(入力不要)</vt:lpstr>
      <vt:lpstr>※未使用リスト</vt:lpstr>
      <vt:lpstr>' 支払いベースローン(入力不要)'!ColumnTitle1</vt:lpstr>
      <vt:lpstr>'ローン計算シート (P2)'!ColumnTitle1</vt:lpstr>
      <vt:lpstr>'ローン計算シート (P3)'!ColumnTitle1</vt:lpstr>
      <vt:lpstr>'ローン計算シート (P4)'!ColumnTitle1</vt:lpstr>
      <vt:lpstr>'ローン計算シート (P5)'!ColumnTitle1</vt:lpstr>
      <vt:lpstr>'ローン計算シート (P6)'!ColumnTitle1</vt:lpstr>
      <vt:lpstr>'ローン計算シート(P1)'!ColumnTitle1</vt:lpstr>
      <vt:lpstr>' 支払いベースローン(入力不要)'!InterestRate</vt:lpstr>
      <vt:lpstr>'ローン計算シート (P2)'!InterestRate</vt:lpstr>
      <vt:lpstr>'ローン計算シート (P3)'!InterestRate</vt:lpstr>
      <vt:lpstr>'ローン計算シート (P4)'!InterestRate</vt:lpstr>
      <vt:lpstr>'ローン計算シート (P5)'!InterestRate</vt:lpstr>
      <vt:lpstr>'ローン計算シート (P6)'!InterestRate</vt:lpstr>
      <vt:lpstr>'ローン計算シート(P1)'!InterestRate</vt:lpstr>
      <vt:lpstr>' 支払いベースローン(入力不要)'!LoanAmount</vt:lpstr>
      <vt:lpstr>'ローン計算シート (P2)'!LoanAmount</vt:lpstr>
      <vt:lpstr>'ローン計算シート (P3)'!LoanAmount</vt:lpstr>
      <vt:lpstr>'ローン計算シート (P4)'!LoanAmount</vt:lpstr>
      <vt:lpstr>'ローン計算シート (P5)'!LoanAmount</vt:lpstr>
      <vt:lpstr>'ローン計算シート (P6)'!LoanAmount</vt:lpstr>
      <vt:lpstr>'ローン計算シート(P1)'!LoanAmount</vt:lpstr>
      <vt:lpstr>' 支払いベースローン(入力不要)'!LoanStartDate</vt:lpstr>
      <vt:lpstr>'ローン計算シート (P2)'!LoanStartDate</vt:lpstr>
      <vt:lpstr>'ローン計算シート (P3)'!LoanStartDate</vt:lpstr>
      <vt:lpstr>'ローン計算シート (P4)'!LoanStartDate</vt:lpstr>
      <vt:lpstr>'ローン計算シート (P5)'!LoanStartDate</vt:lpstr>
      <vt:lpstr>'ローン計算シート (P6)'!LoanStartDate</vt:lpstr>
      <vt:lpstr>'ローン計算シート(P1)'!LoanStartDate</vt:lpstr>
      <vt:lpstr>' 支払いベースローン(入力不要)'!LoanYears</vt:lpstr>
      <vt:lpstr>'ローン計算シート (P2)'!LoanYears</vt:lpstr>
      <vt:lpstr>'ローン計算シート (P3)'!LoanYears</vt:lpstr>
      <vt:lpstr>'ローン計算シート (P4)'!LoanYears</vt:lpstr>
      <vt:lpstr>'ローン計算シート (P5)'!LoanYears</vt:lpstr>
      <vt:lpstr>'ローン計算シート (P6)'!LoanYears</vt:lpstr>
      <vt:lpstr>'ローン計算シート(P1)'!LoanYears</vt:lpstr>
      <vt:lpstr>' 支払いベースローン(入力不要)'!NumberOfPayments</vt:lpstr>
      <vt:lpstr>'ローン計算シート (P2)'!NumberOfPayments</vt:lpstr>
      <vt:lpstr>'ローン計算シート (P3)'!NumberOfPayments</vt:lpstr>
      <vt:lpstr>'ローン計算シート (P4)'!NumberOfPayments</vt:lpstr>
      <vt:lpstr>'ローン計算シート (P5)'!NumberOfPayments</vt:lpstr>
      <vt:lpstr>'ローン計算シート (P6)'!NumberOfPayments</vt:lpstr>
      <vt:lpstr>'ローン計算シート(P1)'!NumberOfPayments</vt:lpstr>
      <vt:lpstr>' 支払いベースローン(入力不要)'!Print_Area</vt:lpstr>
      <vt:lpstr>'ローン計算シート (P2)'!Print_Area</vt:lpstr>
      <vt:lpstr>'ローン計算シート (P3)'!Print_Area</vt:lpstr>
      <vt:lpstr>'ローン計算シート (P4)'!Print_Area</vt:lpstr>
      <vt:lpstr>'ローン計算シート (P5)'!Print_Area</vt:lpstr>
      <vt:lpstr>'ローン計算シート (P6)'!Print_Area</vt:lpstr>
      <vt:lpstr>'ローン計算シート(P1)'!Print_Area</vt:lpstr>
      <vt:lpstr>見積書!Print_Area</vt:lpstr>
      <vt:lpstr>'見積書 支払いベース(入力不要)'!Print_Area</vt:lpstr>
      <vt:lpstr>' 支払いベースローン(入力不要)'!Print_Titles</vt:lpstr>
      <vt:lpstr>'ローン計算シート (P2)'!Print_Titles</vt:lpstr>
      <vt:lpstr>'ローン計算シート (P3)'!Print_Titles</vt:lpstr>
      <vt:lpstr>'ローン計算シート (P4)'!Print_Titles</vt:lpstr>
      <vt:lpstr>'ローン計算シート (P5)'!Print_Titles</vt:lpstr>
      <vt:lpstr>'ローン計算シート (P6)'!Print_Titles</vt:lpstr>
      <vt:lpstr>'ローン計算シート(P1)'!Print_Titles</vt:lpstr>
      <vt:lpstr>' 支払いベースローン(入力不要)'!RowTitleRegion1..D6</vt:lpstr>
      <vt:lpstr>'ローン計算シート (P2)'!RowTitleRegion1..D6</vt:lpstr>
      <vt:lpstr>'ローン計算シート (P3)'!RowTitleRegion1..D6</vt:lpstr>
      <vt:lpstr>'ローン計算シート (P4)'!RowTitleRegion1..D6</vt:lpstr>
      <vt:lpstr>'ローン計算シート (P5)'!RowTitleRegion1..D6</vt:lpstr>
      <vt:lpstr>'ローン計算シート (P6)'!RowTitleRegion1..D6</vt:lpstr>
      <vt:lpstr>'ローン計算シート(P1)'!RowTitleRegion1..D6</vt:lpstr>
      <vt:lpstr>' 支払いベースローン(入力不要)'!RowTitleRegion2..H6</vt:lpstr>
      <vt:lpstr>'ローン計算シート (P2)'!RowTitleRegion2..H6</vt:lpstr>
      <vt:lpstr>'ローン計算シート (P3)'!RowTitleRegion2..H6</vt:lpstr>
      <vt:lpstr>'ローン計算シート (P4)'!RowTitleRegion2..H6</vt:lpstr>
      <vt:lpstr>'ローン計算シート (P5)'!RowTitleRegion2..H6</vt:lpstr>
      <vt:lpstr>'ローン計算シート (P6)'!RowTitleRegion2..H6</vt:lpstr>
      <vt:lpstr>'ローン計算シート(P1)'!RowTitleRegion2..H6</vt:lpstr>
      <vt:lpstr>' 支払いベースローン(入力不要)'!Total_Interest</vt:lpstr>
      <vt:lpstr>'ローン計算シート (P2)'!Total_Interest</vt:lpstr>
      <vt:lpstr>'ローン計算シート (P3)'!Total_Interest</vt:lpstr>
      <vt:lpstr>'ローン計算シート (P4)'!Total_Interest</vt:lpstr>
      <vt:lpstr>'ローン計算シート (P5)'!Total_Interest</vt:lpstr>
      <vt:lpstr>'ローン計算シート (P6)'!Total_Interest</vt:lpstr>
      <vt:lpstr>'ローン計算シート(P1)'!Total_Interest</vt:lpstr>
      <vt:lpstr>' 支払いベースローン(入力不要)'!TotalLoanCost</vt:lpstr>
      <vt:lpstr>'ローン計算シート (P2)'!TotalLoanCost</vt:lpstr>
      <vt:lpstr>'ローン計算シート (P3)'!TotalLoanCost</vt:lpstr>
      <vt:lpstr>'ローン計算シート (P4)'!TotalLoanCost</vt:lpstr>
      <vt:lpstr>'ローン計算シート (P5)'!TotalLoanCost</vt:lpstr>
      <vt:lpstr>'ローン計算シート (P6)'!TotalLoanCost</vt:lpstr>
      <vt:lpstr>'ローン計算シート(P1)'!TotalLoanCost</vt:lpstr>
      <vt:lpstr>株式会社Aoie</vt:lpstr>
      <vt:lpstr>株式会社はじめHOME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岸根 幸史</cp:lastModifiedBy>
  <cp:lastPrinted>2023-05-13T00:29:43Z</cp:lastPrinted>
  <dcterms:created xsi:type="dcterms:W3CDTF">2021-11-17T04:58:23Z</dcterms:created>
  <dcterms:modified xsi:type="dcterms:W3CDTF">2023-05-17T13:47:48Z</dcterms:modified>
  <cp:category/>
</cp:coreProperties>
</file>