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08"/>
  <workbookPr/>
  <mc:AlternateContent xmlns:mc="http://schemas.openxmlformats.org/markup-compatibility/2006">
    <mc:Choice Requires="x15">
      <x15ac:absPath xmlns:x15ac="http://schemas.microsoft.com/office/spreadsheetml/2010/11/ac" url="/Users/kokiorimoto/Desktop/"/>
    </mc:Choice>
  </mc:AlternateContent>
  <xr:revisionPtr revIDLastSave="0" documentId="13_ncr:1_{41F74C87-F96E-8D4D-9287-D6206DB89B9A}" xr6:coauthVersionLast="47" xr6:coauthVersionMax="47" xr10:uidLastSave="{00000000-0000-0000-0000-000000000000}"/>
  <bookViews>
    <workbookView xWindow="-4720" yWindow="-21000" windowWidth="38400" windowHeight="18740" activeTab="3" xr2:uid="{00000000-000D-0000-FFFF-FFFF00000000}"/>
  </bookViews>
  <sheets>
    <sheet name="選手名簿" sheetId="1" r:id="rId1"/>
    <sheet name="Injury List" sheetId="2" r:id="rId2"/>
    <sheet name="個別管理DB" sheetId="3" r:id="rId3"/>
    <sheet name="個別シート" sheetId="4" r:id="rId4"/>
    <sheet name="設定" sheetId="5" state="hidden" r:id="rId5"/>
  </sheets>
  <definedNames>
    <definedName name="_xlnm._FilterDatabase" localSheetId="1" hidden="1">'Injury List'!$A$3:$O$40</definedName>
    <definedName name="_xlnm._FilterDatabase" localSheetId="2" hidden="1">個別管理DB!$A$2:$M$40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B32" i="4" l="1"/>
  <c r="E29" i="4"/>
  <c r="E28" i="4"/>
  <c r="E27" i="4"/>
  <c r="B23" i="4"/>
  <c r="B19" i="4"/>
  <c r="F16" i="4"/>
  <c r="B16" i="4"/>
  <c r="K13" i="4"/>
  <c r="H13" i="4"/>
  <c r="D13" i="4"/>
  <c r="K12" i="4"/>
  <c r="H12" i="4"/>
  <c r="D12" i="4"/>
  <c r="G9" i="4"/>
  <c r="C9" i="4"/>
  <c r="G8" i="4"/>
  <c r="C8" i="4"/>
  <c r="K7" i="4"/>
  <c r="G7" i="4"/>
  <c r="C7" i="4"/>
  <c r="K6" i="4"/>
  <c r="G6" i="4"/>
  <c r="C6" i="4"/>
  <c r="G5" i="4"/>
  <c r="C5" i="4"/>
  <c r="F3" i="4"/>
  <c r="D40" i="3"/>
  <c r="C40" i="3"/>
  <c r="B40" i="3"/>
  <c r="D39" i="3"/>
  <c r="C39" i="3"/>
  <c r="B39" i="3"/>
  <c r="D38" i="3"/>
  <c r="C38" i="3"/>
  <c r="B38" i="3"/>
  <c r="D37" i="3"/>
  <c r="C37" i="3"/>
  <c r="B37" i="3"/>
  <c r="D36" i="3"/>
  <c r="C36" i="3"/>
  <c r="B36" i="3"/>
  <c r="D35" i="3"/>
  <c r="C35" i="3"/>
  <c r="B35" i="3"/>
  <c r="D34" i="3"/>
  <c r="C34" i="3"/>
  <c r="B34" i="3"/>
  <c r="D33" i="3"/>
  <c r="C33" i="3"/>
  <c r="B33" i="3"/>
  <c r="D32" i="3"/>
  <c r="C32" i="3"/>
  <c r="B32" i="3"/>
  <c r="D31" i="3"/>
  <c r="C31" i="3"/>
  <c r="B31" i="3"/>
  <c r="D30" i="3"/>
  <c r="C30" i="3"/>
  <c r="B30" i="3"/>
  <c r="D29" i="3"/>
  <c r="C29" i="3"/>
  <c r="B29" i="3"/>
  <c r="D28" i="3"/>
  <c r="C28" i="3"/>
  <c r="B28" i="3"/>
  <c r="D27" i="3"/>
  <c r="C27" i="3"/>
  <c r="B27" i="3"/>
  <c r="D26" i="3"/>
  <c r="C26" i="3"/>
  <c r="B26" i="3"/>
  <c r="D25" i="3"/>
  <c r="C25" i="3"/>
  <c r="B25" i="3"/>
  <c r="D24" i="3"/>
  <c r="C24" i="3"/>
  <c r="B24" i="3"/>
  <c r="D23" i="3"/>
  <c r="C23" i="3"/>
  <c r="B23" i="3"/>
  <c r="D22" i="3"/>
  <c r="C22" i="3"/>
  <c r="B22" i="3"/>
  <c r="D21" i="3"/>
  <c r="C21" i="3"/>
  <c r="B21" i="3"/>
  <c r="D20" i="3"/>
  <c r="C20" i="3"/>
  <c r="B20" i="3"/>
  <c r="D19" i="3"/>
  <c r="C19" i="3"/>
  <c r="B19" i="3"/>
  <c r="D18" i="3"/>
  <c r="C18" i="3"/>
  <c r="B18" i="3"/>
  <c r="D17" i="3"/>
  <c r="C17" i="3"/>
  <c r="B17" i="3"/>
  <c r="D16" i="3"/>
  <c r="C16" i="3"/>
  <c r="B16" i="3"/>
  <c r="D15" i="3"/>
  <c r="C15" i="3"/>
  <c r="B15" i="3"/>
  <c r="D14" i="3"/>
  <c r="C14" i="3"/>
  <c r="B14" i="3"/>
  <c r="D13" i="3"/>
  <c r="C13" i="3"/>
  <c r="B13" i="3"/>
  <c r="D12" i="3"/>
  <c r="C12" i="3"/>
  <c r="B12" i="3"/>
  <c r="D11" i="3"/>
  <c r="C11" i="3"/>
  <c r="B11" i="3"/>
  <c r="D10" i="3"/>
  <c r="C10" i="3"/>
  <c r="B10" i="3"/>
  <c r="D9" i="3"/>
  <c r="C9" i="3"/>
  <c r="B9" i="3"/>
  <c r="D8" i="3"/>
  <c r="C8" i="3"/>
  <c r="B8" i="3"/>
  <c r="D7" i="3"/>
  <c r="C7" i="3"/>
  <c r="B7" i="3"/>
  <c r="D6" i="3"/>
  <c r="C6" i="3"/>
  <c r="B6" i="3"/>
  <c r="D5" i="3"/>
  <c r="C5" i="3"/>
  <c r="B5" i="3"/>
  <c r="D4" i="3"/>
  <c r="C4" i="3"/>
  <c r="B4" i="3"/>
  <c r="D3" i="3"/>
  <c r="C3" i="3"/>
  <c r="B3" i="3"/>
  <c r="C40" i="2"/>
  <c r="B40" i="2"/>
  <c r="C39" i="2"/>
  <c r="B39" i="2"/>
  <c r="C38" i="2"/>
  <c r="B38" i="2"/>
  <c r="C37" i="2"/>
  <c r="B37" i="2"/>
  <c r="C36" i="2"/>
  <c r="B36" i="2"/>
  <c r="C35" i="2"/>
  <c r="B35" i="2"/>
  <c r="C34" i="2"/>
  <c r="B34" i="2"/>
  <c r="C33" i="2"/>
  <c r="B33" i="2"/>
  <c r="C32" i="2"/>
  <c r="B32" i="2"/>
  <c r="C31" i="2"/>
  <c r="B31" i="2"/>
  <c r="C30" i="2"/>
  <c r="B30" i="2"/>
  <c r="C29" i="2"/>
  <c r="B29" i="2"/>
  <c r="C28" i="2"/>
  <c r="B28" i="2"/>
  <c r="C27" i="2"/>
  <c r="B27" i="2"/>
  <c r="C26" i="2"/>
  <c r="B26" i="2"/>
  <c r="C25" i="2"/>
  <c r="B25" i="2"/>
  <c r="C24" i="2"/>
  <c r="B24" i="2"/>
  <c r="C23" i="2"/>
  <c r="B23" i="2"/>
  <c r="C22" i="2"/>
  <c r="B22" i="2"/>
  <c r="C21" i="2"/>
  <c r="B21" i="2"/>
  <c r="C20" i="2"/>
  <c r="B20" i="2"/>
  <c r="C19" i="2"/>
  <c r="B19" i="2"/>
  <c r="C18" i="2"/>
  <c r="B18" i="2"/>
  <c r="C17" i="2"/>
  <c r="B17" i="2"/>
  <c r="C16" i="2"/>
  <c r="B16" i="2"/>
  <c r="C15" i="2"/>
  <c r="B15" i="2"/>
  <c r="C14" i="2"/>
  <c r="B14" i="2"/>
  <c r="C13" i="2"/>
  <c r="B13" i="2"/>
  <c r="C12" i="2"/>
  <c r="B12" i="2"/>
  <c r="C11" i="2"/>
  <c r="B11" i="2"/>
  <c r="C10" i="2"/>
  <c r="B10" i="2"/>
  <c r="C9" i="2"/>
  <c r="B9" i="2"/>
  <c r="C8" i="2"/>
  <c r="B8" i="2"/>
  <c r="C7" i="2"/>
  <c r="B7" i="2"/>
  <c r="C6" i="2"/>
  <c r="B6" i="2"/>
  <c r="C5" i="2"/>
  <c r="B5" i="2"/>
  <c r="C4" i="2"/>
  <c r="B4" i="2"/>
  <c r="H62" i="1"/>
  <c r="H61" i="1"/>
  <c r="H60" i="1"/>
  <c r="H59" i="1"/>
  <c r="H58" i="1"/>
  <c r="H57" i="1"/>
  <c r="H56" i="1"/>
  <c r="H55" i="1"/>
  <c r="H54" i="1"/>
  <c r="H53" i="1"/>
  <c r="H52" i="1"/>
  <c r="H51" i="1"/>
  <c r="H50" i="1"/>
  <c r="H49" i="1"/>
  <c r="H48" i="1"/>
  <c r="H47" i="1"/>
  <c r="H46" i="1"/>
  <c r="H45" i="1"/>
  <c r="H44" i="1"/>
  <c r="H43" i="1"/>
  <c r="H42" i="1"/>
  <c r="H41" i="1"/>
  <c r="H40" i="1"/>
  <c r="H39" i="1"/>
  <c r="H38" i="1"/>
  <c r="H37" i="1"/>
  <c r="H36" i="1"/>
  <c r="H35" i="1"/>
  <c r="H34" i="1"/>
  <c r="H33" i="1"/>
  <c r="H32" i="1"/>
  <c r="H31" i="1"/>
  <c r="H30" i="1"/>
  <c r="H29" i="1"/>
  <c r="H28" i="1"/>
  <c r="H27" i="1"/>
  <c r="H26" i="1"/>
  <c r="H25" i="1"/>
  <c r="H24" i="1"/>
  <c r="H23" i="1"/>
  <c r="H22" i="1"/>
  <c r="H21" i="1"/>
  <c r="H20" i="1"/>
  <c r="H19" i="1"/>
  <c r="H18" i="1"/>
  <c r="H17" i="1"/>
  <c r="H16" i="1"/>
  <c r="H15" i="1"/>
  <c r="H14" i="1"/>
  <c r="H13" i="1"/>
  <c r="H12" i="1"/>
  <c r="H11" i="1"/>
  <c r="H10" i="1"/>
  <c r="H9" i="1"/>
  <c r="H8" i="1"/>
  <c r="H7" i="1"/>
  <c r="H6" i="1"/>
  <c r="H5" i="1"/>
  <c r="H4" i="1"/>
  <c r="H3" i="1"/>
  <c r="K3" i="4" l="1"/>
  <c r="K5"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ChatGPT</author>
  </authors>
  <commentList>
    <comment ref="C3" authorId="0" shapeId="0" xr:uid="{00000000-0006-0000-0300-000001000000}">
      <text>
        <r>
          <rPr>
            <sz val="11"/>
            <color theme="1"/>
            <rFont val="Calibri"/>
            <family val="2"/>
            <scheme val="minor"/>
          </rPr>
          <t>No.を選択すると、各シートから対応情報を自動表示します。</t>
        </r>
      </text>
    </comment>
  </commentList>
</comments>
</file>

<file path=xl/sharedStrings.xml><?xml version="1.0" encoding="utf-8"?>
<sst xmlns="http://schemas.openxmlformats.org/spreadsheetml/2006/main" count="805" uniqueCount="310">
  <si>
    <t>選手名簿（学年別 60名 / 歴代プロ野球選手サンプル）</t>
  </si>
  <si>
    <t>No.</t>
  </si>
  <si>
    <t>背番号</t>
  </si>
  <si>
    <t>名前</t>
  </si>
  <si>
    <t>カナ</t>
  </si>
  <si>
    <t>投</t>
  </si>
  <si>
    <t>打</t>
  </si>
  <si>
    <t>生年月日</t>
  </si>
  <si>
    <t>年齢</t>
  </si>
  <si>
    <t>ポジション</t>
  </si>
  <si>
    <t>学年</t>
  </si>
  <si>
    <t>色分け</t>
  </si>
  <si>
    <t>大谷翔平</t>
  </si>
  <si>
    <t>オオタニ ショウヘイ</t>
  </si>
  <si>
    <t>右</t>
  </si>
  <si>
    <t>左</t>
  </si>
  <si>
    <t>投手</t>
  </si>
  <si>
    <t>1年</t>
  </si>
  <si>
    <t>山本由伸</t>
  </si>
  <si>
    <t>ヤマモト ヨシノブ</t>
  </si>
  <si>
    <t>2年</t>
  </si>
  <si>
    <t>佐々木朗希</t>
  </si>
  <si>
    <t>ササキ ロウキ</t>
  </si>
  <si>
    <t>3年</t>
  </si>
  <si>
    <t>村上宗隆</t>
  </si>
  <si>
    <t>ムラカミ ムネタカ</t>
  </si>
  <si>
    <t>内野手</t>
  </si>
  <si>
    <t>岡本和真</t>
  </si>
  <si>
    <t>オカモト カズマ</t>
  </si>
  <si>
    <t>山田哲人</t>
  </si>
  <si>
    <t>ヤマダ テツト</t>
  </si>
  <si>
    <t>柳田悠岐</t>
  </si>
  <si>
    <t>ヤナギタ ユウキ</t>
  </si>
  <si>
    <t>外野手</t>
  </si>
  <si>
    <t>鈴木誠也</t>
  </si>
  <si>
    <t>スズキ セイヤ</t>
  </si>
  <si>
    <t>吉田正尚</t>
  </si>
  <si>
    <t>ヨシダ マサタカ</t>
  </si>
  <si>
    <t>今永昇太</t>
  </si>
  <si>
    <t>イマナガ ショウタ</t>
  </si>
  <si>
    <t>千賀滉大</t>
  </si>
  <si>
    <t>センガ コウダイ</t>
  </si>
  <si>
    <t>近本光司</t>
  </si>
  <si>
    <t>チカモト コウジ</t>
  </si>
  <si>
    <t>森友哉</t>
  </si>
  <si>
    <t>モリ トモヤ</t>
  </si>
  <si>
    <t>捕手</t>
  </si>
  <si>
    <t>坂本勇人</t>
  </si>
  <si>
    <t>サカモト ハヤト</t>
  </si>
  <si>
    <t>菅野智之</t>
  </si>
  <si>
    <t>スガノ トモユキ</t>
  </si>
  <si>
    <t>前田健太</t>
  </si>
  <si>
    <t>マエダ ケンタ</t>
  </si>
  <si>
    <t>田中将大</t>
  </si>
  <si>
    <t>タナカ マサヒロ</t>
  </si>
  <si>
    <t>ダルビッシュ有</t>
  </si>
  <si>
    <t>ダルビッシュ ユウ</t>
  </si>
  <si>
    <t>宮城大弥</t>
  </si>
  <si>
    <t>ミヤギ ヒロヤ</t>
  </si>
  <si>
    <t>山崎颯一郎</t>
  </si>
  <si>
    <t>ヤマサキ ソウイチロウ</t>
  </si>
  <si>
    <t>松井秀喜</t>
  </si>
  <si>
    <t>マツイ ヒデキ</t>
  </si>
  <si>
    <t>高橋由伸</t>
  </si>
  <si>
    <t>タカハシ ヨシノブ</t>
  </si>
  <si>
    <t>松坂大輔</t>
  </si>
  <si>
    <t>マツザカ ダイスケ</t>
  </si>
  <si>
    <t>上原浩治</t>
  </si>
  <si>
    <t>ウエハラ コウジ</t>
  </si>
  <si>
    <t>井口資仁</t>
  </si>
  <si>
    <t>イグチ タダヒト</t>
  </si>
  <si>
    <t>城島健司</t>
  </si>
  <si>
    <t>ジョウジマ ケンジ</t>
  </si>
  <si>
    <t>金本知憲</t>
  </si>
  <si>
    <t>カネモト トモアキ</t>
  </si>
  <si>
    <t>阿部慎之助</t>
  </si>
  <si>
    <t>アベ シンノスケ</t>
  </si>
  <si>
    <t>福留孝介</t>
  </si>
  <si>
    <t>フクドメ コウスケ</t>
  </si>
  <si>
    <t>小笠原道大</t>
  </si>
  <si>
    <t>オガサワラ ミチヒロ</t>
  </si>
  <si>
    <t>里崎智也</t>
  </si>
  <si>
    <t>サトザキ トモヤ</t>
  </si>
  <si>
    <t>和田毅</t>
  </si>
  <si>
    <t>ワダ ツヨシ</t>
  </si>
  <si>
    <t>青木宣親</t>
  </si>
  <si>
    <t>アオキ ノリチカ</t>
  </si>
  <si>
    <t>黒田博樹</t>
  </si>
  <si>
    <t>クロダ ヒロキ</t>
  </si>
  <si>
    <t>川上憲伸</t>
  </si>
  <si>
    <t>カワカミ ケンシン</t>
  </si>
  <si>
    <t>岩瀬仁紀</t>
  </si>
  <si>
    <t>イワセ ヒトキ</t>
  </si>
  <si>
    <t>中村紀洋</t>
  </si>
  <si>
    <t>ナカムラ ノリヒロ</t>
  </si>
  <si>
    <t>井川慶</t>
  </si>
  <si>
    <t>イガワ ケイ</t>
  </si>
  <si>
    <t>稲葉篤紀</t>
  </si>
  <si>
    <t>イナバ アツノリ</t>
  </si>
  <si>
    <t>斉藤和巳</t>
  </si>
  <si>
    <t>サイトウ カズミ</t>
  </si>
  <si>
    <t>長嶋茂雄</t>
  </si>
  <si>
    <t>ナガシマ シゲオ</t>
  </si>
  <si>
    <t>王貞治</t>
  </si>
  <si>
    <t>オウ サダハル</t>
  </si>
  <si>
    <t>野村克也</t>
  </si>
  <si>
    <t>ノムラ カツヤ</t>
  </si>
  <si>
    <t>張本勲</t>
  </si>
  <si>
    <t>ハリモト イサオ</t>
  </si>
  <si>
    <t>山田久志</t>
  </si>
  <si>
    <t>ヤマダ ヒサシ</t>
  </si>
  <si>
    <t>江夏豊</t>
  </si>
  <si>
    <t>エナツ ユタカ</t>
  </si>
  <si>
    <t>福本豊</t>
  </si>
  <si>
    <t>フクモト ユタカ</t>
  </si>
  <si>
    <t>門田博光</t>
  </si>
  <si>
    <t>カドタ ヒロミツ</t>
  </si>
  <si>
    <t>村田兆治</t>
  </si>
  <si>
    <t>ムラタ チョウジ</t>
  </si>
  <si>
    <t>落合博満</t>
  </si>
  <si>
    <t>オチアイ ヒロミツ</t>
  </si>
  <si>
    <t>掛布雅之</t>
  </si>
  <si>
    <t>カケフ マサユキ</t>
  </si>
  <si>
    <t>衣笠祥雄</t>
  </si>
  <si>
    <t>キヌガサ サチオ</t>
  </si>
  <si>
    <t>山本浩二</t>
  </si>
  <si>
    <t>ヤマモト コウジ</t>
  </si>
  <si>
    <t>原辰徳</t>
  </si>
  <si>
    <t>ハラ タツノリ</t>
  </si>
  <si>
    <t>工藤公康</t>
  </si>
  <si>
    <t>クドウ キミヤス</t>
  </si>
  <si>
    <t>秋山幸二</t>
  </si>
  <si>
    <t>アキヤマ コウジ</t>
  </si>
  <si>
    <t>清原和博</t>
  </si>
  <si>
    <t>キヨハラ カズヒロ</t>
  </si>
  <si>
    <t>桑田真澄</t>
  </si>
  <si>
    <t>クワタ マスミ</t>
  </si>
  <si>
    <t>佐々木主浩</t>
  </si>
  <si>
    <t>ササキ カズヒロ</t>
  </si>
  <si>
    <t>古田敦也</t>
  </si>
  <si>
    <t>フルタ アツヤ</t>
  </si>
  <si>
    <t>怪我人の現在の状況について（No入力で氏名・学年が自動表示）</t>
  </si>
  <si>
    <t>氏名</t>
  </si>
  <si>
    <t>傷害側</t>
  </si>
  <si>
    <t>部位</t>
  </si>
  <si>
    <t>傷害名</t>
  </si>
  <si>
    <t>受傷日</t>
  </si>
  <si>
    <t>復帰時期</t>
  </si>
  <si>
    <t>練習復帰状況</t>
  </si>
  <si>
    <t>トレーニング制限</t>
  </si>
  <si>
    <t>特記事項</t>
  </si>
  <si>
    <t>投球</t>
  </si>
  <si>
    <t>打撃</t>
  </si>
  <si>
    <t>走塁</t>
  </si>
  <si>
    <t>上肢</t>
  </si>
  <si>
    <t>下肢</t>
  </si>
  <si>
    <t>体幹</t>
  </si>
  <si>
    <t>肘</t>
  </si>
  <si>
    <t>内側側副靱帯損傷</t>
  </si>
  <si>
    <t>4月上旬</t>
  </si>
  <si>
    <t>部分復帰</t>
  </si>
  <si>
    <t>制限なし</t>
  </si>
  <si>
    <t>自重のみ</t>
  </si>
  <si>
    <t>なし</t>
  </si>
  <si>
    <t>投球数は段階管理。</t>
  </si>
  <si>
    <t>肩</t>
  </si>
  <si>
    <t>腱板機能不全</t>
  </si>
  <si>
    <t>3月下旬</t>
  </si>
  <si>
    <t>肩後方の柔軟性を継続確認。</t>
  </si>
  <si>
    <t>腰仙椎</t>
  </si>
  <si>
    <t>腰椎分離症</t>
  </si>
  <si>
    <t>4月中旬</t>
  </si>
  <si>
    <t>伸展・回旋の症状再現を確認。</t>
  </si>
  <si>
    <t>膝</t>
  </si>
  <si>
    <t>膝蓋腱障害</t>
  </si>
  <si>
    <t>ジャンプ系は段階再開。</t>
  </si>
  <si>
    <t>大腿</t>
  </si>
  <si>
    <t>ハムストリング肉離れ</t>
  </si>
  <si>
    <t>休止</t>
  </si>
  <si>
    <t>ダッシュ再開は翌日反応で判断。</t>
  </si>
  <si>
    <t>足部</t>
  </si>
  <si>
    <t>疲労性骨損傷</t>
  </si>
  <si>
    <t>荷重痛の再燃に注意。</t>
  </si>
  <si>
    <t>肩関節唇損傷疑い</t>
  </si>
  <si>
    <t>送球動作は未再開。</t>
  </si>
  <si>
    <t>屈筋回内筋群損傷</t>
  </si>
  <si>
    <t>リリース局面での疼痛確認。</t>
  </si>
  <si>
    <t>胸郭</t>
  </si>
  <si>
    <t>肋間筋損傷</t>
  </si>
  <si>
    <t>3月中旬</t>
  </si>
  <si>
    <t>深呼吸と回旋痛を確認。</t>
  </si>
  <si>
    <t>下腿・アキレス腱</t>
  </si>
  <si>
    <t>アキレス腱障害</t>
  </si>
  <si>
    <t>反復カーフレイズで疼痛確認。</t>
  </si>
  <si>
    <t>股関節・鼠径部</t>
  </si>
  <si>
    <t>内転筋関連鼠径部痛</t>
  </si>
  <si>
    <t>切り返しでの痛み確認。</t>
  </si>
  <si>
    <t>手関節</t>
  </si>
  <si>
    <t>TFCC損傷疑い</t>
  </si>
  <si>
    <t>打撃時の衝撃痛を確認。</t>
  </si>
  <si>
    <t>足関節</t>
  </si>
  <si>
    <t>足関節捻挫</t>
  </si>
  <si>
    <t>ジャンプ着地を段階再開。</t>
  </si>
  <si>
    <t>前腕</t>
  </si>
  <si>
    <t>前腕屈筋群筋損傷</t>
  </si>
  <si>
    <t>握力と回内痛を確認。</t>
  </si>
  <si>
    <t>腰仙椎・胸部</t>
  </si>
  <si>
    <t>筋・筋膜性腰痛</t>
  </si>
  <si>
    <t>連続スイング後の反応を確認。</t>
  </si>
  <si>
    <t>膝関節捻挫</t>
  </si>
  <si>
    <t>減速動作の安定性が鍵。</t>
  </si>
  <si>
    <t>肩甲帯機能不全</t>
  </si>
  <si>
    <t>肩甲帯の位置制御を優先。</t>
  </si>
  <si>
    <t>離断性骨軟骨炎疑い</t>
  </si>
  <si>
    <t>4月下旬</t>
  </si>
  <si>
    <t>投球再開は医師確認後。</t>
  </si>
  <si>
    <t>大腿四頭筋肉離れ</t>
  </si>
  <si>
    <t>加速局面の痛みを確認。</t>
  </si>
  <si>
    <t>足底腱膜炎</t>
  </si>
  <si>
    <t>起床時痛の推移を確認。</t>
  </si>
  <si>
    <t>個別管理DB（No入力で氏名・学年・担当PTが自動表示）</t>
  </si>
  <si>
    <t>担当PT</t>
  </si>
  <si>
    <t>経過</t>
  </si>
  <si>
    <t>Dr指示</t>
  </si>
  <si>
    <t>次回診察日</t>
  </si>
  <si>
    <t>次回リハ</t>
  </si>
  <si>
    <t>①いつまでに</t>
  </si>
  <si>
    <t>②どんな機能を</t>
  </si>
  <si>
    <t>③どのように</t>
  </si>
  <si>
    <t>帯同においてお願いすること</t>
  </si>
  <si>
    <t>段階的復帰中</t>
  </si>
  <si>
    <t>キャッチボールは20m・20球まで。翌日痛みや張りがなければ5球ずつ増量。ブルペン、遠投、変化球、連投は禁止。NRS3/10以上または翌日増悪で中止。</t>
  </si>
  <si>
    <t>安静時痛0。内側圧痛は軽度。肘伸展制限は軽微で、前腕回内外の痛みはなし。軽投翌日の内側痛・張りを継続確認。</t>
  </si>
  <si>
    <t>4月上旬までに、通常練習へ進める判断材料をそろえる</t>
  </si>
  <si>
    <t>20〜25球の軽投でフォームを保ち、翌日反応なく肘伸展が保てること</t>
  </si>
  <si>
    <t>肘伸展ROMと前腕屈筋群の等尺→チューブ→軽投→距離・球数増量の順で進める</t>
  </si>
  <si>
    <t>投球メニューの追加は禁止。上肢負荷は自重中心。連投・遠投・全力返球はさせない。</t>
  </si>
  <si>
    <t>キャッチボールは胸の高さまで20〜30球。ブルペン・遠投は禁止。ティー打撃は50〜70%強度までとし、投球翌日の張りと痛みを確認。</t>
  </si>
  <si>
    <t>安静時痛0。外旋・水平伸展終末で違和感軽度。肩甲帯後傾と下制の再現性は改善。投球翌日の張りを継続確認。</t>
  </si>
  <si>
    <t>3月下旬までに、通常練習へ進める判断材料をそろえる</t>
  </si>
  <si>
    <t>20〜30球の軽投と50〜70%打撃で翌日反応がないこと</t>
  </si>
  <si>
    <t>胸椎伸展/肩甲帯制御→腱板持久力→軽投・ティー打撃→送球距離増量の順で進める</t>
  </si>
  <si>
    <t>投球メニューの追加は禁止。打撃本数と強度は事前共有。上肢負荷は自重中心。</t>
  </si>
  <si>
    <t>フリー打撃は30球まで。反復伸展・回旋と全力スイングの連続は禁止。守備は前傾保持時間を短くし、痛みが出たら即中止。</t>
  </si>
  <si>
    <t>安静時痛0。伸展回旋で局所痛軽度。片脚ブリッジ30秒、サイドプランク30秒は代償少なく実施可能。</t>
  </si>
  <si>
    <t>4月中旬までに、通常練習へ進める判断材料をそろえる</t>
  </si>
  <si>
    <t>連続スイング30球後も体幹伸展・回旋痛が増悪しないこと</t>
  </si>
  <si>
    <t>体幹安定化→股関節可動性→回旋ドリル→ティー/フリー打撃の順で進める</t>
  </si>
  <si>
    <t>打撃本数と強度は事前共有。ダッシュ・走塁は現場判断で追加しない。長時間の前傾姿勢と連続フルスイングは避ける。</t>
  </si>
  <si>
    <t>直線ダッシュは70%まで。急停止、切り返し、ジャンプ反復は禁止。守備練習は本数制限し、翌日腫脹があれば負荷を下げる。</t>
  </si>
  <si>
    <t>歩行痛0。腫脹は軽度以下。片脚スクワット10回でアライメント保持。減速動作はまだ全力ではない。</t>
  </si>
  <si>
    <t>片脚支持と減速動作を痛みなく行い、70%ラン後の翌日反応が安定すること</t>
  </si>
  <si>
    <t>大腿四頭筋/殿筋再教育→片脚支持→直線ラン→減速/切り返しの順で進める</t>
  </si>
  <si>
    <t>ダッシュ・走塁は現場判断で追加しない。下肢負荷は翌日反応で調整。</t>
  </si>
  <si>
    <t>ジョグ10分＋流し3本まで。全力走、盗塁練習、連続ダッシュは禁止。翌日張りが残る場合はラン強度を上げない。</t>
  </si>
  <si>
    <t>歩行痛0。圧痛は軽度。伸張痛は軽減し、ジョグ後の疼痛再燃なし。流し後の張りと翌日反応を継続確認。</t>
  </si>
  <si>
    <t>70%ランとベースラン導入で痛みなく、翌日張りが残らないこと</t>
  </si>
  <si>
    <t>等尺→遠心→ジョグ→流し→ベースランの順で進める</t>
  </si>
  <si>
    <t>スパイクでの全力走は禁止。直線ランは70%まで。ジャンプ反復と長時間立位は制限。起床時痛または荷重痛が増える場合はランを中止。</t>
  </si>
  <si>
    <t>歩行時痛0〜1。局所圧痛は軽度。片脚カーフレイズ20回は可能。ラン後と起床時の痛みの推移を継続確認。</t>
  </si>
  <si>
    <t>片脚カーフレイズ20回と70%ランで痛みなく、翌日荷重痛が増悪しないこと</t>
  </si>
  <si>
    <t>荷重許容量確認→足部/下腿筋力→直線ラン→ジャンプ・切り返しの順で進める</t>
  </si>
  <si>
    <t>競技復帰は機能・体力の回復に合わせて段階的に負荷を上げる。痛みがNRS3/10以上、または翌日に増悪する場合は1段階戻す。</t>
  </si>
  <si>
    <t>疼痛・圧痛・可動域・翌日反応を継続確認し、負荷増量時の症状再燃がないかを評価する。</t>
  </si>
  <si>
    <t>競技動作を痛みなく再現し、翌日反応が安定していること</t>
  </si>
  <si>
    <t>症状と翌日反応を見ながら、基礎機能から競技動作へ段階的に移行する</t>
  </si>
  <si>
    <t>投球メニューの追加は禁止。上肢負荷は自重中心。</t>
  </si>
  <si>
    <t>スイングと回旋ドリルは症状のない範囲から再開。連続反復は30球以内。体幹伸展で痛みが出る日は負荷を一段階戻す。</t>
  </si>
  <si>
    <t>安静時痛0。体幹伸展・回旋で違和感軽度。連続スイング後の症状再現は軽減。翌日の筋緊張増悪がないかを確認。</t>
  </si>
  <si>
    <t>3月中旬までに、通常練習へ進める判断材料をそろえる</t>
  </si>
  <si>
    <t>打撃本数と強度は事前共有。</t>
  </si>
  <si>
    <t>アジリティと切り返しは70%まで。開脚が大きい動きと全力走は禁止。打撃後と翌日の鼠径部痛を必ず確認する。</t>
  </si>
  <si>
    <t>安静時痛0。内転筋収縮で軽い張り。片脚立位とスクワットで骨盤制御は改善。切り返し後の症状再現を確認。</t>
  </si>
  <si>
    <t>方向転換とスイングで鼠径部痛が再燃せず、翌日反応が安定すること</t>
  </si>
  <si>
    <t>疼痛管理→内転筋・殿筋強化→直線ラン→切り返し・守備動作の順で進める</t>
  </si>
  <si>
    <t>打撃はティーから開始し50%強度まで。衝撃痛が出る日は中止。守備は捕球中心、強い送球と素振りの反復は禁止。</t>
  </si>
  <si>
    <t>安静時痛0。手関節尺屈と回外終末で違和感軽度。握力は日常域。打撃時の衝撃痛と翌日反応を確認。</t>
  </si>
  <si>
    <t>ティー打撃と軽い送球で衝撃痛が出ず、翌日に違和感が残らないこと</t>
  </si>
  <si>
    <t>疼痛管理→前腕・手関節安定化→ティー打撃→軽送球→反復打撃の順で進める</t>
  </si>
  <si>
    <t>打撃本数と強度は事前共有。上肢負荷は自重中心。</t>
  </si>
  <si>
    <t>打撃本数と強度は事前共有。長時間の前傾姿勢と連続フルスイングは避ける。</t>
  </si>
  <si>
    <t>投球再開は医師確認後。現段階では送球負荷は禁止。打撃は痛みのない範囲でティーのみ。守備は捕球中心とし、強い返球は行わない。</t>
  </si>
  <si>
    <t>安静時痛0。深屈曲と外反ストレスで違和感軽度。局所圧痛は残存。投球負荷は未再開で、日常動作痛はほぼない。</t>
  </si>
  <si>
    <t>4月下旬までに、通常練習へ進める判断材料をそろえる</t>
  </si>
  <si>
    <t>肘深屈曲痛が増悪せず、捕球・軽打撃で症状が再燃しないこと</t>
  </si>
  <si>
    <t>疼痛管理→可動域維持→前腕・肩甲帯機能→捕球・軽打撃の順で進め、投球は医師確認後に開始</t>
  </si>
  <si>
    <t>投球メニューの追加は禁止。打撃本数と強度は事前共有。上肢負荷は自重中心。連投・遠投・全力返球はさせない。</t>
  </si>
  <si>
    <t>個別シート（番号プルダウンで選手情報を自動表示）</t>
  </si>
  <si>
    <t>基本情報：選手名簿 / 傷害・復帰状況：Injury List / PT管理内容：個別管理DB</t>
  </si>
  <si>
    <t>番号</t>
  </si>
  <si>
    <t>投打</t>
  </si>
  <si>
    <t>練習復帰状況 / トレーニング制限</t>
  </si>
  <si>
    <t>診察日とリハ日を
左右で整列</t>
  </si>
  <si>
    <t>リハビリにおける優先事項</t>
  </si>
  <si>
    <t>① いつまでに</t>
  </si>
  <si>
    <t>② どんな機能を</t>
  </si>
  <si>
    <t>③ どのように</t>
  </si>
  <si>
    <t>※ 競技復帰は、通常練習・試合へ完全参加できる状態を目安に段階判断</t>
  </si>
  <si>
    <t>No</t>
  </si>
  <si>
    <t>復帰状況</t>
  </si>
  <si>
    <t>トレ制限</t>
  </si>
  <si>
    <t>復帰</t>
  </si>
  <si>
    <t>両</t>
  </si>
  <si>
    <t>制限あり</t>
  </si>
  <si>
    <t>不明</t>
  </si>
  <si>
    <t>5月上旬</t>
  </si>
  <si>
    <t>最近の状態</t>
    <rPh sb="0" eb="2">
      <t xml:space="preserve">サイキン </t>
    </rPh>
    <phoneticPr fontId="13"/>
  </si>
  <si>
    <t>最近の状態</t>
    <rPh sb="0" eb="2">
      <t xml:space="preserve">サイキｎ </t>
    </rPh>
    <phoneticPr fontId="13"/>
  </si>
  <si>
    <t>　</t>
    <phoneticPr fontId="13"/>
  </si>
  <si>
    <t xml:space="preserve"> </t>
    <phoneticPr fontId="1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</si>
</sst>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b/>
      <sz val="13"/>
      <color rgb="FFFFFFFF"/>
      <name val="Yu Gothic"/>
      <family val="3"/>
      <charset val="128"/>
    </font>
    <font>
      <b/>
      <sz val="10"/>
      <color rgb="FFFFFFFF"/>
      <name val="Yu Gothic"/>
      <family val="3"/>
      <charset val="128"/>
    </font>
    <font>
      <sz val="10"/>
      <color rgb="FF111827"/>
      <name val="Yu Gothic"/>
      <family val="3"/>
      <charset val="128"/>
    </font>
    <font>
      <b/>
      <sz val="10"/>
      <color rgb="FF111827"/>
      <name val="Yu Gothic"/>
      <family val="3"/>
      <charset val="128"/>
    </font>
    <font>
      <b/>
      <sz val="14"/>
      <color rgb="FFFFFFFF"/>
      <name val="Yu Gothic"/>
      <family val="3"/>
      <charset val="128"/>
    </font>
    <font>
      <sz val="9"/>
      <color rgb="FF334155"/>
      <name val="Yu Gothic"/>
      <family val="3"/>
      <charset val="128"/>
    </font>
    <font>
      <b/>
      <sz val="10"/>
      <color rgb="FF334155"/>
      <name val="Yu Gothic"/>
      <family val="3"/>
      <charset val="128"/>
    </font>
    <font>
      <b/>
      <sz val="11"/>
      <color rgb="FF1D4ED8"/>
      <name val="Yu Gothic"/>
      <family val="3"/>
      <charset val="128"/>
    </font>
    <font>
      <b/>
      <sz val="11"/>
      <color rgb="FF111827"/>
      <name val="Yu Gothic"/>
      <family val="3"/>
      <charset val="128"/>
    </font>
    <font>
      <b/>
      <sz val="11"/>
      <color rgb="FFFFFFFF"/>
      <name val="Yu Gothic"/>
      <family val="3"/>
      <charset val="128"/>
    </font>
    <font>
      <sz val="9"/>
      <color rgb="FF475569"/>
      <name val="Yu Gothic"/>
      <family val="3"/>
      <charset val="128"/>
    </font>
    <font>
      <sz val="11"/>
      <color theme="1"/>
      <name val="Calibri"/>
      <family val="2"/>
      <scheme val="minor"/>
    </font>
    <font>
      <sz val="6"/>
      <name val="Calibri"/>
      <family val="3"/>
      <charset val="128"/>
      <scheme val="minor"/>
    </font>
    <font>
      <sz val="11"/>
      <color theme="1"/>
      <name val="MS Gothic"/>
      <family val="2"/>
      <charset val="128"/>
    </font>
  </fonts>
  <fills count="15">
    <fill>
      <patternFill patternType="none"/>
    </fill>
    <fill>
      <patternFill patternType="gray125"/>
    </fill>
    <fill>
      <patternFill patternType="solid">
        <fgColor rgb="FF264653"/>
      </patternFill>
    </fill>
    <fill>
      <patternFill patternType="solid">
        <fgColor rgb="FF5B8FA8"/>
      </patternFill>
    </fill>
    <fill>
      <patternFill patternType="solid">
        <fgColor rgb="FFEAF6EA"/>
      </patternFill>
    </fill>
    <fill>
      <patternFill patternType="solid">
        <fgColor rgb="FFEAF1FB"/>
      </patternFill>
    </fill>
    <fill>
      <patternFill patternType="solid">
        <fgColor rgb="FFF9EFE4"/>
      </patternFill>
    </fill>
    <fill>
      <patternFill patternType="solid">
        <fgColor rgb="FFF7F2EA"/>
      </patternFill>
    </fill>
    <fill>
      <patternFill patternType="solid">
        <fgColor rgb="FFDCEAF3"/>
      </patternFill>
    </fill>
    <fill>
      <patternFill patternType="solid">
        <fgColor rgb="FFF5F7FA"/>
      </patternFill>
    </fill>
    <fill>
      <patternFill patternType="solid">
        <fgColor rgb="FFFFFFFF"/>
      </patternFill>
    </fill>
    <fill>
      <patternFill patternType="solid">
        <fgColor rgb="FFE7F3F6"/>
      </patternFill>
    </fill>
    <fill>
      <patternFill patternType="solid">
        <fgColor rgb="FFFFF7CC"/>
      </patternFill>
    </fill>
    <fill>
      <patternFill patternType="solid">
        <fgColor rgb="FFEEF3F7"/>
      </patternFill>
    </fill>
    <fill>
      <patternFill patternType="solid">
        <fgColor rgb="FF3E6C8F"/>
      </patternFill>
    </fill>
  </fills>
  <borders count="16">
    <border>
      <left/>
      <right/>
      <top/>
      <bottom/>
      <diagonal/>
    </border>
    <border>
      <left style="thin">
        <color rgb="FFB8C4CE"/>
      </left>
      <right style="thin">
        <color rgb="FFB8C4CE"/>
      </right>
      <top style="thin">
        <color rgb="FFB8C4CE"/>
      </top>
      <bottom style="thin">
        <color rgb="FFB8C4CE"/>
      </bottom>
      <diagonal/>
    </border>
    <border>
      <left style="thin">
        <color rgb="FFB8C4CE"/>
      </left>
      <right style="thin">
        <color rgb="FFB8C4CE"/>
      </right>
      <top style="medium">
        <color rgb="FF8EA3B5"/>
      </top>
      <bottom style="thin">
        <color rgb="FFB8C4CE"/>
      </bottom>
      <diagonal/>
    </border>
    <border>
      <left style="medium">
        <color rgb="FF8EA3B5"/>
      </left>
      <right style="medium">
        <color rgb="FF8EA3B5"/>
      </right>
      <top style="medium">
        <color rgb="FF8EA3B5"/>
      </top>
      <bottom style="medium">
        <color rgb="FF8EA3B5"/>
      </bottom>
      <diagonal/>
    </border>
    <border>
      <left/>
      <right/>
      <top style="thin">
        <color rgb="FFB8C4CE"/>
      </top>
      <bottom/>
      <diagonal/>
    </border>
    <border>
      <left/>
      <right style="thin">
        <color rgb="FFB8C4CE"/>
      </right>
      <top style="thin">
        <color rgb="FFB8C4CE"/>
      </top>
      <bottom/>
      <diagonal/>
    </border>
    <border>
      <left/>
      <right/>
      <top style="thin">
        <color rgb="FFB8C4CE"/>
      </top>
      <bottom style="thin">
        <color rgb="FFB8C4CE"/>
      </bottom>
      <diagonal/>
    </border>
    <border>
      <left/>
      <right style="thin">
        <color rgb="FFB8C4CE"/>
      </right>
      <top style="thin">
        <color rgb="FFB8C4CE"/>
      </top>
      <bottom style="thin">
        <color rgb="FFB8C4CE"/>
      </bottom>
      <diagonal/>
    </border>
    <border>
      <left/>
      <right/>
      <top style="medium">
        <color rgb="FF8EA3B5"/>
      </top>
      <bottom style="medium">
        <color rgb="FF8EA3B5"/>
      </bottom>
      <diagonal/>
    </border>
    <border>
      <left/>
      <right style="medium">
        <color rgb="FF8EA3B5"/>
      </right>
      <top style="medium">
        <color rgb="FF8EA3B5"/>
      </top>
      <bottom style="medium">
        <color rgb="FF8EA3B5"/>
      </bottom>
      <diagonal/>
    </border>
    <border>
      <left style="medium">
        <color rgb="FF8EA3B5"/>
      </left>
      <right style="medium">
        <color rgb="FF8EA3B5"/>
      </right>
      <top/>
      <bottom style="medium">
        <color rgb="FF8EA3B5"/>
      </bottom>
      <diagonal/>
    </border>
    <border>
      <left style="thin">
        <color rgb="FFB8C4CE"/>
      </left>
      <right/>
      <top/>
      <bottom/>
      <diagonal/>
    </border>
    <border>
      <left/>
      <right style="thin">
        <color rgb="FFB8C4CE"/>
      </right>
      <top/>
      <bottom/>
      <diagonal/>
    </border>
    <border>
      <left style="thin">
        <color rgb="FFB8C4CE"/>
      </left>
      <right/>
      <top/>
      <bottom style="thin">
        <color rgb="FFB8C4CE"/>
      </bottom>
      <diagonal/>
    </border>
    <border>
      <left/>
      <right/>
      <top/>
      <bottom style="thin">
        <color rgb="FFB8C4CE"/>
      </bottom>
      <diagonal/>
    </border>
    <border>
      <left/>
      <right style="thin">
        <color rgb="FFB8C4CE"/>
      </right>
      <top/>
      <bottom style="thin">
        <color rgb="FFB8C4CE"/>
      </bottom>
      <diagonal/>
    </border>
  </borders>
  <cellStyleXfs count="2">
    <xf numFmtId="0" fontId="0" fillId="0" borderId="0"/>
    <xf numFmtId="0" fontId="12" fillId="0" borderId="0"/>
  </cellStyleXfs>
  <cellXfs count="80">
    <xf numFmtId="0" fontId="0" fillId="0" borderId="0" xfId="0"/>
    <xf numFmtId="0" fontId="2" fillId="3" borderId="1" xfId="1" applyFont="1" applyFill="1" applyBorder="1" applyAlignment="1">
      <alignment horizontal="center" vertical="center" wrapText="1"/>
    </xf>
    <xf numFmtId="0" fontId="3" fillId="4" borderId="2" xfId="1" applyFont="1" applyFill="1" applyBorder="1" applyAlignment="1">
      <alignment horizontal="center" vertical="center" wrapText="1"/>
    </xf>
    <xf numFmtId="0" fontId="3" fillId="4" borderId="2" xfId="1" applyFont="1" applyFill="1" applyBorder="1" applyAlignment="1">
      <alignment horizontal="left" vertical="center" wrapText="1"/>
    </xf>
    <xf numFmtId="14" fontId="3" fillId="4" borderId="2" xfId="1" applyNumberFormat="1" applyFont="1" applyFill="1" applyBorder="1" applyAlignment="1">
      <alignment horizontal="left" vertical="center" wrapText="1"/>
    </xf>
    <xf numFmtId="1" fontId="3" fillId="4" borderId="2" xfId="1" applyNumberFormat="1" applyFont="1" applyFill="1" applyBorder="1" applyAlignment="1">
      <alignment horizontal="center" vertical="center" wrapText="1"/>
    </xf>
    <xf numFmtId="0" fontId="3" fillId="4" borderId="1" xfId="1" applyFont="1" applyFill="1" applyBorder="1" applyAlignment="1">
      <alignment horizontal="center" vertical="center" wrapText="1"/>
    </xf>
    <xf numFmtId="0" fontId="3" fillId="4" borderId="1" xfId="1" applyFont="1" applyFill="1" applyBorder="1" applyAlignment="1">
      <alignment horizontal="left" vertical="center" wrapText="1"/>
    </xf>
    <xf numFmtId="14" fontId="3" fillId="4" borderId="1" xfId="1" applyNumberFormat="1" applyFont="1" applyFill="1" applyBorder="1" applyAlignment="1">
      <alignment horizontal="left" vertical="center" wrapText="1"/>
    </xf>
    <xf numFmtId="1" fontId="3" fillId="4" borderId="1" xfId="1" applyNumberFormat="1" applyFont="1" applyFill="1" applyBorder="1" applyAlignment="1">
      <alignment horizontal="center" vertical="center" wrapText="1"/>
    </xf>
    <xf numFmtId="0" fontId="3" fillId="5" borderId="1" xfId="1" applyFont="1" applyFill="1" applyBorder="1" applyAlignment="1">
      <alignment horizontal="center" vertical="center" wrapText="1"/>
    </xf>
    <xf numFmtId="0" fontId="3" fillId="6" borderId="1" xfId="1" applyFont="1" applyFill="1" applyBorder="1" applyAlignment="1">
      <alignment horizontal="center" vertical="center" wrapText="1"/>
    </xf>
    <xf numFmtId="0" fontId="3" fillId="5" borderId="2" xfId="1" applyFont="1" applyFill="1" applyBorder="1" applyAlignment="1">
      <alignment horizontal="center" vertical="center" wrapText="1"/>
    </xf>
    <xf numFmtId="0" fontId="3" fillId="5" borderId="2" xfId="1" applyFont="1" applyFill="1" applyBorder="1" applyAlignment="1">
      <alignment horizontal="left" vertical="center" wrapText="1"/>
    </xf>
    <xf numFmtId="14" fontId="3" fillId="5" borderId="2" xfId="1" applyNumberFormat="1" applyFont="1" applyFill="1" applyBorder="1" applyAlignment="1">
      <alignment horizontal="left" vertical="center" wrapText="1"/>
    </xf>
    <xf numFmtId="1" fontId="3" fillId="5" borderId="2" xfId="1" applyNumberFormat="1" applyFont="1" applyFill="1" applyBorder="1" applyAlignment="1">
      <alignment horizontal="center" vertical="center" wrapText="1"/>
    </xf>
    <xf numFmtId="0" fontId="3" fillId="5" borderId="1" xfId="1" applyFont="1" applyFill="1" applyBorder="1" applyAlignment="1">
      <alignment horizontal="left" vertical="center" wrapText="1"/>
    </xf>
    <xf numFmtId="14" fontId="3" fillId="5" borderId="1" xfId="1" applyNumberFormat="1" applyFont="1" applyFill="1" applyBorder="1" applyAlignment="1">
      <alignment horizontal="left" vertical="center" wrapText="1"/>
    </xf>
    <xf numFmtId="1" fontId="3" fillId="5" borderId="1" xfId="1" applyNumberFormat="1" applyFont="1" applyFill="1" applyBorder="1" applyAlignment="1">
      <alignment horizontal="center" vertical="center" wrapText="1"/>
    </xf>
    <xf numFmtId="0" fontId="3" fillId="6" borderId="2" xfId="1" applyFont="1" applyFill="1" applyBorder="1" applyAlignment="1">
      <alignment horizontal="center" vertical="center" wrapText="1"/>
    </xf>
    <xf numFmtId="0" fontId="3" fillId="6" borderId="2" xfId="1" applyFont="1" applyFill="1" applyBorder="1" applyAlignment="1">
      <alignment horizontal="left" vertical="center" wrapText="1"/>
    </xf>
    <xf numFmtId="14" fontId="3" fillId="6" borderId="2" xfId="1" applyNumberFormat="1" applyFont="1" applyFill="1" applyBorder="1" applyAlignment="1">
      <alignment horizontal="left" vertical="center" wrapText="1"/>
    </xf>
    <xf numFmtId="1" fontId="3" fillId="6" borderId="2" xfId="1" applyNumberFormat="1" applyFont="1" applyFill="1" applyBorder="1" applyAlignment="1">
      <alignment horizontal="center" vertical="center" wrapText="1"/>
    </xf>
    <xf numFmtId="0" fontId="3" fillId="6" borderId="1" xfId="1" applyFont="1" applyFill="1" applyBorder="1" applyAlignment="1">
      <alignment horizontal="left" vertical="center" wrapText="1"/>
    </xf>
    <xf numFmtId="14" fontId="3" fillId="6" borderId="1" xfId="1" applyNumberFormat="1" applyFont="1" applyFill="1" applyBorder="1" applyAlignment="1">
      <alignment horizontal="left" vertical="center" wrapText="1"/>
    </xf>
    <xf numFmtId="1" fontId="3" fillId="6" borderId="1" xfId="1" applyNumberFormat="1" applyFont="1" applyFill="1" applyBorder="1" applyAlignment="1">
      <alignment horizontal="center" vertical="center" wrapText="1"/>
    </xf>
    <xf numFmtId="0" fontId="4" fillId="8" borderId="1" xfId="1" applyFont="1" applyFill="1" applyBorder="1" applyAlignment="1">
      <alignment horizontal="center" vertical="center" wrapText="1"/>
    </xf>
    <xf numFmtId="0" fontId="3" fillId="9" borderId="1" xfId="1" applyFont="1" applyFill="1" applyBorder="1" applyAlignment="1">
      <alignment horizontal="center" vertical="center" wrapText="1"/>
    </xf>
    <xf numFmtId="0" fontId="3" fillId="9" borderId="1" xfId="1" applyFont="1" applyFill="1" applyBorder="1" applyAlignment="1">
      <alignment horizontal="left" vertical="center" wrapText="1"/>
    </xf>
    <xf numFmtId="14" fontId="3" fillId="9" borderId="1" xfId="1" applyNumberFormat="1" applyFont="1" applyFill="1" applyBorder="1" applyAlignment="1">
      <alignment horizontal="center" vertical="center" wrapText="1"/>
    </xf>
    <xf numFmtId="0" fontId="3" fillId="10" borderId="1" xfId="1" applyFont="1" applyFill="1" applyBorder="1" applyAlignment="1">
      <alignment horizontal="center" vertical="center" wrapText="1"/>
    </xf>
    <xf numFmtId="0" fontId="3" fillId="10" borderId="1" xfId="1" applyFont="1" applyFill="1" applyBorder="1" applyAlignment="1">
      <alignment horizontal="left" vertical="center" wrapText="1"/>
    </xf>
    <xf numFmtId="14" fontId="3" fillId="10" borderId="1" xfId="1" applyNumberFormat="1" applyFont="1" applyFill="1" applyBorder="1" applyAlignment="1">
      <alignment horizontal="center" vertical="center" wrapText="1"/>
    </xf>
    <xf numFmtId="0" fontId="7" fillId="7" borderId="1" xfId="1" applyFont="1" applyFill="1" applyBorder="1" applyAlignment="1">
      <alignment horizontal="center" vertical="center" wrapText="1"/>
    </xf>
    <xf numFmtId="0" fontId="8" fillId="12" borderId="1" xfId="1" applyFont="1" applyFill="1" applyBorder="1" applyAlignment="1">
      <alignment horizontal="center" vertical="center" wrapText="1"/>
    </xf>
    <xf numFmtId="0" fontId="9" fillId="10" borderId="1" xfId="1" applyFont="1" applyFill="1" applyBorder="1" applyAlignment="1">
      <alignment horizontal="center" vertical="center" wrapText="1"/>
    </xf>
    <xf numFmtId="0" fontId="7" fillId="13" borderId="1" xfId="1" applyFont="1" applyFill="1" applyBorder="1" applyAlignment="1">
      <alignment horizontal="center" vertical="center" wrapText="1"/>
    </xf>
    <xf numFmtId="0" fontId="0" fillId="9" borderId="1" xfId="1" applyFont="1" applyFill="1" applyBorder="1" applyAlignment="1">
      <alignment horizontal="center" vertical="center" wrapText="1"/>
    </xf>
    <xf numFmtId="0" fontId="0" fillId="9" borderId="1" xfId="1" applyFont="1" applyFill="1" applyBorder="1" applyAlignment="1">
      <alignment horizontal="left" vertical="center" wrapText="1"/>
    </xf>
    <xf numFmtId="14" fontId="0" fillId="9" borderId="1" xfId="1" applyNumberFormat="1" applyFont="1" applyFill="1" applyBorder="1" applyAlignment="1">
      <alignment horizontal="center" vertical="center" wrapText="1"/>
    </xf>
    <xf numFmtId="0" fontId="0" fillId="10" borderId="1" xfId="1" applyFont="1" applyFill="1" applyBorder="1" applyAlignment="1">
      <alignment horizontal="center" vertical="center" wrapText="1"/>
    </xf>
    <xf numFmtId="0" fontId="0" fillId="10" borderId="1" xfId="1" applyFont="1" applyFill="1" applyBorder="1" applyAlignment="1">
      <alignment horizontal="left" vertical="center" wrapText="1"/>
    </xf>
    <xf numFmtId="14" fontId="0" fillId="10" borderId="1" xfId="1" applyNumberFormat="1" applyFont="1" applyFill="1" applyBorder="1" applyAlignment="1">
      <alignment horizontal="center" vertical="center" wrapText="1"/>
    </xf>
    <xf numFmtId="0" fontId="14" fillId="9" borderId="1" xfId="1" applyFont="1" applyFill="1" applyBorder="1" applyAlignment="1">
      <alignment horizontal="left" vertical="center" wrapText="1"/>
    </xf>
    <xf numFmtId="0" fontId="12" fillId="9" borderId="1" xfId="1" applyFill="1" applyBorder="1" applyAlignment="1">
      <alignment horizontal="center" vertical="center" wrapText="1"/>
    </xf>
    <xf numFmtId="0" fontId="12" fillId="9" borderId="1" xfId="1" applyFill="1" applyBorder="1" applyAlignment="1">
      <alignment horizontal="left" vertical="center" wrapText="1"/>
    </xf>
    <xf numFmtId="0" fontId="7" fillId="7" borderId="1" xfId="1" applyFont="1" applyFill="1" applyBorder="1" applyAlignment="1">
      <alignment horizontal="center" vertical="center" wrapText="1"/>
    </xf>
    <xf numFmtId="0" fontId="0" fillId="0" borderId="7" xfId="1" applyFont="1" applyBorder="1"/>
    <xf numFmtId="0" fontId="4" fillId="10" borderId="1" xfId="1" applyFont="1" applyFill="1" applyBorder="1" applyAlignment="1">
      <alignment horizontal="center" vertical="center" wrapText="1"/>
    </xf>
    <xf numFmtId="0" fontId="0" fillId="0" borderId="6" xfId="1" applyFont="1" applyBorder="1"/>
    <xf numFmtId="0" fontId="7" fillId="13" borderId="11" xfId="1" applyFont="1" applyFill="1" applyBorder="1" applyAlignment="1">
      <alignment horizontal="center" vertical="center" wrapText="1"/>
    </xf>
    <xf numFmtId="0" fontId="7" fillId="13" borderId="12" xfId="1" applyFont="1" applyFill="1" applyBorder="1" applyAlignment="1">
      <alignment horizontal="center" vertical="center" wrapText="1"/>
    </xf>
    <xf numFmtId="0" fontId="7" fillId="13" borderId="13" xfId="1" applyFont="1" applyFill="1" applyBorder="1" applyAlignment="1">
      <alignment horizontal="center" vertical="center" wrapText="1"/>
    </xf>
    <xf numFmtId="0" fontId="7" fillId="13" borderId="15" xfId="1" applyFont="1" applyFill="1" applyBorder="1" applyAlignment="1">
      <alignment horizontal="center" vertical="center" wrapText="1"/>
    </xf>
    <xf numFmtId="0" fontId="11" fillId="9" borderId="1" xfId="1" applyFont="1" applyFill="1" applyBorder="1" applyAlignment="1">
      <alignment horizontal="left" vertical="center" wrapText="1"/>
    </xf>
    <xf numFmtId="14" fontId="3" fillId="10" borderId="1" xfId="1" applyNumberFormat="1" applyFont="1" applyFill="1" applyBorder="1" applyAlignment="1">
      <alignment horizontal="center" vertical="center" wrapText="1"/>
    </xf>
    <xf numFmtId="14" fontId="9" fillId="10" borderId="1" xfId="1" applyNumberFormat="1" applyFont="1" applyFill="1" applyBorder="1" applyAlignment="1">
      <alignment horizontal="center" vertical="center" wrapText="1"/>
    </xf>
    <xf numFmtId="0" fontId="3" fillId="10" borderId="1" xfId="1" applyFont="1" applyFill="1" applyBorder="1" applyAlignment="1">
      <alignment horizontal="center" vertical="center" wrapText="1"/>
    </xf>
    <xf numFmtId="0" fontId="3" fillId="11" borderId="1" xfId="1" applyFont="1" applyFill="1" applyBorder="1" applyAlignment="1">
      <alignment horizontal="left" vertical="center" wrapText="1"/>
    </xf>
    <xf numFmtId="0" fontId="0" fillId="0" borderId="4" xfId="1" applyFont="1" applyBorder="1"/>
    <xf numFmtId="0" fontId="0" fillId="0" borderId="5" xfId="1" applyFont="1" applyBorder="1"/>
    <xf numFmtId="0" fontId="0" fillId="0" borderId="13" xfId="1" applyFont="1" applyBorder="1"/>
    <xf numFmtId="0" fontId="0" fillId="0" borderId="14" xfId="1" applyFont="1" applyBorder="1"/>
    <xf numFmtId="0" fontId="0" fillId="0" borderId="15" xfId="1" applyFont="1" applyBorder="1"/>
    <xf numFmtId="0" fontId="10" fillId="14" borderId="1" xfId="1" applyFont="1" applyFill="1" applyBorder="1" applyAlignment="1">
      <alignment horizontal="center" vertical="center" wrapText="1"/>
    </xf>
    <xf numFmtId="0" fontId="0" fillId="0" borderId="11" xfId="1" applyFont="1" applyBorder="1"/>
    <xf numFmtId="0" fontId="0" fillId="0" borderId="0" xfId="0"/>
    <xf numFmtId="0" fontId="0" fillId="0" borderId="12" xfId="1" applyFont="1" applyBorder="1"/>
    <xf numFmtId="0" fontId="3" fillId="10" borderId="1" xfId="1" applyFont="1" applyFill="1" applyBorder="1" applyAlignment="1">
      <alignment horizontal="left" vertical="center" wrapText="1"/>
    </xf>
    <xf numFmtId="0" fontId="10" fillId="3" borderId="1" xfId="1" applyFont="1" applyFill="1" applyBorder="1" applyAlignment="1">
      <alignment horizontal="center" vertical="center" wrapText="1"/>
    </xf>
    <xf numFmtId="0" fontId="5" fillId="2" borderId="1" xfId="1" applyFont="1" applyFill="1" applyBorder="1" applyAlignment="1">
      <alignment horizontal="center" vertical="center" wrapText="1"/>
    </xf>
    <xf numFmtId="0" fontId="6" fillId="11" borderId="1" xfId="1" applyFont="1" applyFill="1" applyBorder="1" applyAlignment="1">
      <alignment horizontal="center" vertical="center" wrapText="1"/>
    </xf>
    <xf numFmtId="0" fontId="6" fillId="11" borderId="1" xfId="1" applyFont="1" applyFill="1" applyBorder="1" applyAlignment="1">
      <alignment horizontal="left" vertical="center" wrapText="1"/>
    </xf>
    <xf numFmtId="0" fontId="9" fillId="10" borderId="1" xfId="1" applyFont="1" applyFill="1" applyBorder="1" applyAlignment="1">
      <alignment horizontal="left" vertical="center" wrapText="1"/>
    </xf>
    <xf numFmtId="0" fontId="1" fillId="2" borderId="1" xfId="1" applyFont="1" applyFill="1" applyBorder="1" applyAlignment="1">
      <alignment horizontal="center" vertical="center" wrapText="1"/>
    </xf>
    <xf numFmtId="0" fontId="4" fillId="7" borderId="3" xfId="1" applyFont="1" applyFill="1" applyBorder="1" applyAlignment="1">
      <alignment horizontal="center" vertical="center" wrapText="1"/>
    </xf>
    <xf numFmtId="0" fontId="0" fillId="0" borderId="8" xfId="1" applyFont="1" applyBorder="1"/>
    <xf numFmtId="0" fontId="0" fillId="0" borderId="9" xfId="1" applyFont="1" applyBorder="1"/>
    <xf numFmtId="0" fontId="0" fillId="0" borderId="10" xfId="1" applyFont="1" applyBorder="1"/>
    <xf numFmtId="0" fontId="14" fillId="0" borderId="0" xfId="0" applyFont="1"/>
  </cellXfs>
  <cellStyles count="2">
    <cellStyle name="Normal" xfId="1" xr:uid="{00000000-0005-0000-0000-000000000000}"/>
    <cellStyle name="標準" xfId="0" builtinId="0"/>
  </cellStyles>
  <dxfs count="25">
    <dxf>
      <fill>
        <patternFill>
          <bgColor rgb="FFDFF2E1"/>
        </patternFill>
      </fill>
    </dxf>
    <dxf>
      <fill>
        <patternFill>
          <bgColor rgb="FFF8D7DA"/>
        </patternFill>
      </fill>
    </dxf>
    <dxf>
      <fill>
        <patternFill>
          <bgColor rgb="FFFDE3C3"/>
        </patternFill>
      </fill>
    </dxf>
    <dxf>
      <fill>
        <patternFill>
          <bgColor rgb="FFFFF3CD"/>
        </patternFill>
      </fill>
    </dxf>
    <dxf>
      <fill>
        <patternFill>
          <bgColor rgb="FFDFF2E1"/>
        </patternFill>
      </fill>
    </dxf>
    <dxf>
      <fill>
        <patternFill>
          <bgColor rgb="FFDFF2E1"/>
        </patternFill>
      </fill>
    </dxf>
    <dxf>
      <fill>
        <patternFill>
          <bgColor rgb="FFF8D7DA"/>
        </patternFill>
      </fill>
    </dxf>
    <dxf>
      <fill>
        <patternFill>
          <bgColor rgb="FFFDE3C3"/>
        </patternFill>
      </fill>
    </dxf>
    <dxf>
      <fill>
        <patternFill>
          <bgColor rgb="FFFFF3CD"/>
        </patternFill>
      </fill>
    </dxf>
    <dxf>
      <fill>
        <patternFill>
          <bgColor rgb="FFDFF2E1"/>
        </patternFill>
      </fill>
    </dxf>
    <dxf>
      <fill>
        <patternFill>
          <bgColor rgb="FFDFF2E1"/>
        </patternFill>
      </fill>
    </dxf>
    <dxf>
      <fill>
        <patternFill>
          <bgColor rgb="FFF8D7DA"/>
        </patternFill>
      </fill>
    </dxf>
    <dxf>
      <fill>
        <patternFill>
          <bgColor rgb="FFFDE3C3"/>
        </patternFill>
      </fill>
    </dxf>
    <dxf>
      <fill>
        <patternFill>
          <bgColor rgb="FFFFF3CD"/>
        </patternFill>
      </fill>
    </dxf>
    <dxf>
      <fill>
        <patternFill>
          <bgColor rgb="FFDFF2E1"/>
        </patternFill>
      </fill>
    </dxf>
    <dxf>
      <fill>
        <patternFill patternType="solid">
          <fgColor rgb="FFDFF2E1"/>
        </patternFill>
      </fill>
    </dxf>
    <dxf>
      <fill>
        <patternFill patternType="solid">
          <fgColor rgb="FFF8D7DA"/>
        </patternFill>
      </fill>
    </dxf>
    <dxf>
      <fill>
        <patternFill patternType="solid">
          <fgColor rgb="FFFDE3C3"/>
        </patternFill>
      </fill>
    </dxf>
    <dxf>
      <fill>
        <patternFill patternType="solid">
          <fgColor rgb="FFFFF3CD"/>
        </patternFill>
      </fill>
    </dxf>
    <dxf>
      <fill>
        <patternFill patternType="solid">
          <fgColor rgb="FFDFF2E1"/>
        </patternFill>
      </fill>
    </dxf>
    <dxf>
      <fill>
        <patternFill>
          <bgColor rgb="FFDFF2E1"/>
        </patternFill>
      </fill>
    </dxf>
    <dxf>
      <fill>
        <patternFill>
          <bgColor rgb="FFF8D7DA"/>
        </patternFill>
      </fill>
    </dxf>
    <dxf>
      <fill>
        <patternFill>
          <bgColor rgb="FFFDE3C3"/>
        </patternFill>
      </fill>
    </dxf>
    <dxf>
      <fill>
        <patternFill>
          <bgColor rgb="FFFFF3CD"/>
        </patternFill>
      </fill>
    </dxf>
    <dxf>
      <fill>
        <patternFill>
          <bgColor rgb="FFDFF2E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a:ea typeface="Calibri"/>
        <a:cs typeface="Calibri"/>
      </a:majorFont>
      <a:minorFont>
        <a:latin typeface="Calibri"/>
        <a:ea typeface="Calibri"/>
        <a:cs typeface="Calibri"/>
      </a:minorFont>
    </a:fontScheme>
    <a:fmtScheme name="Office">
      <a:fillStyleLst>
        <a:solidFill>
          <a:schemeClr val="phClr"/>
        </a:solidFill>
        <a:solidFill>
          <a:schemeClr val="dk1"/>
        </a:solidFill>
        <a:solidFill>
          <a:schemeClr val="accent1"/>
        </a:solidFill>
      </a:fillStyleLst>
      <a:lnStyleLst>
        <a:ln w="9525">
          <a:solidFill>
            <a:schemeClr val="phClr">
              <a:shade val="95000"/>
              <a:satMod val="105000"/>
            </a:schemeClr>
          </a:solidFill>
          <a:prstDash val="solid"/>
        </a:ln>
        <a:ln w="25400">
          <a:solidFill>
            <a:schemeClr val="phClr"/>
          </a:solidFill>
          <a:prstDash val="solid"/>
        </a:ln>
        <a:ln w="38100">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4.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62"/>
  <sheetViews>
    <sheetView showGridLines="0" workbookViewId="0">
      <selection sqref="A1:J1"/>
    </sheetView>
  </sheetViews>
  <sheetFormatPr baseColWidth="10" defaultColWidth="8.83203125" defaultRowHeight="15" x14ac:dyDescent="0.2"/>
  <cols>
    <col min="1" max="1" width="7" customWidth="1"/>
    <col min="2" max="2" width="8" customWidth="1"/>
    <col min="3" max="3" width="16" customWidth="1"/>
    <col min="4" max="4" width="22" customWidth="1"/>
    <col min="5" max="6" width="6" customWidth="1"/>
    <col min="7" max="7" width="12" customWidth="1"/>
    <col min="8" max="8" width="7" customWidth="1"/>
    <col min="9" max="9" width="12" customWidth="1"/>
    <col min="10" max="10" width="7" customWidth="1"/>
  </cols>
  <sheetData>
    <row r="1" spans="1:12" x14ac:dyDescent="0.2">
      <c r="A1" s="74" t="s">
        <v>0</v>
      </c>
      <c r="B1" s="49"/>
      <c r="C1" s="49"/>
      <c r="D1" s="49"/>
      <c r="E1" s="49"/>
      <c r="F1" s="49"/>
      <c r="G1" s="49"/>
      <c r="H1" s="49"/>
      <c r="I1" s="49"/>
      <c r="J1" s="47"/>
    </row>
    <row r="2" spans="1:12" x14ac:dyDescent="0.2">
      <c r="A2" s="1" t="s">
        <v>1</v>
      </c>
      <c r="B2" s="1" t="s">
        <v>2</v>
      </c>
      <c r="C2" s="1" t="s">
        <v>3</v>
      </c>
      <c r="D2" s="1" t="s">
        <v>4</v>
      </c>
      <c r="E2" s="1" t="s">
        <v>5</v>
      </c>
      <c r="F2" s="1" t="s">
        <v>6</v>
      </c>
      <c r="G2" s="1" t="s">
        <v>7</v>
      </c>
      <c r="H2" s="1" t="s">
        <v>8</v>
      </c>
      <c r="I2" s="1" t="s">
        <v>9</v>
      </c>
      <c r="J2" s="1" t="s">
        <v>10</v>
      </c>
      <c r="L2" t="s">
        <v>11</v>
      </c>
    </row>
    <row r="3" spans="1:12" ht="18" x14ac:dyDescent="0.2">
      <c r="A3" s="2">
        <v>1</v>
      </c>
      <c r="B3" s="2">
        <v>6</v>
      </c>
      <c r="C3" s="3" t="s">
        <v>12</v>
      </c>
      <c r="D3" s="3" t="s">
        <v>13</v>
      </c>
      <c r="E3" s="2" t="s">
        <v>14</v>
      </c>
      <c r="F3" s="2" t="s">
        <v>15</v>
      </c>
      <c r="G3" s="4">
        <v>39178</v>
      </c>
      <c r="H3" s="5">
        <f t="shared" ref="H3:H34" ca="1" si="0">IF(G3="","",INT((TODAY()-G3)/365.25))</f>
        <v>18</v>
      </c>
      <c r="I3" s="3" t="s">
        <v>16</v>
      </c>
      <c r="J3" s="2">
        <v>1</v>
      </c>
      <c r="L3" s="6" t="s">
        <v>17</v>
      </c>
    </row>
    <row r="4" spans="1:12" ht="18" x14ac:dyDescent="0.2">
      <c r="A4" s="6">
        <v>2</v>
      </c>
      <c r="B4" s="6">
        <v>84</v>
      </c>
      <c r="C4" s="7" t="s">
        <v>18</v>
      </c>
      <c r="D4" s="7" t="s">
        <v>19</v>
      </c>
      <c r="E4" s="6" t="s">
        <v>14</v>
      </c>
      <c r="F4" s="6" t="s">
        <v>14</v>
      </c>
      <c r="G4" s="8">
        <v>39274</v>
      </c>
      <c r="H4" s="9">
        <f t="shared" ca="1" si="0"/>
        <v>18</v>
      </c>
      <c r="I4" s="7" t="s">
        <v>16</v>
      </c>
      <c r="J4" s="6">
        <v>1</v>
      </c>
      <c r="L4" s="10" t="s">
        <v>20</v>
      </c>
    </row>
    <row r="5" spans="1:12" ht="18" x14ac:dyDescent="0.2">
      <c r="A5" s="6">
        <v>3</v>
      </c>
      <c r="B5" s="6">
        <v>29</v>
      </c>
      <c r="C5" s="7" t="s">
        <v>21</v>
      </c>
      <c r="D5" s="7" t="s">
        <v>22</v>
      </c>
      <c r="E5" s="6" t="s">
        <v>14</v>
      </c>
      <c r="F5" s="6" t="s">
        <v>14</v>
      </c>
      <c r="G5" s="8">
        <v>39371</v>
      </c>
      <c r="H5" s="9">
        <f t="shared" ca="1" si="0"/>
        <v>18</v>
      </c>
      <c r="I5" s="7" t="s">
        <v>16</v>
      </c>
      <c r="J5" s="6">
        <v>1</v>
      </c>
      <c r="L5" s="11" t="s">
        <v>23</v>
      </c>
    </row>
    <row r="6" spans="1:12" ht="18" x14ac:dyDescent="0.2">
      <c r="A6" s="6">
        <v>4</v>
      </c>
      <c r="B6" s="6">
        <v>72</v>
      </c>
      <c r="C6" s="7" t="s">
        <v>24</v>
      </c>
      <c r="D6" s="7" t="s">
        <v>25</v>
      </c>
      <c r="E6" s="6" t="s">
        <v>14</v>
      </c>
      <c r="F6" s="6" t="s">
        <v>15</v>
      </c>
      <c r="G6" s="8">
        <v>39103</v>
      </c>
      <c r="H6" s="9">
        <f t="shared" ca="1" si="0"/>
        <v>19</v>
      </c>
      <c r="I6" s="7" t="s">
        <v>26</v>
      </c>
      <c r="J6" s="6">
        <v>1</v>
      </c>
    </row>
    <row r="7" spans="1:12" ht="18" x14ac:dyDescent="0.2">
      <c r="A7" s="6">
        <v>5</v>
      </c>
      <c r="B7" s="6">
        <v>65</v>
      </c>
      <c r="C7" s="7" t="s">
        <v>27</v>
      </c>
      <c r="D7" s="7" t="s">
        <v>28</v>
      </c>
      <c r="E7" s="6" t="s">
        <v>14</v>
      </c>
      <c r="F7" s="6" t="s">
        <v>14</v>
      </c>
      <c r="G7" s="8">
        <v>39198</v>
      </c>
      <c r="H7" s="9">
        <f t="shared" ca="1" si="0"/>
        <v>18</v>
      </c>
      <c r="I7" s="7" t="s">
        <v>26</v>
      </c>
      <c r="J7" s="6">
        <v>1</v>
      </c>
    </row>
    <row r="8" spans="1:12" ht="18" x14ac:dyDescent="0.2">
      <c r="A8" s="6">
        <v>6</v>
      </c>
      <c r="B8" s="6">
        <v>73</v>
      </c>
      <c r="C8" s="7" t="s">
        <v>29</v>
      </c>
      <c r="D8" s="7" t="s">
        <v>30</v>
      </c>
      <c r="E8" s="6" t="s">
        <v>14</v>
      </c>
      <c r="F8" s="6" t="s">
        <v>14</v>
      </c>
      <c r="G8" s="8">
        <v>39267</v>
      </c>
      <c r="H8" s="9">
        <f t="shared" ca="1" si="0"/>
        <v>18</v>
      </c>
      <c r="I8" s="7" t="s">
        <v>26</v>
      </c>
      <c r="J8" s="6">
        <v>1</v>
      </c>
    </row>
    <row r="9" spans="1:12" ht="18" x14ac:dyDescent="0.2">
      <c r="A9" s="6">
        <v>7</v>
      </c>
      <c r="B9" s="6">
        <v>4</v>
      </c>
      <c r="C9" s="7" t="s">
        <v>31</v>
      </c>
      <c r="D9" s="7" t="s">
        <v>32</v>
      </c>
      <c r="E9" s="6" t="s">
        <v>14</v>
      </c>
      <c r="F9" s="6" t="s">
        <v>15</v>
      </c>
      <c r="G9" s="8">
        <v>39364</v>
      </c>
      <c r="H9" s="9">
        <f t="shared" ca="1" si="0"/>
        <v>18</v>
      </c>
      <c r="I9" s="7" t="s">
        <v>33</v>
      </c>
      <c r="J9" s="6">
        <v>1</v>
      </c>
    </row>
    <row r="10" spans="1:12" ht="18" x14ac:dyDescent="0.2">
      <c r="A10" s="6">
        <v>8</v>
      </c>
      <c r="B10" s="6">
        <v>86</v>
      </c>
      <c r="C10" s="7" t="s">
        <v>34</v>
      </c>
      <c r="D10" s="7" t="s">
        <v>35</v>
      </c>
      <c r="E10" s="6" t="s">
        <v>14</v>
      </c>
      <c r="F10" s="6" t="s">
        <v>14</v>
      </c>
      <c r="G10" s="8">
        <v>39096</v>
      </c>
      <c r="H10" s="9">
        <f t="shared" ca="1" si="0"/>
        <v>19</v>
      </c>
      <c r="I10" s="7" t="s">
        <v>33</v>
      </c>
      <c r="J10" s="6">
        <v>1</v>
      </c>
    </row>
    <row r="11" spans="1:12" ht="18" x14ac:dyDescent="0.2">
      <c r="A11" s="6">
        <v>9</v>
      </c>
      <c r="B11" s="6">
        <v>43</v>
      </c>
      <c r="C11" s="7" t="s">
        <v>36</v>
      </c>
      <c r="D11" s="7" t="s">
        <v>37</v>
      </c>
      <c r="E11" s="6" t="s">
        <v>14</v>
      </c>
      <c r="F11" s="6" t="s">
        <v>15</v>
      </c>
      <c r="G11" s="8">
        <v>39191</v>
      </c>
      <c r="H11" s="9">
        <f t="shared" ca="1" si="0"/>
        <v>18</v>
      </c>
      <c r="I11" s="7" t="s">
        <v>33</v>
      </c>
      <c r="J11" s="6">
        <v>1</v>
      </c>
    </row>
    <row r="12" spans="1:12" ht="18" x14ac:dyDescent="0.2">
      <c r="A12" s="6">
        <v>10</v>
      </c>
      <c r="B12" s="6">
        <v>33</v>
      </c>
      <c r="C12" s="7" t="s">
        <v>38</v>
      </c>
      <c r="D12" s="7" t="s">
        <v>39</v>
      </c>
      <c r="E12" s="6" t="s">
        <v>15</v>
      </c>
      <c r="F12" s="6" t="s">
        <v>15</v>
      </c>
      <c r="G12" s="8">
        <v>39287</v>
      </c>
      <c r="H12" s="9">
        <f t="shared" ca="1" si="0"/>
        <v>18</v>
      </c>
      <c r="I12" s="7" t="s">
        <v>16</v>
      </c>
      <c r="J12" s="6">
        <v>1</v>
      </c>
    </row>
    <row r="13" spans="1:12" ht="18" x14ac:dyDescent="0.2">
      <c r="A13" s="6">
        <v>11</v>
      </c>
      <c r="B13" s="6">
        <v>81</v>
      </c>
      <c r="C13" s="7" t="s">
        <v>40</v>
      </c>
      <c r="D13" s="7" t="s">
        <v>41</v>
      </c>
      <c r="E13" s="6" t="s">
        <v>14</v>
      </c>
      <c r="F13" s="6" t="s">
        <v>15</v>
      </c>
      <c r="G13" s="8">
        <v>39357</v>
      </c>
      <c r="H13" s="9">
        <f t="shared" ca="1" si="0"/>
        <v>18</v>
      </c>
      <c r="I13" s="7" t="s">
        <v>16</v>
      </c>
      <c r="J13" s="6">
        <v>1</v>
      </c>
    </row>
    <row r="14" spans="1:12" ht="18" x14ac:dyDescent="0.2">
      <c r="A14" s="6">
        <v>12</v>
      </c>
      <c r="B14" s="6">
        <v>62</v>
      </c>
      <c r="C14" s="7" t="s">
        <v>42</v>
      </c>
      <c r="D14" s="7" t="s">
        <v>43</v>
      </c>
      <c r="E14" s="6" t="s">
        <v>14</v>
      </c>
      <c r="F14" s="6" t="s">
        <v>15</v>
      </c>
      <c r="G14" s="8">
        <v>39089</v>
      </c>
      <c r="H14" s="9">
        <f t="shared" ca="1" si="0"/>
        <v>19</v>
      </c>
      <c r="I14" s="7" t="s">
        <v>33</v>
      </c>
      <c r="J14" s="6">
        <v>1</v>
      </c>
    </row>
    <row r="15" spans="1:12" ht="18" x14ac:dyDescent="0.2">
      <c r="A15" s="6">
        <v>13</v>
      </c>
      <c r="B15" s="6">
        <v>9</v>
      </c>
      <c r="C15" s="7" t="s">
        <v>44</v>
      </c>
      <c r="D15" s="7" t="s">
        <v>45</v>
      </c>
      <c r="E15" s="6" t="s">
        <v>14</v>
      </c>
      <c r="F15" s="6" t="s">
        <v>15</v>
      </c>
      <c r="G15" s="8">
        <v>39184</v>
      </c>
      <c r="H15" s="9">
        <f t="shared" ca="1" si="0"/>
        <v>18</v>
      </c>
      <c r="I15" s="7" t="s">
        <v>46</v>
      </c>
      <c r="J15" s="6">
        <v>1</v>
      </c>
    </row>
    <row r="16" spans="1:12" ht="18" x14ac:dyDescent="0.2">
      <c r="A16" s="6">
        <v>14</v>
      </c>
      <c r="B16" s="6">
        <v>68</v>
      </c>
      <c r="C16" s="7" t="s">
        <v>47</v>
      </c>
      <c r="D16" s="7" t="s">
        <v>48</v>
      </c>
      <c r="E16" s="6" t="s">
        <v>14</v>
      </c>
      <c r="F16" s="6" t="s">
        <v>14</v>
      </c>
      <c r="G16" s="8">
        <v>39280</v>
      </c>
      <c r="H16" s="9">
        <f t="shared" ca="1" si="0"/>
        <v>18</v>
      </c>
      <c r="I16" s="7" t="s">
        <v>26</v>
      </c>
      <c r="J16" s="6">
        <v>1</v>
      </c>
    </row>
    <row r="17" spans="1:10" ht="18" x14ac:dyDescent="0.2">
      <c r="A17" s="6">
        <v>15</v>
      </c>
      <c r="B17" s="6">
        <v>70</v>
      </c>
      <c r="C17" s="7" t="s">
        <v>49</v>
      </c>
      <c r="D17" s="7" t="s">
        <v>50</v>
      </c>
      <c r="E17" s="6" t="s">
        <v>14</v>
      </c>
      <c r="F17" s="6" t="s">
        <v>14</v>
      </c>
      <c r="G17" s="8">
        <v>39377</v>
      </c>
      <c r="H17" s="9">
        <f t="shared" ca="1" si="0"/>
        <v>18</v>
      </c>
      <c r="I17" s="7" t="s">
        <v>16</v>
      </c>
      <c r="J17" s="6">
        <v>1</v>
      </c>
    </row>
    <row r="18" spans="1:10" ht="18" x14ac:dyDescent="0.2">
      <c r="A18" s="6">
        <v>16</v>
      </c>
      <c r="B18" s="6">
        <v>49</v>
      </c>
      <c r="C18" s="7" t="s">
        <v>51</v>
      </c>
      <c r="D18" s="7" t="s">
        <v>52</v>
      </c>
      <c r="E18" s="6" t="s">
        <v>14</v>
      </c>
      <c r="F18" s="6" t="s">
        <v>14</v>
      </c>
      <c r="G18" s="8">
        <v>39109</v>
      </c>
      <c r="H18" s="9">
        <f t="shared" ca="1" si="0"/>
        <v>19</v>
      </c>
      <c r="I18" s="7" t="s">
        <v>16</v>
      </c>
      <c r="J18" s="6">
        <v>1</v>
      </c>
    </row>
    <row r="19" spans="1:10" ht="18" x14ac:dyDescent="0.2">
      <c r="A19" s="6">
        <v>17</v>
      </c>
      <c r="B19" s="6">
        <v>85</v>
      </c>
      <c r="C19" s="7" t="s">
        <v>53</v>
      </c>
      <c r="D19" s="7" t="s">
        <v>54</v>
      </c>
      <c r="E19" s="6" t="s">
        <v>14</v>
      </c>
      <c r="F19" s="6" t="s">
        <v>14</v>
      </c>
      <c r="G19" s="8">
        <v>39177</v>
      </c>
      <c r="H19" s="9">
        <f t="shared" ca="1" si="0"/>
        <v>18</v>
      </c>
      <c r="I19" s="7" t="s">
        <v>16</v>
      </c>
      <c r="J19" s="6">
        <v>1</v>
      </c>
    </row>
    <row r="20" spans="1:10" ht="18" x14ac:dyDescent="0.2">
      <c r="A20" s="6">
        <v>18</v>
      </c>
      <c r="B20" s="6">
        <v>26</v>
      </c>
      <c r="C20" s="7" t="s">
        <v>55</v>
      </c>
      <c r="D20" s="7" t="s">
        <v>56</v>
      </c>
      <c r="E20" s="6" t="s">
        <v>14</v>
      </c>
      <c r="F20" s="6" t="s">
        <v>14</v>
      </c>
      <c r="G20" s="8">
        <v>39273</v>
      </c>
      <c r="H20" s="9">
        <f t="shared" ca="1" si="0"/>
        <v>18</v>
      </c>
      <c r="I20" s="7" t="s">
        <v>16</v>
      </c>
      <c r="J20" s="6">
        <v>1</v>
      </c>
    </row>
    <row r="21" spans="1:10" ht="18" x14ac:dyDescent="0.2">
      <c r="A21" s="6">
        <v>19</v>
      </c>
      <c r="B21" s="6">
        <v>77</v>
      </c>
      <c r="C21" s="7" t="s">
        <v>57</v>
      </c>
      <c r="D21" s="7" t="s">
        <v>58</v>
      </c>
      <c r="E21" s="6" t="s">
        <v>15</v>
      </c>
      <c r="F21" s="6" t="s">
        <v>15</v>
      </c>
      <c r="G21" s="8">
        <v>39370</v>
      </c>
      <c r="H21" s="9">
        <f t="shared" ca="1" si="0"/>
        <v>18</v>
      </c>
      <c r="I21" s="7" t="s">
        <v>16</v>
      </c>
      <c r="J21" s="6">
        <v>1</v>
      </c>
    </row>
    <row r="22" spans="1:10" ht="18" x14ac:dyDescent="0.2">
      <c r="A22" s="6">
        <v>20</v>
      </c>
      <c r="B22" s="6">
        <v>38</v>
      </c>
      <c r="C22" s="7" t="s">
        <v>59</v>
      </c>
      <c r="D22" s="7" t="s">
        <v>60</v>
      </c>
      <c r="E22" s="6" t="s">
        <v>14</v>
      </c>
      <c r="F22" s="6" t="s">
        <v>14</v>
      </c>
      <c r="G22" s="8">
        <v>39102</v>
      </c>
      <c r="H22" s="9">
        <f t="shared" ca="1" si="0"/>
        <v>19</v>
      </c>
      <c r="I22" s="7" t="s">
        <v>16</v>
      </c>
      <c r="J22" s="6">
        <v>1</v>
      </c>
    </row>
    <row r="23" spans="1:10" ht="18" x14ac:dyDescent="0.2">
      <c r="A23" s="12">
        <v>21</v>
      </c>
      <c r="B23" s="12">
        <v>50</v>
      </c>
      <c r="C23" s="13" t="s">
        <v>61</v>
      </c>
      <c r="D23" s="13" t="s">
        <v>62</v>
      </c>
      <c r="E23" s="12" t="s">
        <v>14</v>
      </c>
      <c r="F23" s="12" t="s">
        <v>15</v>
      </c>
      <c r="G23" s="14">
        <v>38832</v>
      </c>
      <c r="H23" s="15">
        <f t="shared" ca="1" si="0"/>
        <v>19</v>
      </c>
      <c r="I23" s="13" t="s">
        <v>33</v>
      </c>
      <c r="J23" s="12">
        <v>2</v>
      </c>
    </row>
    <row r="24" spans="1:10" ht="18" x14ac:dyDescent="0.2">
      <c r="A24" s="10">
        <v>22</v>
      </c>
      <c r="B24" s="10">
        <v>97</v>
      </c>
      <c r="C24" s="16" t="s">
        <v>63</v>
      </c>
      <c r="D24" s="16" t="s">
        <v>64</v>
      </c>
      <c r="E24" s="10" t="s">
        <v>14</v>
      </c>
      <c r="F24" s="10" t="s">
        <v>15</v>
      </c>
      <c r="G24" s="17">
        <v>38901</v>
      </c>
      <c r="H24" s="18">
        <f t="shared" ca="1" si="0"/>
        <v>19</v>
      </c>
      <c r="I24" s="16" t="s">
        <v>33</v>
      </c>
      <c r="J24" s="10">
        <v>2</v>
      </c>
    </row>
    <row r="25" spans="1:10" ht="18" x14ac:dyDescent="0.2">
      <c r="A25" s="10">
        <v>23</v>
      </c>
      <c r="B25" s="10">
        <v>35</v>
      </c>
      <c r="C25" s="16" t="s">
        <v>65</v>
      </c>
      <c r="D25" s="16" t="s">
        <v>66</v>
      </c>
      <c r="E25" s="10" t="s">
        <v>14</v>
      </c>
      <c r="F25" s="10" t="s">
        <v>14</v>
      </c>
      <c r="G25" s="17">
        <v>38998</v>
      </c>
      <c r="H25" s="18">
        <f t="shared" ca="1" si="0"/>
        <v>19</v>
      </c>
      <c r="I25" s="16" t="s">
        <v>16</v>
      </c>
      <c r="J25" s="10">
        <v>2</v>
      </c>
    </row>
    <row r="26" spans="1:10" ht="18" x14ac:dyDescent="0.2">
      <c r="A26" s="10">
        <v>24</v>
      </c>
      <c r="B26" s="10">
        <v>17</v>
      </c>
      <c r="C26" s="16" t="s">
        <v>67</v>
      </c>
      <c r="D26" s="16" t="s">
        <v>68</v>
      </c>
      <c r="E26" s="10" t="s">
        <v>14</v>
      </c>
      <c r="F26" s="10" t="s">
        <v>14</v>
      </c>
      <c r="G26" s="17">
        <v>38730</v>
      </c>
      <c r="H26" s="18">
        <f t="shared" ca="1" si="0"/>
        <v>20</v>
      </c>
      <c r="I26" s="16" t="s">
        <v>16</v>
      </c>
      <c r="J26" s="10">
        <v>2</v>
      </c>
    </row>
    <row r="27" spans="1:10" ht="18" x14ac:dyDescent="0.2">
      <c r="A27" s="10">
        <v>25</v>
      </c>
      <c r="B27" s="10">
        <v>27</v>
      </c>
      <c r="C27" s="16" t="s">
        <v>69</v>
      </c>
      <c r="D27" s="16" t="s">
        <v>70</v>
      </c>
      <c r="E27" s="10" t="s">
        <v>14</v>
      </c>
      <c r="F27" s="10" t="s">
        <v>14</v>
      </c>
      <c r="G27" s="17">
        <v>38825</v>
      </c>
      <c r="H27" s="18">
        <f t="shared" ca="1" si="0"/>
        <v>19</v>
      </c>
      <c r="I27" s="16" t="s">
        <v>26</v>
      </c>
      <c r="J27" s="10">
        <v>2</v>
      </c>
    </row>
    <row r="28" spans="1:10" ht="18" x14ac:dyDescent="0.2">
      <c r="A28" s="10">
        <v>26</v>
      </c>
      <c r="B28" s="10">
        <v>83</v>
      </c>
      <c r="C28" s="16" t="s">
        <v>71</v>
      </c>
      <c r="D28" s="16" t="s">
        <v>72</v>
      </c>
      <c r="E28" s="10" t="s">
        <v>14</v>
      </c>
      <c r="F28" s="10" t="s">
        <v>14</v>
      </c>
      <c r="G28" s="17">
        <v>38921</v>
      </c>
      <c r="H28" s="18">
        <f t="shared" ca="1" si="0"/>
        <v>19</v>
      </c>
      <c r="I28" s="16" t="s">
        <v>46</v>
      </c>
      <c r="J28" s="10">
        <v>2</v>
      </c>
    </row>
    <row r="29" spans="1:10" ht="18" x14ac:dyDescent="0.2">
      <c r="A29" s="10">
        <v>27</v>
      </c>
      <c r="B29" s="10">
        <v>90</v>
      </c>
      <c r="C29" s="16" t="s">
        <v>73</v>
      </c>
      <c r="D29" s="16" t="s">
        <v>74</v>
      </c>
      <c r="E29" s="10" t="s">
        <v>14</v>
      </c>
      <c r="F29" s="10" t="s">
        <v>15</v>
      </c>
      <c r="G29" s="17">
        <v>38991</v>
      </c>
      <c r="H29" s="18">
        <f t="shared" ca="1" si="0"/>
        <v>19</v>
      </c>
      <c r="I29" s="16" t="s">
        <v>33</v>
      </c>
      <c r="J29" s="10">
        <v>2</v>
      </c>
    </row>
    <row r="30" spans="1:10" ht="18" x14ac:dyDescent="0.2">
      <c r="A30" s="10">
        <v>28</v>
      </c>
      <c r="B30" s="10">
        <v>75</v>
      </c>
      <c r="C30" s="16" t="s">
        <v>75</v>
      </c>
      <c r="D30" s="16" t="s">
        <v>76</v>
      </c>
      <c r="E30" s="10" t="s">
        <v>14</v>
      </c>
      <c r="F30" s="10" t="s">
        <v>15</v>
      </c>
      <c r="G30" s="17">
        <v>38723</v>
      </c>
      <c r="H30" s="18">
        <f t="shared" ca="1" si="0"/>
        <v>20</v>
      </c>
      <c r="I30" s="16" t="s">
        <v>46</v>
      </c>
      <c r="J30" s="10">
        <v>2</v>
      </c>
    </row>
    <row r="31" spans="1:10" ht="18" x14ac:dyDescent="0.2">
      <c r="A31" s="10">
        <v>29</v>
      </c>
      <c r="B31" s="10">
        <v>76</v>
      </c>
      <c r="C31" s="16" t="s">
        <v>77</v>
      </c>
      <c r="D31" s="16" t="s">
        <v>78</v>
      </c>
      <c r="E31" s="10" t="s">
        <v>14</v>
      </c>
      <c r="F31" s="10" t="s">
        <v>15</v>
      </c>
      <c r="G31" s="17">
        <v>38818</v>
      </c>
      <c r="H31" s="18">
        <f t="shared" ca="1" si="0"/>
        <v>19</v>
      </c>
      <c r="I31" s="16" t="s">
        <v>33</v>
      </c>
      <c r="J31" s="10">
        <v>2</v>
      </c>
    </row>
    <row r="32" spans="1:10" ht="18" x14ac:dyDescent="0.2">
      <c r="A32" s="10">
        <v>30</v>
      </c>
      <c r="B32" s="10">
        <v>22</v>
      </c>
      <c r="C32" s="16" t="s">
        <v>79</v>
      </c>
      <c r="D32" s="16" t="s">
        <v>80</v>
      </c>
      <c r="E32" s="10" t="s">
        <v>14</v>
      </c>
      <c r="F32" s="10" t="s">
        <v>15</v>
      </c>
      <c r="G32" s="17">
        <v>38914</v>
      </c>
      <c r="H32" s="18">
        <f t="shared" ca="1" si="0"/>
        <v>19</v>
      </c>
      <c r="I32" s="16" t="s">
        <v>26</v>
      </c>
      <c r="J32" s="10">
        <v>2</v>
      </c>
    </row>
    <row r="33" spans="1:10" ht="18" x14ac:dyDescent="0.2">
      <c r="A33" s="10">
        <v>31</v>
      </c>
      <c r="B33" s="10">
        <v>30</v>
      </c>
      <c r="C33" s="16" t="s">
        <v>81</v>
      </c>
      <c r="D33" s="16" t="s">
        <v>82</v>
      </c>
      <c r="E33" s="10" t="s">
        <v>14</v>
      </c>
      <c r="F33" s="10" t="s">
        <v>14</v>
      </c>
      <c r="G33" s="17">
        <v>39011</v>
      </c>
      <c r="H33" s="18">
        <f t="shared" ca="1" si="0"/>
        <v>19</v>
      </c>
      <c r="I33" s="16" t="s">
        <v>46</v>
      </c>
      <c r="J33" s="10">
        <v>2</v>
      </c>
    </row>
    <row r="34" spans="1:10" ht="18" x14ac:dyDescent="0.2">
      <c r="A34" s="10">
        <v>32</v>
      </c>
      <c r="B34" s="10">
        <v>36</v>
      </c>
      <c r="C34" s="16" t="s">
        <v>83</v>
      </c>
      <c r="D34" s="16" t="s">
        <v>84</v>
      </c>
      <c r="E34" s="10" t="s">
        <v>15</v>
      </c>
      <c r="F34" s="10" t="s">
        <v>15</v>
      </c>
      <c r="G34" s="17">
        <v>38743</v>
      </c>
      <c r="H34" s="18">
        <f t="shared" ca="1" si="0"/>
        <v>20</v>
      </c>
      <c r="I34" s="16" t="s">
        <v>16</v>
      </c>
      <c r="J34" s="10">
        <v>2</v>
      </c>
    </row>
    <row r="35" spans="1:10" ht="18" x14ac:dyDescent="0.2">
      <c r="A35" s="10">
        <v>33</v>
      </c>
      <c r="B35" s="10">
        <v>19</v>
      </c>
      <c r="C35" s="16" t="s">
        <v>85</v>
      </c>
      <c r="D35" s="16" t="s">
        <v>86</v>
      </c>
      <c r="E35" s="10" t="s">
        <v>14</v>
      </c>
      <c r="F35" s="10" t="s">
        <v>15</v>
      </c>
      <c r="G35" s="17">
        <v>38811</v>
      </c>
      <c r="H35" s="18">
        <f t="shared" ref="H35:H62" ca="1" si="1">IF(G35="","",INT((TODAY()-G35)/365.25))</f>
        <v>19</v>
      </c>
      <c r="I35" s="16" t="s">
        <v>33</v>
      </c>
      <c r="J35" s="10">
        <v>2</v>
      </c>
    </row>
    <row r="36" spans="1:10" ht="18" x14ac:dyDescent="0.2">
      <c r="A36" s="10">
        <v>34</v>
      </c>
      <c r="B36" s="10">
        <v>45</v>
      </c>
      <c r="C36" s="16" t="s">
        <v>87</v>
      </c>
      <c r="D36" s="16" t="s">
        <v>88</v>
      </c>
      <c r="E36" s="10" t="s">
        <v>14</v>
      </c>
      <c r="F36" s="10" t="s">
        <v>14</v>
      </c>
      <c r="G36" s="17">
        <v>38907</v>
      </c>
      <c r="H36" s="18">
        <f t="shared" ca="1" si="1"/>
        <v>19</v>
      </c>
      <c r="I36" s="16" t="s">
        <v>16</v>
      </c>
      <c r="J36" s="10">
        <v>2</v>
      </c>
    </row>
    <row r="37" spans="1:10" ht="18" x14ac:dyDescent="0.2">
      <c r="A37" s="10">
        <v>35</v>
      </c>
      <c r="B37" s="10">
        <v>21</v>
      </c>
      <c r="C37" s="16" t="s">
        <v>89</v>
      </c>
      <c r="D37" s="16" t="s">
        <v>90</v>
      </c>
      <c r="E37" s="10" t="s">
        <v>14</v>
      </c>
      <c r="F37" s="10" t="s">
        <v>14</v>
      </c>
      <c r="G37" s="17">
        <v>39004</v>
      </c>
      <c r="H37" s="18">
        <f t="shared" ca="1" si="1"/>
        <v>19</v>
      </c>
      <c r="I37" s="16" t="s">
        <v>16</v>
      </c>
      <c r="J37" s="10">
        <v>2</v>
      </c>
    </row>
    <row r="38" spans="1:10" ht="18" x14ac:dyDescent="0.2">
      <c r="A38" s="10">
        <v>36</v>
      </c>
      <c r="B38" s="10">
        <v>64</v>
      </c>
      <c r="C38" s="16" t="s">
        <v>91</v>
      </c>
      <c r="D38" s="16" t="s">
        <v>92</v>
      </c>
      <c r="E38" s="10" t="s">
        <v>15</v>
      </c>
      <c r="F38" s="10" t="s">
        <v>15</v>
      </c>
      <c r="G38" s="17">
        <v>38736</v>
      </c>
      <c r="H38" s="18">
        <f t="shared" ca="1" si="1"/>
        <v>20</v>
      </c>
      <c r="I38" s="16" t="s">
        <v>16</v>
      </c>
      <c r="J38" s="10">
        <v>2</v>
      </c>
    </row>
    <row r="39" spans="1:10" ht="18" x14ac:dyDescent="0.2">
      <c r="A39" s="10">
        <v>37</v>
      </c>
      <c r="B39" s="10">
        <v>3</v>
      </c>
      <c r="C39" s="16" t="s">
        <v>93</v>
      </c>
      <c r="D39" s="16" t="s">
        <v>94</v>
      </c>
      <c r="E39" s="10" t="s">
        <v>14</v>
      </c>
      <c r="F39" s="10" t="s">
        <v>14</v>
      </c>
      <c r="G39" s="17">
        <v>38831</v>
      </c>
      <c r="H39" s="18">
        <f t="shared" ca="1" si="1"/>
        <v>19</v>
      </c>
      <c r="I39" s="16" t="s">
        <v>26</v>
      </c>
      <c r="J39" s="10">
        <v>2</v>
      </c>
    </row>
    <row r="40" spans="1:10" ht="18" x14ac:dyDescent="0.2">
      <c r="A40" s="10">
        <v>38</v>
      </c>
      <c r="B40" s="10">
        <v>80</v>
      </c>
      <c r="C40" s="16" t="s">
        <v>95</v>
      </c>
      <c r="D40" s="16" t="s">
        <v>96</v>
      </c>
      <c r="E40" s="10" t="s">
        <v>15</v>
      </c>
      <c r="F40" s="10" t="s">
        <v>15</v>
      </c>
      <c r="G40" s="17">
        <v>38900</v>
      </c>
      <c r="H40" s="18">
        <f t="shared" ca="1" si="1"/>
        <v>19</v>
      </c>
      <c r="I40" s="16" t="s">
        <v>16</v>
      </c>
      <c r="J40" s="10">
        <v>2</v>
      </c>
    </row>
    <row r="41" spans="1:10" ht="18" x14ac:dyDescent="0.2">
      <c r="A41" s="10">
        <v>39</v>
      </c>
      <c r="B41" s="10">
        <v>87</v>
      </c>
      <c r="C41" s="16" t="s">
        <v>97</v>
      </c>
      <c r="D41" s="16" t="s">
        <v>98</v>
      </c>
      <c r="E41" s="10" t="s">
        <v>15</v>
      </c>
      <c r="F41" s="10" t="s">
        <v>15</v>
      </c>
      <c r="G41" s="17">
        <v>38997</v>
      </c>
      <c r="H41" s="18">
        <f t="shared" ca="1" si="1"/>
        <v>19</v>
      </c>
      <c r="I41" s="16" t="s">
        <v>33</v>
      </c>
      <c r="J41" s="10">
        <v>2</v>
      </c>
    </row>
    <row r="42" spans="1:10" ht="18" x14ac:dyDescent="0.2">
      <c r="A42" s="10">
        <v>40</v>
      </c>
      <c r="B42" s="10">
        <v>71</v>
      </c>
      <c r="C42" s="16" t="s">
        <v>99</v>
      </c>
      <c r="D42" s="16" t="s">
        <v>100</v>
      </c>
      <c r="E42" s="10" t="s">
        <v>14</v>
      </c>
      <c r="F42" s="10" t="s">
        <v>14</v>
      </c>
      <c r="G42" s="17">
        <v>38729</v>
      </c>
      <c r="H42" s="18">
        <f t="shared" ca="1" si="1"/>
        <v>20</v>
      </c>
      <c r="I42" s="16" t="s">
        <v>16</v>
      </c>
      <c r="J42" s="10">
        <v>2</v>
      </c>
    </row>
    <row r="43" spans="1:10" ht="18" x14ac:dyDescent="0.2">
      <c r="A43" s="19">
        <v>41</v>
      </c>
      <c r="B43" s="19">
        <v>39</v>
      </c>
      <c r="C43" s="20" t="s">
        <v>101</v>
      </c>
      <c r="D43" s="20" t="s">
        <v>102</v>
      </c>
      <c r="E43" s="19" t="s">
        <v>14</v>
      </c>
      <c r="F43" s="19" t="s">
        <v>14</v>
      </c>
      <c r="G43" s="21">
        <v>38459</v>
      </c>
      <c r="H43" s="22">
        <f t="shared" ca="1" si="1"/>
        <v>20</v>
      </c>
      <c r="I43" s="20" t="s">
        <v>26</v>
      </c>
      <c r="J43" s="19">
        <v>3</v>
      </c>
    </row>
    <row r="44" spans="1:10" ht="18" x14ac:dyDescent="0.2">
      <c r="A44" s="11">
        <v>42</v>
      </c>
      <c r="B44" s="11">
        <v>67</v>
      </c>
      <c r="C44" s="23" t="s">
        <v>103</v>
      </c>
      <c r="D44" s="23" t="s">
        <v>104</v>
      </c>
      <c r="E44" s="11" t="s">
        <v>15</v>
      </c>
      <c r="F44" s="11" t="s">
        <v>15</v>
      </c>
      <c r="G44" s="24">
        <v>38555</v>
      </c>
      <c r="H44" s="25">
        <f t="shared" ca="1" si="1"/>
        <v>20</v>
      </c>
      <c r="I44" s="23" t="s">
        <v>26</v>
      </c>
      <c r="J44" s="11">
        <v>3</v>
      </c>
    </row>
    <row r="45" spans="1:10" ht="18" x14ac:dyDescent="0.2">
      <c r="A45" s="11">
        <v>43</v>
      </c>
      <c r="B45" s="11">
        <v>91</v>
      </c>
      <c r="C45" s="23" t="s">
        <v>105</v>
      </c>
      <c r="D45" s="23" t="s">
        <v>106</v>
      </c>
      <c r="E45" s="11" t="s">
        <v>14</v>
      </c>
      <c r="F45" s="11" t="s">
        <v>14</v>
      </c>
      <c r="G45" s="24">
        <v>38652</v>
      </c>
      <c r="H45" s="25">
        <f t="shared" ca="1" si="1"/>
        <v>20</v>
      </c>
      <c r="I45" s="23" t="s">
        <v>46</v>
      </c>
      <c r="J45" s="11">
        <v>3</v>
      </c>
    </row>
    <row r="46" spans="1:10" ht="18" x14ac:dyDescent="0.2">
      <c r="A46" s="11">
        <v>44</v>
      </c>
      <c r="B46" s="11">
        <v>61</v>
      </c>
      <c r="C46" s="23" t="s">
        <v>107</v>
      </c>
      <c r="D46" s="23" t="s">
        <v>108</v>
      </c>
      <c r="E46" s="11" t="s">
        <v>14</v>
      </c>
      <c r="F46" s="11" t="s">
        <v>15</v>
      </c>
      <c r="G46" s="24">
        <v>38357</v>
      </c>
      <c r="H46" s="25">
        <f t="shared" ca="1" si="1"/>
        <v>21</v>
      </c>
      <c r="I46" s="23" t="s">
        <v>33</v>
      </c>
      <c r="J46" s="11">
        <v>3</v>
      </c>
    </row>
    <row r="47" spans="1:10" ht="18" x14ac:dyDescent="0.2">
      <c r="A47" s="11">
        <v>45</v>
      </c>
      <c r="B47" s="11">
        <v>93</v>
      </c>
      <c r="C47" s="23" t="s">
        <v>109</v>
      </c>
      <c r="D47" s="23" t="s">
        <v>110</v>
      </c>
      <c r="E47" s="11" t="s">
        <v>14</v>
      </c>
      <c r="F47" s="11" t="s">
        <v>14</v>
      </c>
      <c r="G47" s="24">
        <v>38452</v>
      </c>
      <c r="H47" s="25">
        <f t="shared" ca="1" si="1"/>
        <v>20</v>
      </c>
      <c r="I47" s="23" t="s">
        <v>16</v>
      </c>
      <c r="J47" s="11">
        <v>3</v>
      </c>
    </row>
    <row r="48" spans="1:10" ht="18" x14ac:dyDescent="0.2">
      <c r="A48" s="11">
        <v>46</v>
      </c>
      <c r="B48" s="11">
        <v>66</v>
      </c>
      <c r="C48" s="23" t="s">
        <v>111</v>
      </c>
      <c r="D48" s="23" t="s">
        <v>112</v>
      </c>
      <c r="E48" s="11" t="s">
        <v>15</v>
      </c>
      <c r="F48" s="11" t="s">
        <v>15</v>
      </c>
      <c r="G48" s="24">
        <v>38548</v>
      </c>
      <c r="H48" s="25">
        <f t="shared" ca="1" si="1"/>
        <v>20</v>
      </c>
      <c r="I48" s="23" t="s">
        <v>16</v>
      </c>
      <c r="J48" s="11">
        <v>3</v>
      </c>
    </row>
    <row r="49" spans="1:10" ht="18" x14ac:dyDescent="0.2">
      <c r="A49" s="11">
        <v>47</v>
      </c>
      <c r="B49" s="11">
        <v>8</v>
      </c>
      <c r="C49" s="23" t="s">
        <v>113</v>
      </c>
      <c r="D49" s="23" t="s">
        <v>114</v>
      </c>
      <c r="E49" s="11" t="s">
        <v>15</v>
      </c>
      <c r="F49" s="11" t="s">
        <v>15</v>
      </c>
      <c r="G49" s="24">
        <v>38645</v>
      </c>
      <c r="H49" s="25">
        <f t="shared" ca="1" si="1"/>
        <v>20</v>
      </c>
      <c r="I49" s="23" t="s">
        <v>33</v>
      </c>
      <c r="J49" s="11">
        <v>3</v>
      </c>
    </row>
    <row r="50" spans="1:10" ht="18" x14ac:dyDescent="0.2">
      <c r="A50" s="11">
        <v>48</v>
      </c>
      <c r="B50" s="11">
        <v>25</v>
      </c>
      <c r="C50" s="23" t="s">
        <v>115</v>
      </c>
      <c r="D50" s="23" t="s">
        <v>116</v>
      </c>
      <c r="E50" s="11" t="s">
        <v>15</v>
      </c>
      <c r="F50" s="11" t="s">
        <v>15</v>
      </c>
      <c r="G50" s="24">
        <v>38377</v>
      </c>
      <c r="H50" s="25">
        <f t="shared" ca="1" si="1"/>
        <v>21</v>
      </c>
      <c r="I50" s="23" t="s">
        <v>33</v>
      </c>
      <c r="J50" s="11">
        <v>3</v>
      </c>
    </row>
    <row r="51" spans="1:10" ht="18" x14ac:dyDescent="0.2">
      <c r="A51" s="11">
        <v>49</v>
      </c>
      <c r="B51" s="11">
        <v>56</v>
      </c>
      <c r="C51" s="23" t="s">
        <v>117</v>
      </c>
      <c r="D51" s="23" t="s">
        <v>118</v>
      </c>
      <c r="E51" s="11" t="s">
        <v>14</v>
      </c>
      <c r="F51" s="11" t="s">
        <v>14</v>
      </c>
      <c r="G51" s="24">
        <v>38445</v>
      </c>
      <c r="H51" s="25">
        <f t="shared" ca="1" si="1"/>
        <v>20</v>
      </c>
      <c r="I51" s="23" t="s">
        <v>16</v>
      </c>
      <c r="J51" s="11">
        <v>3</v>
      </c>
    </row>
    <row r="52" spans="1:10" ht="18" x14ac:dyDescent="0.2">
      <c r="A52" s="11">
        <v>50</v>
      </c>
      <c r="B52" s="11">
        <v>24</v>
      </c>
      <c r="C52" s="23" t="s">
        <v>119</v>
      </c>
      <c r="D52" s="23" t="s">
        <v>120</v>
      </c>
      <c r="E52" s="11" t="s">
        <v>14</v>
      </c>
      <c r="F52" s="11" t="s">
        <v>14</v>
      </c>
      <c r="G52" s="24">
        <v>38541</v>
      </c>
      <c r="H52" s="25">
        <f t="shared" ca="1" si="1"/>
        <v>20</v>
      </c>
      <c r="I52" s="23" t="s">
        <v>26</v>
      </c>
      <c r="J52" s="11">
        <v>3</v>
      </c>
    </row>
    <row r="53" spans="1:10" ht="18" x14ac:dyDescent="0.2">
      <c r="A53" s="11">
        <v>51</v>
      </c>
      <c r="B53" s="11">
        <v>74</v>
      </c>
      <c r="C53" s="23" t="s">
        <v>121</v>
      </c>
      <c r="D53" s="23" t="s">
        <v>122</v>
      </c>
      <c r="E53" s="11" t="s">
        <v>14</v>
      </c>
      <c r="F53" s="11" t="s">
        <v>15</v>
      </c>
      <c r="G53" s="24">
        <v>38638</v>
      </c>
      <c r="H53" s="25">
        <f t="shared" ca="1" si="1"/>
        <v>20</v>
      </c>
      <c r="I53" s="23" t="s">
        <v>26</v>
      </c>
      <c r="J53" s="11">
        <v>3</v>
      </c>
    </row>
    <row r="54" spans="1:10" ht="18" x14ac:dyDescent="0.2">
      <c r="A54" s="11">
        <v>52</v>
      </c>
      <c r="B54" s="11">
        <v>79</v>
      </c>
      <c r="C54" s="23" t="s">
        <v>123</v>
      </c>
      <c r="D54" s="23" t="s">
        <v>124</v>
      </c>
      <c r="E54" s="11" t="s">
        <v>14</v>
      </c>
      <c r="F54" s="11" t="s">
        <v>14</v>
      </c>
      <c r="G54" s="24">
        <v>38370</v>
      </c>
      <c r="H54" s="25">
        <f t="shared" ca="1" si="1"/>
        <v>21</v>
      </c>
      <c r="I54" s="23" t="s">
        <v>26</v>
      </c>
      <c r="J54" s="11">
        <v>3</v>
      </c>
    </row>
    <row r="55" spans="1:10" ht="18" x14ac:dyDescent="0.2">
      <c r="A55" s="11">
        <v>53</v>
      </c>
      <c r="B55" s="11">
        <v>94</v>
      </c>
      <c r="C55" s="23" t="s">
        <v>125</v>
      </c>
      <c r="D55" s="23" t="s">
        <v>126</v>
      </c>
      <c r="E55" s="11" t="s">
        <v>14</v>
      </c>
      <c r="F55" s="11" t="s">
        <v>14</v>
      </c>
      <c r="G55" s="24">
        <v>38465</v>
      </c>
      <c r="H55" s="25">
        <f t="shared" ca="1" si="1"/>
        <v>20</v>
      </c>
      <c r="I55" s="23" t="s">
        <v>33</v>
      </c>
      <c r="J55" s="11">
        <v>3</v>
      </c>
    </row>
    <row r="56" spans="1:10" ht="18" x14ac:dyDescent="0.2">
      <c r="A56" s="11">
        <v>54</v>
      </c>
      <c r="B56" s="11">
        <v>32</v>
      </c>
      <c r="C56" s="23" t="s">
        <v>127</v>
      </c>
      <c r="D56" s="23" t="s">
        <v>128</v>
      </c>
      <c r="E56" s="11" t="s">
        <v>14</v>
      </c>
      <c r="F56" s="11" t="s">
        <v>14</v>
      </c>
      <c r="G56" s="24">
        <v>38534</v>
      </c>
      <c r="H56" s="25">
        <f t="shared" ca="1" si="1"/>
        <v>20</v>
      </c>
      <c r="I56" s="23" t="s">
        <v>26</v>
      </c>
      <c r="J56" s="11">
        <v>3</v>
      </c>
    </row>
    <row r="57" spans="1:10" ht="18" x14ac:dyDescent="0.2">
      <c r="A57" s="11">
        <v>55</v>
      </c>
      <c r="B57" s="11">
        <v>53</v>
      </c>
      <c r="C57" s="23" t="s">
        <v>129</v>
      </c>
      <c r="D57" s="23" t="s">
        <v>130</v>
      </c>
      <c r="E57" s="11" t="s">
        <v>15</v>
      </c>
      <c r="F57" s="11" t="s">
        <v>15</v>
      </c>
      <c r="G57" s="24">
        <v>38631</v>
      </c>
      <c r="H57" s="25">
        <f t="shared" ca="1" si="1"/>
        <v>20</v>
      </c>
      <c r="I57" s="23" t="s">
        <v>16</v>
      </c>
      <c r="J57" s="11">
        <v>3</v>
      </c>
    </row>
    <row r="58" spans="1:10" ht="18" x14ac:dyDescent="0.2">
      <c r="A58" s="11">
        <v>56</v>
      </c>
      <c r="B58" s="11">
        <v>28</v>
      </c>
      <c r="C58" s="23" t="s">
        <v>131</v>
      </c>
      <c r="D58" s="23" t="s">
        <v>132</v>
      </c>
      <c r="E58" s="11" t="s">
        <v>14</v>
      </c>
      <c r="F58" s="11" t="s">
        <v>14</v>
      </c>
      <c r="G58" s="24">
        <v>38363</v>
      </c>
      <c r="H58" s="25">
        <f t="shared" ca="1" si="1"/>
        <v>21</v>
      </c>
      <c r="I58" s="23" t="s">
        <v>33</v>
      </c>
      <c r="J58" s="11">
        <v>3</v>
      </c>
    </row>
    <row r="59" spans="1:10" ht="18" x14ac:dyDescent="0.2">
      <c r="A59" s="11">
        <v>57</v>
      </c>
      <c r="B59" s="11">
        <v>46</v>
      </c>
      <c r="C59" s="23" t="s">
        <v>133</v>
      </c>
      <c r="D59" s="23" t="s">
        <v>134</v>
      </c>
      <c r="E59" s="11" t="s">
        <v>14</v>
      </c>
      <c r="F59" s="11" t="s">
        <v>14</v>
      </c>
      <c r="G59" s="24">
        <v>38458</v>
      </c>
      <c r="H59" s="25">
        <f t="shared" ca="1" si="1"/>
        <v>20</v>
      </c>
      <c r="I59" s="23" t="s">
        <v>26</v>
      </c>
      <c r="J59" s="11">
        <v>3</v>
      </c>
    </row>
    <row r="60" spans="1:10" ht="18" x14ac:dyDescent="0.2">
      <c r="A60" s="11">
        <v>58</v>
      </c>
      <c r="B60" s="11">
        <v>10</v>
      </c>
      <c r="C60" s="23" t="s">
        <v>135</v>
      </c>
      <c r="D60" s="23" t="s">
        <v>136</v>
      </c>
      <c r="E60" s="11" t="s">
        <v>14</v>
      </c>
      <c r="F60" s="11" t="s">
        <v>14</v>
      </c>
      <c r="G60" s="24">
        <v>38554</v>
      </c>
      <c r="H60" s="25">
        <f t="shared" ca="1" si="1"/>
        <v>20</v>
      </c>
      <c r="I60" s="23" t="s">
        <v>16</v>
      </c>
      <c r="J60" s="11">
        <v>3</v>
      </c>
    </row>
    <row r="61" spans="1:10" ht="18" x14ac:dyDescent="0.2">
      <c r="A61" s="11">
        <v>59</v>
      </c>
      <c r="B61" s="11">
        <v>7</v>
      </c>
      <c r="C61" s="23" t="s">
        <v>137</v>
      </c>
      <c r="D61" s="23" t="s">
        <v>138</v>
      </c>
      <c r="E61" s="11" t="s">
        <v>14</v>
      </c>
      <c r="F61" s="11" t="s">
        <v>14</v>
      </c>
      <c r="G61" s="24">
        <v>38651</v>
      </c>
      <c r="H61" s="25">
        <f t="shared" ca="1" si="1"/>
        <v>20</v>
      </c>
      <c r="I61" s="23" t="s">
        <v>16</v>
      </c>
      <c r="J61" s="11">
        <v>3</v>
      </c>
    </row>
    <row r="62" spans="1:10" ht="18" x14ac:dyDescent="0.2">
      <c r="A62" s="11">
        <v>60</v>
      </c>
      <c r="B62" s="11">
        <v>95</v>
      </c>
      <c r="C62" s="23" t="s">
        <v>139</v>
      </c>
      <c r="D62" s="23" t="s">
        <v>140</v>
      </c>
      <c r="E62" s="11" t="s">
        <v>14</v>
      </c>
      <c r="F62" s="11" t="s">
        <v>14</v>
      </c>
      <c r="G62" s="24">
        <v>38356</v>
      </c>
      <c r="H62" s="25">
        <f t="shared" ca="1" si="1"/>
        <v>21</v>
      </c>
      <c r="I62" s="23" t="s">
        <v>46</v>
      </c>
      <c r="J62" s="11">
        <v>3</v>
      </c>
    </row>
  </sheetData>
  <mergeCells count="1">
    <mergeCell ref="A1:J1"/>
  </mergeCells>
  <phoneticPr fontId="13"/>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C40"/>
  <sheetViews>
    <sheetView showGridLines="0" topLeftCell="A2" workbookViewId="0">
      <selection activeCell="AC34" sqref="AC34"/>
    </sheetView>
  </sheetViews>
  <sheetFormatPr baseColWidth="10" defaultColWidth="8.83203125" defaultRowHeight="15" x14ac:dyDescent="0.2"/>
  <cols>
    <col min="1" max="1" width="6" customWidth="1"/>
    <col min="2" max="2" width="16" customWidth="1"/>
    <col min="3" max="3" width="7" customWidth="1"/>
    <col min="4" max="4" width="8" customWidth="1"/>
    <col min="5" max="5" width="14" customWidth="1"/>
    <col min="6" max="6" width="22" customWidth="1"/>
    <col min="7" max="8" width="12" customWidth="1"/>
    <col min="9" max="14" width="10" customWidth="1"/>
    <col min="15" max="15" width="30" customWidth="1"/>
  </cols>
  <sheetData>
    <row r="1" spans="1:15" x14ac:dyDescent="0.2">
      <c r="A1" s="74" t="s">
        <v>141</v>
      </c>
      <c r="B1" s="49"/>
      <c r="C1" s="49"/>
      <c r="D1" s="49"/>
      <c r="E1" s="49"/>
      <c r="F1" s="49"/>
      <c r="G1" s="49"/>
      <c r="H1" s="49"/>
      <c r="I1" s="49"/>
      <c r="J1" s="49"/>
      <c r="K1" s="49"/>
      <c r="L1" s="49"/>
      <c r="M1" s="49"/>
      <c r="N1" s="49"/>
      <c r="O1" s="47"/>
    </row>
    <row r="2" spans="1:15" x14ac:dyDescent="0.2">
      <c r="A2" s="75" t="s">
        <v>1</v>
      </c>
      <c r="B2" s="75" t="s">
        <v>142</v>
      </c>
      <c r="C2" s="75" t="s">
        <v>10</v>
      </c>
      <c r="D2" s="75" t="s">
        <v>143</v>
      </c>
      <c r="E2" s="75" t="s">
        <v>144</v>
      </c>
      <c r="F2" s="75" t="s">
        <v>145</v>
      </c>
      <c r="G2" s="75" t="s">
        <v>146</v>
      </c>
      <c r="H2" s="75" t="s">
        <v>147</v>
      </c>
      <c r="I2" s="75" t="s">
        <v>148</v>
      </c>
      <c r="J2" s="76"/>
      <c r="K2" s="77"/>
      <c r="L2" s="75" t="s">
        <v>149</v>
      </c>
      <c r="M2" s="76"/>
      <c r="N2" s="77"/>
      <c r="O2" s="75" t="s">
        <v>150</v>
      </c>
    </row>
    <row r="3" spans="1:15" x14ac:dyDescent="0.2">
      <c r="A3" s="78"/>
      <c r="B3" s="78"/>
      <c r="C3" s="78"/>
      <c r="D3" s="78"/>
      <c r="E3" s="78"/>
      <c r="F3" s="78"/>
      <c r="G3" s="78"/>
      <c r="H3" s="78"/>
      <c r="I3" s="26" t="s">
        <v>151</v>
      </c>
      <c r="J3" s="26" t="s">
        <v>152</v>
      </c>
      <c r="K3" s="26" t="s">
        <v>153</v>
      </c>
      <c r="L3" s="26" t="s">
        <v>154</v>
      </c>
      <c r="M3" s="26" t="s">
        <v>155</v>
      </c>
      <c r="N3" s="26" t="s">
        <v>156</v>
      </c>
      <c r="O3" s="78"/>
    </row>
    <row r="4" spans="1:15" ht="18" x14ac:dyDescent="0.2">
      <c r="A4" s="27">
        <v>1</v>
      </c>
      <c r="B4" s="28" t="str">
        <f>IFERROR(VLOOKUP($A4,選手名簿!$A:$J,3,FALSE),"")</f>
        <v>大谷翔平</v>
      </c>
      <c r="C4" s="27">
        <f>IFERROR(VLOOKUP($A4,選手名簿!$A:$J,10,FALSE),"")</f>
        <v>1</v>
      </c>
      <c r="D4" s="27" t="s">
        <v>14</v>
      </c>
      <c r="E4" s="28" t="s">
        <v>157</v>
      </c>
      <c r="F4" s="28" t="s">
        <v>158</v>
      </c>
      <c r="G4" s="29">
        <v>46063</v>
      </c>
      <c r="H4" s="27" t="s">
        <v>159</v>
      </c>
      <c r="I4" s="27" t="s">
        <v>160</v>
      </c>
      <c r="J4" s="27" t="s">
        <v>161</v>
      </c>
      <c r="K4" s="27" t="s">
        <v>161</v>
      </c>
      <c r="L4" s="27" t="s">
        <v>162</v>
      </c>
      <c r="M4" s="27" t="s">
        <v>163</v>
      </c>
      <c r="N4" s="27" t="s">
        <v>163</v>
      </c>
      <c r="O4" s="28" t="s">
        <v>164</v>
      </c>
    </row>
    <row r="5" spans="1:15" ht="18" x14ac:dyDescent="0.2">
      <c r="A5" s="30">
        <v>8</v>
      </c>
      <c r="B5" s="31" t="str">
        <f>IFERROR(VLOOKUP($A5,選手名簿!$A:$J,3,FALSE),"")</f>
        <v>鈴木誠也</v>
      </c>
      <c r="C5" s="30">
        <f>IFERROR(VLOOKUP($A5,選手名簿!$A:$J,10,FALSE),"")</f>
        <v>1</v>
      </c>
      <c r="D5" s="30" t="s">
        <v>15</v>
      </c>
      <c r="E5" s="31" t="s">
        <v>165</v>
      </c>
      <c r="F5" s="31" t="s">
        <v>166</v>
      </c>
      <c r="G5" s="32">
        <v>46047</v>
      </c>
      <c r="H5" s="30" t="s">
        <v>167</v>
      </c>
      <c r="I5" s="30" t="s">
        <v>160</v>
      </c>
      <c r="J5" s="30" t="s">
        <v>160</v>
      </c>
      <c r="K5" s="30" t="s">
        <v>161</v>
      </c>
      <c r="L5" s="30" t="s">
        <v>162</v>
      </c>
      <c r="M5" s="30" t="s">
        <v>163</v>
      </c>
      <c r="N5" s="30" t="s">
        <v>163</v>
      </c>
      <c r="O5" s="31" t="s">
        <v>168</v>
      </c>
    </row>
    <row r="6" spans="1:15" ht="18" x14ac:dyDescent="0.2">
      <c r="A6" s="27">
        <v>9</v>
      </c>
      <c r="B6" s="28" t="str">
        <f>IFERROR(VLOOKUP($A6,選手名簿!$A:$J,3,FALSE),"")</f>
        <v>吉田正尚</v>
      </c>
      <c r="C6" s="27">
        <f>IFERROR(VLOOKUP($A6,選手名簿!$A:$J,10,FALSE),"")</f>
        <v>1</v>
      </c>
      <c r="D6" s="27" t="s">
        <v>14</v>
      </c>
      <c r="E6" s="28" t="s">
        <v>169</v>
      </c>
      <c r="F6" s="28" t="s">
        <v>170</v>
      </c>
      <c r="G6" s="29">
        <v>46003</v>
      </c>
      <c r="H6" s="27" t="s">
        <v>171</v>
      </c>
      <c r="I6" s="27" t="s">
        <v>161</v>
      </c>
      <c r="J6" s="27" t="s">
        <v>160</v>
      </c>
      <c r="K6" s="27" t="s">
        <v>160</v>
      </c>
      <c r="L6" s="27" t="s">
        <v>163</v>
      </c>
      <c r="M6" s="27" t="s">
        <v>163</v>
      </c>
      <c r="N6" s="27" t="s">
        <v>162</v>
      </c>
      <c r="O6" s="28" t="s">
        <v>172</v>
      </c>
    </row>
    <row r="7" spans="1:15" ht="18" x14ac:dyDescent="0.2">
      <c r="A7" s="30">
        <v>17</v>
      </c>
      <c r="B7" s="31" t="str">
        <f>IFERROR(VLOOKUP($A7,選手名簿!$A:$J,3,FALSE),"")</f>
        <v>田中将大</v>
      </c>
      <c r="C7" s="30">
        <f>IFERROR(VLOOKUP($A7,選手名簿!$A:$J,10,FALSE),"")</f>
        <v>1</v>
      </c>
      <c r="D7" s="30" t="s">
        <v>15</v>
      </c>
      <c r="E7" s="31" t="s">
        <v>173</v>
      </c>
      <c r="F7" s="31" t="s">
        <v>174</v>
      </c>
      <c r="G7" s="32">
        <v>46058</v>
      </c>
      <c r="H7" s="30" t="s">
        <v>167</v>
      </c>
      <c r="I7" s="30" t="s">
        <v>161</v>
      </c>
      <c r="J7" s="30" t="s">
        <v>161</v>
      </c>
      <c r="K7" s="30" t="s">
        <v>160</v>
      </c>
      <c r="L7" s="30" t="s">
        <v>163</v>
      </c>
      <c r="M7" s="30" t="s">
        <v>162</v>
      </c>
      <c r="N7" s="30" t="s">
        <v>163</v>
      </c>
      <c r="O7" s="31" t="s">
        <v>175</v>
      </c>
    </row>
    <row r="8" spans="1:15" ht="18" x14ac:dyDescent="0.2">
      <c r="A8" s="27">
        <v>19</v>
      </c>
      <c r="B8" s="28" t="str">
        <f>IFERROR(VLOOKUP($A8,選手名簿!$A:$J,3,FALSE),"")</f>
        <v>宮城大弥</v>
      </c>
      <c r="C8" s="27">
        <f>IFERROR(VLOOKUP($A8,選手名簿!$A:$J,10,FALSE),"")</f>
        <v>1</v>
      </c>
      <c r="D8" s="27" t="s">
        <v>14</v>
      </c>
      <c r="E8" s="28" t="s">
        <v>176</v>
      </c>
      <c r="F8" s="28" t="s">
        <v>177</v>
      </c>
      <c r="G8" s="29">
        <v>46071</v>
      </c>
      <c r="H8" s="27" t="s">
        <v>159</v>
      </c>
      <c r="I8" s="27" t="s">
        <v>161</v>
      </c>
      <c r="J8" s="27" t="s">
        <v>161</v>
      </c>
      <c r="K8" s="27" t="s">
        <v>178</v>
      </c>
      <c r="L8" s="27" t="s">
        <v>163</v>
      </c>
      <c r="M8" s="27" t="s">
        <v>162</v>
      </c>
      <c r="N8" s="27" t="s">
        <v>163</v>
      </c>
      <c r="O8" s="28" t="s">
        <v>179</v>
      </c>
    </row>
    <row r="9" spans="1:15" ht="18" x14ac:dyDescent="0.2">
      <c r="A9" s="30">
        <v>21</v>
      </c>
      <c r="B9" s="31" t="str">
        <f>IFERROR(VLOOKUP($A9,選手名簿!$A:$J,3,FALSE),"")</f>
        <v>松井秀喜</v>
      </c>
      <c r="C9" s="30">
        <f>IFERROR(VLOOKUP($A9,選手名簿!$A:$J,10,FALSE),"")</f>
        <v>2</v>
      </c>
      <c r="D9" s="30" t="s">
        <v>15</v>
      </c>
      <c r="E9" s="31" t="s">
        <v>180</v>
      </c>
      <c r="F9" s="31" t="s">
        <v>181</v>
      </c>
      <c r="G9" s="32">
        <v>46042</v>
      </c>
      <c r="H9" s="30" t="s">
        <v>171</v>
      </c>
      <c r="I9" s="30" t="s">
        <v>161</v>
      </c>
      <c r="J9" s="30" t="s">
        <v>161</v>
      </c>
      <c r="K9" s="30" t="s">
        <v>178</v>
      </c>
      <c r="L9" s="30" t="s">
        <v>163</v>
      </c>
      <c r="M9" s="30" t="s">
        <v>162</v>
      </c>
      <c r="N9" s="30" t="s">
        <v>163</v>
      </c>
      <c r="O9" s="31" t="s">
        <v>182</v>
      </c>
    </row>
    <row r="10" spans="1:15" ht="18" x14ac:dyDescent="0.2">
      <c r="A10" s="27">
        <v>24</v>
      </c>
      <c r="B10" s="28" t="str">
        <f>IFERROR(VLOOKUP($A10,選手名簿!$A:$J,3,FALSE),"")</f>
        <v>上原浩治</v>
      </c>
      <c r="C10" s="27">
        <f>IFERROR(VLOOKUP($A10,選手名簿!$A:$J,10,FALSE),"")</f>
        <v>2</v>
      </c>
      <c r="D10" s="27" t="s">
        <v>14</v>
      </c>
      <c r="E10" s="28" t="s">
        <v>165</v>
      </c>
      <c r="F10" s="28" t="s">
        <v>183</v>
      </c>
      <c r="G10" s="29">
        <v>46054</v>
      </c>
      <c r="H10" s="27" t="s">
        <v>171</v>
      </c>
      <c r="I10" s="27" t="s">
        <v>178</v>
      </c>
      <c r="J10" s="27" t="s">
        <v>160</v>
      </c>
      <c r="K10" s="27" t="s">
        <v>161</v>
      </c>
      <c r="L10" s="27" t="s">
        <v>162</v>
      </c>
      <c r="M10" s="27" t="s">
        <v>163</v>
      </c>
      <c r="N10" s="27" t="s">
        <v>163</v>
      </c>
      <c r="O10" s="28" t="s">
        <v>184</v>
      </c>
    </row>
    <row r="11" spans="1:15" ht="18" x14ac:dyDescent="0.2">
      <c r="A11" s="30">
        <v>26</v>
      </c>
      <c r="B11" s="31" t="str">
        <f>IFERROR(VLOOKUP($A11,選手名簿!$A:$J,3,FALSE),"")</f>
        <v>城島健司</v>
      </c>
      <c r="C11" s="30">
        <f>IFERROR(VLOOKUP($A11,選手名簿!$A:$J,10,FALSE),"")</f>
        <v>2</v>
      </c>
      <c r="D11" s="30" t="s">
        <v>15</v>
      </c>
      <c r="E11" s="31" t="s">
        <v>157</v>
      </c>
      <c r="F11" s="31" t="s">
        <v>185</v>
      </c>
      <c r="G11" s="32">
        <v>46075</v>
      </c>
      <c r="H11" s="30" t="s">
        <v>167</v>
      </c>
      <c r="I11" s="30" t="s">
        <v>178</v>
      </c>
      <c r="J11" s="30" t="s">
        <v>161</v>
      </c>
      <c r="K11" s="30" t="s">
        <v>161</v>
      </c>
      <c r="L11" s="30" t="s">
        <v>162</v>
      </c>
      <c r="M11" s="30" t="s">
        <v>163</v>
      </c>
      <c r="N11" s="30" t="s">
        <v>163</v>
      </c>
      <c r="O11" s="31" t="s">
        <v>186</v>
      </c>
    </row>
    <row r="12" spans="1:15" ht="18" x14ac:dyDescent="0.2">
      <c r="A12" s="27">
        <v>28</v>
      </c>
      <c r="B12" s="28" t="str">
        <f>IFERROR(VLOOKUP($A12,選手名簿!$A:$J,3,FALSE),"")</f>
        <v>阿部慎之助</v>
      </c>
      <c r="C12" s="27">
        <f>IFERROR(VLOOKUP($A12,選手名簿!$A:$J,10,FALSE),"")</f>
        <v>2</v>
      </c>
      <c r="D12" s="27" t="s">
        <v>14</v>
      </c>
      <c r="E12" s="28" t="s">
        <v>187</v>
      </c>
      <c r="F12" s="28" t="s">
        <v>188</v>
      </c>
      <c r="G12" s="29">
        <v>46080</v>
      </c>
      <c r="H12" s="27" t="s">
        <v>189</v>
      </c>
      <c r="I12" s="27" t="s">
        <v>161</v>
      </c>
      <c r="J12" s="27" t="s">
        <v>160</v>
      </c>
      <c r="K12" s="27" t="s">
        <v>161</v>
      </c>
      <c r="L12" s="27" t="s">
        <v>163</v>
      </c>
      <c r="M12" s="27" t="s">
        <v>163</v>
      </c>
      <c r="N12" s="27" t="s">
        <v>162</v>
      </c>
      <c r="O12" s="28" t="s">
        <v>190</v>
      </c>
    </row>
    <row r="13" spans="1:15" ht="36" x14ac:dyDescent="0.2">
      <c r="A13" s="30">
        <v>29</v>
      </c>
      <c r="B13" s="31" t="str">
        <f>IFERROR(VLOOKUP($A13,選手名簿!$A:$J,3,FALSE),"")</f>
        <v>福留孝介</v>
      </c>
      <c r="C13" s="30">
        <f>IFERROR(VLOOKUP($A13,選手名簿!$A:$J,10,FALSE),"")</f>
        <v>2</v>
      </c>
      <c r="D13" s="30" t="s">
        <v>14</v>
      </c>
      <c r="E13" s="31" t="s">
        <v>191</v>
      </c>
      <c r="F13" s="31" t="s">
        <v>192</v>
      </c>
      <c r="G13" s="32">
        <v>46052</v>
      </c>
      <c r="H13" s="30" t="s">
        <v>159</v>
      </c>
      <c r="I13" s="30" t="s">
        <v>161</v>
      </c>
      <c r="J13" s="30" t="s">
        <v>161</v>
      </c>
      <c r="K13" s="30" t="s">
        <v>160</v>
      </c>
      <c r="L13" s="30" t="s">
        <v>163</v>
      </c>
      <c r="M13" s="30" t="s">
        <v>162</v>
      </c>
      <c r="N13" s="30" t="s">
        <v>163</v>
      </c>
      <c r="O13" s="31" t="s">
        <v>193</v>
      </c>
    </row>
    <row r="14" spans="1:15" ht="18" x14ac:dyDescent="0.2">
      <c r="A14" s="27">
        <v>30</v>
      </c>
      <c r="B14" s="28" t="str">
        <f>IFERROR(VLOOKUP($A14,選手名簿!$A:$J,3,FALSE),"")</f>
        <v>小笠原道大</v>
      </c>
      <c r="C14" s="27">
        <f>IFERROR(VLOOKUP($A14,選手名簿!$A:$J,10,FALSE),"")</f>
        <v>2</v>
      </c>
      <c r="D14" s="27" t="s">
        <v>15</v>
      </c>
      <c r="E14" s="28" t="s">
        <v>194</v>
      </c>
      <c r="F14" s="28" t="s">
        <v>195</v>
      </c>
      <c r="G14" s="29">
        <v>46067</v>
      </c>
      <c r="H14" s="27" t="s">
        <v>167</v>
      </c>
      <c r="I14" s="27" t="s">
        <v>161</v>
      </c>
      <c r="J14" s="27" t="s">
        <v>161</v>
      </c>
      <c r="K14" s="27" t="s">
        <v>160</v>
      </c>
      <c r="L14" s="27" t="s">
        <v>163</v>
      </c>
      <c r="M14" s="27" t="s">
        <v>162</v>
      </c>
      <c r="N14" s="27" t="s">
        <v>162</v>
      </c>
      <c r="O14" s="28" t="s">
        <v>196</v>
      </c>
    </row>
    <row r="15" spans="1:15" ht="18" x14ac:dyDescent="0.2">
      <c r="A15" s="30">
        <v>35</v>
      </c>
      <c r="B15" s="31" t="str">
        <f>IFERROR(VLOOKUP($A15,選手名簿!$A:$J,3,FALSE),"")</f>
        <v>川上憲伸</v>
      </c>
      <c r="C15" s="30">
        <f>IFERROR(VLOOKUP($A15,選手名簿!$A:$J,10,FALSE),"")</f>
        <v>2</v>
      </c>
      <c r="D15" s="30" t="s">
        <v>14</v>
      </c>
      <c r="E15" s="31" t="s">
        <v>197</v>
      </c>
      <c r="F15" s="31" t="s">
        <v>198</v>
      </c>
      <c r="G15" s="32">
        <v>46056</v>
      </c>
      <c r="H15" s="30" t="s">
        <v>167</v>
      </c>
      <c r="I15" s="30" t="s">
        <v>161</v>
      </c>
      <c r="J15" s="30" t="s">
        <v>160</v>
      </c>
      <c r="K15" s="30" t="s">
        <v>161</v>
      </c>
      <c r="L15" s="30" t="s">
        <v>162</v>
      </c>
      <c r="M15" s="30" t="s">
        <v>163</v>
      </c>
      <c r="N15" s="30" t="s">
        <v>163</v>
      </c>
      <c r="O15" s="31" t="s">
        <v>199</v>
      </c>
    </row>
    <row r="16" spans="1:15" ht="18" x14ac:dyDescent="0.2">
      <c r="A16" s="27">
        <v>45</v>
      </c>
      <c r="B16" s="28" t="str">
        <f>IFERROR(VLOOKUP($A16,選手名簿!$A:$J,3,FALSE),"")</f>
        <v>山田久志</v>
      </c>
      <c r="C16" s="27">
        <f>IFERROR(VLOOKUP($A16,選手名簿!$A:$J,10,FALSE),"")</f>
        <v>3</v>
      </c>
      <c r="D16" s="27" t="s">
        <v>15</v>
      </c>
      <c r="E16" s="28" t="s">
        <v>200</v>
      </c>
      <c r="F16" s="28" t="s">
        <v>201</v>
      </c>
      <c r="G16" s="29">
        <v>46082</v>
      </c>
      <c r="H16" s="27" t="s">
        <v>189</v>
      </c>
      <c r="I16" s="27" t="s">
        <v>161</v>
      </c>
      <c r="J16" s="27" t="s">
        <v>161</v>
      </c>
      <c r="K16" s="27" t="s">
        <v>160</v>
      </c>
      <c r="L16" s="27" t="s">
        <v>163</v>
      </c>
      <c r="M16" s="27" t="s">
        <v>162</v>
      </c>
      <c r="N16" s="27" t="s">
        <v>163</v>
      </c>
      <c r="O16" s="28" t="s">
        <v>202</v>
      </c>
    </row>
    <row r="17" spans="1:15" ht="18" x14ac:dyDescent="0.2">
      <c r="A17" s="30">
        <v>48</v>
      </c>
      <c r="B17" s="31" t="str">
        <f>IFERROR(VLOOKUP($A17,選手名簿!$A:$J,3,FALSE),"")</f>
        <v>門田博光</v>
      </c>
      <c r="C17" s="30">
        <f>IFERROR(VLOOKUP($A17,選手名簿!$A:$J,10,FALSE),"")</f>
        <v>3</v>
      </c>
      <c r="D17" s="30" t="s">
        <v>14</v>
      </c>
      <c r="E17" s="31" t="s">
        <v>203</v>
      </c>
      <c r="F17" s="31" t="s">
        <v>204</v>
      </c>
      <c r="G17" s="32">
        <v>46065</v>
      </c>
      <c r="H17" s="30" t="s">
        <v>167</v>
      </c>
      <c r="I17" s="30" t="s">
        <v>178</v>
      </c>
      <c r="J17" s="30" t="s">
        <v>161</v>
      </c>
      <c r="K17" s="30" t="s">
        <v>161</v>
      </c>
      <c r="L17" s="30" t="s">
        <v>162</v>
      </c>
      <c r="M17" s="30" t="s">
        <v>163</v>
      </c>
      <c r="N17" s="30" t="s">
        <v>163</v>
      </c>
      <c r="O17" s="31" t="s">
        <v>205</v>
      </c>
    </row>
    <row r="18" spans="1:15" ht="18" x14ac:dyDescent="0.2">
      <c r="A18" s="27">
        <v>49</v>
      </c>
      <c r="B18" s="28" t="str">
        <f>IFERROR(VLOOKUP($A18,選手名簿!$A:$J,3,FALSE),"")</f>
        <v>村田兆治</v>
      </c>
      <c r="C18" s="27">
        <f>IFERROR(VLOOKUP($A18,選手名簿!$A:$J,10,FALSE),"")</f>
        <v>3</v>
      </c>
      <c r="D18" s="27" t="s">
        <v>15</v>
      </c>
      <c r="E18" s="28" t="s">
        <v>206</v>
      </c>
      <c r="F18" s="28" t="s">
        <v>207</v>
      </c>
      <c r="G18" s="29">
        <v>46073</v>
      </c>
      <c r="H18" s="27" t="s">
        <v>167</v>
      </c>
      <c r="I18" s="27" t="s">
        <v>161</v>
      </c>
      <c r="J18" s="27" t="s">
        <v>160</v>
      </c>
      <c r="K18" s="27" t="s">
        <v>161</v>
      </c>
      <c r="L18" s="27" t="s">
        <v>163</v>
      </c>
      <c r="M18" s="27" t="s">
        <v>163</v>
      </c>
      <c r="N18" s="27" t="s">
        <v>162</v>
      </c>
      <c r="O18" s="28" t="s">
        <v>208</v>
      </c>
    </row>
    <row r="19" spans="1:15" ht="18" x14ac:dyDescent="0.2">
      <c r="A19" s="30">
        <v>50</v>
      </c>
      <c r="B19" s="31" t="str">
        <f>IFERROR(VLOOKUP($A19,選手名簿!$A:$J,3,FALSE),"")</f>
        <v>落合博満</v>
      </c>
      <c r="C19" s="30">
        <f>IFERROR(VLOOKUP($A19,選手名簿!$A:$J,10,FALSE),"")</f>
        <v>3</v>
      </c>
      <c r="D19" s="30" t="s">
        <v>14</v>
      </c>
      <c r="E19" s="31" t="s">
        <v>173</v>
      </c>
      <c r="F19" s="31" t="s">
        <v>209</v>
      </c>
      <c r="G19" s="32">
        <v>46069</v>
      </c>
      <c r="H19" s="30" t="s">
        <v>159</v>
      </c>
      <c r="I19" s="30" t="s">
        <v>161</v>
      </c>
      <c r="J19" s="30" t="s">
        <v>161</v>
      </c>
      <c r="K19" s="30" t="s">
        <v>160</v>
      </c>
      <c r="L19" s="30" t="s">
        <v>163</v>
      </c>
      <c r="M19" s="30" t="s">
        <v>162</v>
      </c>
      <c r="N19" s="30" t="s">
        <v>163</v>
      </c>
      <c r="O19" s="31" t="s">
        <v>210</v>
      </c>
    </row>
    <row r="20" spans="1:15" ht="18" x14ac:dyDescent="0.2">
      <c r="A20" s="27">
        <v>51</v>
      </c>
      <c r="B20" s="28" t="str">
        <f>IFERROR(VLOOKUP($A20,選手名簿!$A:$J,3,FALSE),"")</f>
        <v>掛布雅之</v>
      </c>
      <c r="C20" s="27">
        <f>IFERROR(VLOOKUP($A20,選手名簿!$A:$J,10,FALSE),"")</f>
        <v>3</v>
      </c>
      <c r="D20" s="27" t="s">
        <v>15</v>
      </c>
      <c r="E20" s="28" t="s">
        <v>165</v>
      </c>
      <c r="F20" s="28" t="s">
        <v>211</v>
      </c>
      <c r="G20" s="29">
        <v>46061</v>
      </c>
      <c r="H20" s="27" t="s">
        <v>167</v>
      </c>
      <c r="I20" s="27" t="s">
        <v>160</v>
      </c>
      <c r="J20" s="27" t="s">
        <v>161</v>
      </c>
      <c r="K20" s="27" t="s">
        <v>161</v>
      </c>
      <c r="L20" s="27" t="s">
        <v>162</v>
      </c>
      <c r="M20" s="27" t="s">
        <v>163</v>
      </c>
      <c r="N20" s="27" t="s">
        <v>163</v>
      </c>
      <c r="O20" s="28" t="s">
        <v>212</v>
      </c>
    </row>
    <row r="21" spans="1:15" ht="18" x14ac:dyDescent="0.2">
      <c r="A21" s="30">
        <v>53</v>
      </c>
      <c r="B21" s="31" t="str">
        <f>IFERROR(VLOOKUP($A21,選手名簿!$A:$J,3,FALSE),"")</f>
        <v>山本浩二</v>
      </c>
      <c r="C21" s="30">
        <f>IFERROR(VLOOKUP($A21,選手名簿!$A:$J,10,FALSE),"")</f>
        <v>3</v>
      </c>
      <c r="D21" s="30" t="s">
        <v>14</v>
      </c>
      <c r="E21" s="31" t="s">
        <v>157</v>
      </c>
      <c r="F21" s="31" t="s">
        <v>213</v>
      </c>
      <c r="G21" s="32">
        <v>46032</v>
      </c>
      <c r="H21" s="30" t="s">
        <v>214</v>
      </c>
      <c r="I21" s="30" t="s">
        <v>178</v>
      </c>
      <c r="J21" s="30" t="s">
        <v>160</v>
      </c>
      <c r="K21" s="30" t="s">
        <v>161</v>
      </c>
      <c r="L21" s="30" t="s">
        <v>162</v>
      </c>
      <c r="M21" s="30" t="s">
        <v>163</v>
      </c>
      <c r="N21" s="30" t="s">
        <v>163</v>
      </c>
      <c r="O21" s="31" t="s">
        <v>215</v>
      </c>
    </row>
    <row r="22" spans="1:15" ht="18" x14ac:dyDescent="0.2">
      <c r="A22" s="27">
        <v>58</v>
      </c>
      <c r="B22" s="28" t="str">
        <f>IFERROR(VLOOKUP($A22,選手名簿!$A:$J,3,FALSE),"")</f>
        <v>桑田真澄</v>
      </c>
      <c r="C22" s="27">
        <f>IFERROR(VLOOKUP($A22,選手名簿!$A:$J,10,FALSE),"")</f>
        <v>3</v>
      </c>
      <c r="D22" s="27" t="s">
        <v>15</v>
      </c>
      <c r="E22" s="28" t="s">
        <v>176</v>
      </c>
      <c r="F22" s="28" t="s">
        <v>216</v>
      </c>
      <c r="G22" s="29">
        <v>46078</v>
      </c>
      <c r="H22" s="27" t="s">
        <v>159</v>
      </c>
      <c r="I22" s="27" t="s">
        <v>161</v>
      </c>
      <c r="J22" s="27" t="s">
        <v>161</v>
      </c>
      <c r="K22" s="27" t="s">
        <v>178</v>
      </c>
      <c r="L22" s="27" t="s">
        <v>163</v>
      </c>
      <c r="M22" s="27" t="s">
        <v>162</v>
      </c>
      <c r="N22" s="27" t="s">
        <v>163</v>
      </c>
      <c r="O22" s="28" t="s">
        <v>217</v>
      </c>
    </row>
    <row r="23" spans="1:15" ht="18" x14ac:dyDescent="0.2">
      <c r="A23" s="30">
        <v>60</v>
      </c>
      <c r="B23" s="31" t="str">
        <f>IFERROR(VLOOKUP($A23,選手名簿!$A:$J,3,FALSE),"")</f>
        <v>古田敦也</v>
      </c>
      <c r="C23" s="30">
        <f>IFERROR(VLOOKUP($A23,選手名簿!$A:$J,10,FALSE),"")</f>
        <v>3</v>
      </c>
      <c r="D23" s="30" t="s">
        <v>14</v>
      </c>
      <c r="E23" s="31" t="s">
        <v>180</v>
      </c>
      <c r="F23" s="31" t="s">
        <v>218</v>
      </c>
      <c r="G23" s="32">
        <v>46081</v>
      </c>
      <c r="H23" s="30" t="s">
        <v>167</v>
      </c>
      <c r="I23" s="30" t="s">
        <v>161</v>
      </c>
      <c r="J23" s="30" t="s">
        <v>161</v>
      </c>
      <c r="K23" s="30" t="s">
        <v>160</v>
      </c>
      <c r="L23" s="30" t="s">
        <v>163</v>
      </c>
      <c r="M23" s="30" t="s">
        <v>162</v>
      </c>
      <c r="N23" s="30" t="s">
        <v>163</v>
      </c>
      <c r="O23" s="31" t="s">
        <v>219</v>
      </c>
    </row>
    <row r="24" spans="1:15" ht="16" x14ac:dyDescent="0.2">
      <c r="A24" s="44">
        <v>3</v>
      </c>
      <c r="B24" s="45" t="str">
        <f>IFERROR(VLOOKUP($A24,選手名簿!$A:$J,3,FALSE),"")</f>
        <v>佐々木朗希</v>
      </c>
      <c r="C24" s="44">
        <f>IFERROR(VLOOKUP($A24,選手名簿!$A:$J,10,FALSE),"")</f>
        <v>1</v>
      </c>
      <c r="D24" s="44" t="s">
        <v>14</v>
      </c>
      <c r="E24" s="45" t="s">
        <v>206</v>
      </c>
      <c r="F24" s="43" t="s">
        <v>211</v>
      </c>
      <c r="G24" s="39"/>
      <c r="H24" s="37"/>
      <c r="I24" s="37"/>
      <c r="J24" s="37"/>
      <c r="K24" s="37"/>
      <c r="L24" s="37"/>
      <c r="M24" s="37"/>
      <c r="N24" s="37"/>
      <c r="O24" s="38"/>
    </row>
    <row r="25" spans="1:15" ht="16" x14ac:dyDescent="0.2">
      <c r="A25" s="40"/>
      <c r="B25" s="41" t="str">
        <f>IFERROR(VLOOKUP($A25,選手名簿!$A:$J,3,FALSE),"")</f>
        <v/>
      </c>
      <c r="C25" s="40" t="str">
        <f>IFERROR(VLOOKUP($A25,選手名簿!$A:$J,10,FALSE),"")</f>
        <v/>
      </c>
      <c r="D25" s="40"/>
      <c r="E25" s="41"/>
      <c r="F25" s="41"/>
      <c r="G25" s="42"/>
      <c r="H25" s="40"/>
      <c r="I25" s="40"/>
      <c r="J25" s="40"/>
      <c r="K25" s="40"/>
      <c r="L25" s="40"/>
      <c r="M25" s="40"/>
      <c r="N25" s="40"/>
      <c r="O25" s="41"/>
    </row>
    <row r="26" spans="1:15" ht="16" x14ac:dyDescent="0.2">
      <c r="A26" s="37"/>
      <c r="B26" s="38" t="str">
        <f>IFERROR(VLOOKUP($A26,選手名簿!$A:$J,3,FALSE),"")</f>
        <v/>
      </c>
      <c r="C26" s="37" t="str">
        <f>IFERROR(VLOOKUP($A26,選手名簿!$A:$J,10,FALSE),"")</f>
        <v/>
      </c>
      <c r="D26" s="37"/>
      <c r="E26" s="38"/>
      <c r="F26" s="38"/>
      <c r="G26" s="39"/>
      <c r="H26" s="37"/>
      <c r="I26" s="37"/>
      <c r="J26" s="37"/>
      <c r="K26" s="37"/>
      <c r="L26" s="37"/>
      <c r="M26" s="37"/>
      <c r="N26" s="37"/>
      <c r="O26" s="38"/>
    </row>
    <row r="27" spans="1:15" ht="16" x14ac:dyDescent="0.2">
      <c r="A27" s="40"/>
      <c r="B27" s="41" t="str">
        <f>IFERROR(VLOOKUP($A27,選手名簿!$A:$J,3,FALSE),"")</f>
        <v/>
      </c>
      <c r="C27" s="40" t="str">
        <f>IFERROR(VLOOKUP($A27,選手名簿!$A:$J,10,FALSE),"")</f>
        <v/>
      </c>
      <c r="D27" s="40"/>
      <c r="E27" s="41"/>
      <c r="F27" s="41"/>
      <c r="G27" s="42"/>
      <c r="H27" s="40"/>
      <c r="I27" s="40"/>
      <c r="J27" s="40"/>
      <c r="K27" s="40"/>
      <c r="L27" s="40"/>
      <c r="M27" s="40"/>
      <c r="N27" s="40"/>
      <c r="O27" s="41"/>
    </row>
    <row r="28" spans="1:15" ht="16" x14ac:dyDescent="0.2">
      <c r="A28" s="37"/>
      <c r="B28" s="38" t="str">
        <f>IFERROR(VLOOKUP($A28,選手名簿!$A:$J,3,FALSE),"")</f>
        <v/>
      </c>
      <c r="C28" s="37" t="str">
        <f>IFERROR(VLOOKUP($A28,選手名簿!$A:$J,10,FALSE),"")</f>
        <v/>
      </c>
      <c r="D28" s="37"/>
      <c r="E28" s="38"/>
      <c r="F28" s="38"/>
      <c r="G28" s="39"/>
      <c r="H28" s="37"/>
      <c r="I28" s="37"/>
      <c r="J28" s="37"/>
      <c r="K28" s="37"/>
      <c r="L28" s="37"/>
      <c r="M28" s="37"/>
      <c r="N28" s="37"/>
      <c r="O28" s="38"/>
    </row>
    <row r="29" spans="1:15" ht="16" x14ac:dyDescent="0.2">
      <c r="A29" s="40"/>
      <c r="B29" s="41" t="str">
        <f>IFERROR(VLOOKUP($A29,選手名簿!$A:$J,3,FALSE),"")</f>
        <v/>
      </c>
      <c r="C29" s="40" t="str">
        <f>IFERROR(VLOOKUP($A29,選手名簿!$A:$J,10,FALSE),"")</f>
        <v/>
      </c>
      <c r="D29" s="40"/>
      <c r="E29" s="41"/>
      <c r="F29" s="41"/>
      <c r="G29" s="42"/>
      <c r="H29" s="40"/>
      <c r="I29" s="40"/>
      <c r="J29" s="40"/>
      <c r="K29" s="40"/>
      <c r="L29" s="40"/>
      <c r="M29" s="40"/>
      <c r="N29" s="40"/>
      <c r="O29" s="41"/>
    </row>
    <row r="30" spans="1:15" ht="16" x14ac:dyDescent="0.2">
      <c r="A30" s="37"/>
      <c r="B30" s="38" t="str">
        <f>IFERROR(VLOOKUP($A30,選手名簿!$A:$J,3,FALSE),"")</f>
        <v/>
      </c>
      <c r="C30" s="37" t="str">
        <f>IFERROR(VLOOKUP($A30,選手名簿!$A:$J,10,FALSE),"")</f>
        <v/>
      </c>
      <c r="D30" s="37"/>
      <c r="E30" s="38"/>
      <c r="F30" s="38"/>
      <c r="G30" s="39"/>
      <c r="H30" s="37"/>
      <c r="I30" s="37"/>
      <c r="J30" s="37"/>
      <c r="K30" s="37"/>
      <c r="L30" s="37"/>
      <c r="M30" s="37"/>
      <c r="N30" s="37"/>
      <c r="O30" s="38"/>
    </row>
    <row r="31" spans="1:15" ht="16" x14ac:dyDescent="0.2">
      <c r="A31" s="40"/>
      <c r="B31" s="41" t="str">
        <f>IFERROR(VLOOKUP($A31,選手名簿!$A:$J,3,FALSE),"")</f>
        <v/>
      </c>
      <c r="C31" s="40" t="str">
        <f>IFERROR(VLOOKUP($A31,選手名簿!$A:$J,10,FALSE),"")</f>
        <v/>
      </c>
      <c r="D31" s="40"/>
      <c r="E31" s="41"/>
      <c r="F31" s="41"/>
      <c r="G31" s="42"/>
      <c r="H31" s="40"/>
      <c r="I31" s="40"/>
      <c r="J31" s="40"/>
      <c r="K31" s="40"/>
      <c r="L31" s="40"/>
      <c r="M31" s="40"/>
      <c r="N31" s="40"/>
      <c r="O31" s="41"/>
    </row>
    <row r="32" spans="1:15" ht="16" x14ac:dyDescent="0.2">
      <c r="A32" s="37"/>
      <c r="B32" s="38" t="str">
        <f>IFERROR(VLOOKUP($A32,選手名簿!$A:$J,3,FALSE),"")</f>
        <v/>
      </c>
      <c r="C32" s="37" t="str">
        <f>IFERROR(VLOOKUP($A32,選手名簿!$A:$J,10,FALSE),"")</f>
        <v/>
      </c>
      <c r="D32" s="37"/>
      <c r="E32" s="38"/>
      <c r="F32" s="38"/>
      <c r="G32" s="39"/>
      <c r="H32" s="37"/>
      <c r="I32" s="37"/>
      <c r="J32" s="37"/>
      <c r="K32" s="37"/>
      <c r="L32" s="37"/>
      <c r="M32" s="37"/>
      <c r="N32" s="37"/>
      <c r="O32" s="38"/>
    </row>
    <row r="33" spans="1:29" ht="16" x14ac:dyDescent="0.2">
      <c r="A33" s="40"/>
      <c r="B33" s="41" t="str">
        <f>IFERROR(VLOOKUP($A33,選手名簿!$A:$J,3,FALSE),"")</f>
        <v/>
      </c>
      <c r="C33" s="40" t="str">
        <f>IFERROR(VLOOKUP($A33,選手名簿!$A:$J,10,FALSE),"")</f>
        <v/>
      </c>
      <c r="D33" s="40"/>
      <c r="E33" s="41"/>
      <c r="F33" s="41"/>
      <c r="G33" s="42"/>
      <c r="H33" s="40"/>
      <c r="I33" s="40"/>
      <c r="J33" s="40"/>
      <c r="K33" s="40"/>
      <c r="L33" s="40"/>
      <c r="M33" s="40"/>
      <c r="N33" s="40"/>
      <c r="O33" s="41"/>
    </row>
    <row r="34" spans="1:29" ht="16" x14ac:dyDescent="0.2">
      <c r="A34" s="37"/>
      <c r="B34" s="38" t="str">
        <f>IFERROR(VLOOKUP($A34,選手名簿!$A:$J,3,FALSE),"")</f>
        <v/>
      </c>
      <c r="C34" s="37" t="str">
        <f>IFERROR(VLOOKUP($A34,選手名簿!$A:$J,10,FALSE),"")</f>
        <v/>
      </c>
      <c r="D34" s="37"/>
      <c r="E34" s="38"/>
      <c r="F34" s="38"/>
      <c r="G34" s="39"/>
      <c r="H34" s="37"/>
      <c r="I34" s="37"/>
      <c r="J34" s="37"/>
      <c r="K34" s="37"/>
      <c r="L34" s="37"/>
      <c r="M34" s="37"/>
      <c r="N34" s="37"/>
      <c r="O34" s="38"/>
      <c r="AC34" s="79" t="s">
        <v>308</v>
      </c>
    </row>
    <row r="35" spans="1:29" ht="16" x14ac:dyDescent="0.2">
      <c r="A35" s="40"/>
      <c r="B35" s="41" t="str">
        <f>IFERROR(VLOOKUP($A35,選手名簿!$A:$J,3,FALSE),"")</f>
        <v/>
      </c>
      <c r="C35" s="40" t="str">
        <f>IFERROR(VLOOKUP($A35,選手名簿!$A:$J,10,FALSE),"")</f>
        <v/>
      </c>
      <c r="D35" s="40"/>
      <c r="E35" s="41"/>
      <c r="F35" s="41"/>
      <c r="G35" s="42"/>
      <c r="H35" s="40"/>
      <c r="I35" s="40"/>
      <c r="J35" s="40"/>
      <c r="K35" s="40"/>
      <c r="L35" s="40"/>
      <c r="M35" s="40"/>
      <c r="N35" s="40"/>
      <c r="O35" s="41"/>
    </row>
    <row r="36" spans="1:29" ht="16" x14ac:dyDescent="0.2">
      <c r="A36" s="37"/>
      <c r="B36" s="38" t="str">
        <f>IFERROR(VLOOKUP($A36,選手名簿!$A:$J,3,FALSE),"")</f>
        <v/>
      </c>
      <c r="C36" s="37" t="str">
        <f>IFERROR(VLOOKUP($A36,選手名簿!$A:$J,10,FALSE),"")</f>
        <v/>
      </c>
      <c r="D36" s="37"/>
      <c r="E36" s="38"/>
      <c r="F36" s="38"/>
      <c r="G36" s="39"/>
      <c r="H36" s="37"/>
      <c r="I36" s="37"/>
      <c r="J36" s="37"/>
      <c r="K36" s="37"/>
      <c r="L36" s="37"/>
      <c r="M36" s="37"/>
      <c r="N36" s="37"/>
      <c r="O36" s="38"/>
    </row>
    <row r="37" spans="1:29" ht="16" x14ac:dyDescent="0.2">
      <c r="A37" s="40"/>
      <c r="B37" s="41" t="str">
        <f>IFERROR(VLOOKUP($A37,選手名簿!$A:$J,3,FALSE),"")</f>
        <v/>
      </c>
      <c r="C37" s="40" t="str">
        <f>IFERROR(VLOOKUP($A37,選手名簿!$A:$J,10,FALSE),"")</f>
        <v/>
      </c>
      <c r="D37" s="40"/>
      <c r="E37" s="41"/>
      <c r="F37" s="41"/>
      <c r="G37" s="42"/>
      <c r="H37" s="40"/>
      <c r="I37" s="40"/>
      <c r="J37" s="40"/>
      <c r="K37" s="40"/>
      <c r="L37" s="40"/>
      <c r="M37" s="40"/>
      <c r="N37" s="40"/>
      <c r="O37" s="41"/>
    </row>
    <row r="38" spans="1:29" ht="16" x14ac:dyDescent="0.2">
      <c r="A38" s="37"/>
      <c r="B38" s="38" t="str">
        <f>IFERROR(VLOOKUP($A38,選手名簿!$A:$J,3,FALSE),"")</f>
        <v/>
      </c>
      <c r="C38" s="37" t="str">
        <f>IFERROR(VLOOKUP($A38,選手名簿!$A:$J,10,FALSE),"")</f>
        <v/>
      </c>
      <c r="D38" s="37"/>
      <c r="E38" s="38"/>
      <c r="F38" s="38"/>
      <c r="G38" s="39"/>
      <c r="H38" s="37"/>
      <c r="I38" s="37"/>
      <c r="J38" s="37"/>
      <c r="K38" s="37"/>
      <c r="L38" s="37"/>
      <c r="M38" s="37"/>
      <c r="N38" s="37"/>
      <c r="O38" s="38"/>
    </row>
    <row r="39" spans="1:29" ht="16" x14ac:dyDescent="0.2">
      <c r="A39" s="40"/>
      <c r="B39" s="41" t="str">
        <f>IFERROR(VLOOKUP($A39,選手名簿!$A:$J,3,FALSE),"")</f>
        <v/>
      </c>
      <c r="C39" s="40" t="str">
        <f>IFERROR(VLOOKUP($A39,選手名簿!$A:$J,10,FALSE),"")</f>
        <v/>
      </c>
      <c r="D39" s="40"/>
      <c r="E39" s="41"/>
      <c r="F39" s="41"/>
      <c r="G39" s="42"/>
      <c r="H39" s="40"/>
      <c r="I39" s="40"/>
      <c r="J39" s="40"/>
      <c r="K39" s="40"/>
      <c r="L39" s="40"/>
      <c r="M39" s="40"/>
      <c r="N39" s="40"/>
      <c r="O39" s="41"/>
    </row>
    <row r="40" spans="1:29" ht="16" x14ac:dyDescent="0.2">
      <c r="A40" s="37"/>
      <c r="B40" s="38" t="str">
        <f>IFERROR(VLOOKUP($A40,選手名簿!$A:$J,3,FALSE),"")</f>
        <v/>
      </c>
      <c r="C40" s="37" t="str">
        <f>IFERROR(VLOOKUP($A40,選手名簿!$A:$J,10,FALSE),"")</f>
        <v/>
      </c>
      <c r="D40" s="37"/>
      <c r="E40" s="38"/>
      <c r="F40" s="38"/>
      <c r="G40" s="39"/>
      <c r="H40" s="37"/>
      <c r="I40" s="37"/>
      <c r="J40" s="37"/>
      <c r="K40" s="37"/>
      <c r="L40" s="37"/>
      <c r="M40" s="37"/>
      <c r="N40" s="37"/>
      <c r="O40" s="38"/>
    </row>
  </sheetData>
  <autoFilter ref="A3:O40" xr:uid="{00000000-0009-0000-0000-000001000000}"/>
  <mergeCells count="12">
    <mergeCell ref="I2:K2"/>
    <mergeCell ref="A1:O1"/>
    <mergeCell ref="D2:D3"/>
    <mergeCell ref="O2:O3"/>
    <mergeCell ref="B2:B3"/>
    <mergeCell ref="A2:A3"/>
    <mergeCell ref="C2:C3"/>
    <mergeCell ref="L2:N2"/>
    <mergeCell ref="F2:F3"/>
    <mergeCell ref="E2:E3"/>
    <mergeCell ref="H2:H3"/>
    <mergeCell ref="G2:G3"/>
  </mergeCells>
  <phoneticPr fontId="13"/>
  <conditionalFormatting sqref="I4:N23">
    <cfRule type="expression" dxfId="24" priority="1">
      <formula>EXACT(I4,"制限なし")</formula>
    </cfRule>
    <cfRule type="expression" dxfId="23" priority="2">
      <formula>EXACT(I4,"部分復帰")</formula>
    </cfRule>
    <cfRule type="expression" dxfId="22" priority="3">
      <formula>EXACT(I4,"自重のみ")</formula>
    </cfRule>
    <cfRule type="expression" dxfId="21" priority="4">
      <formula>EXACT(I4,"休止")</formula>
    </cfRule>
    <cfRule type="expression" dxfId="20" priority="5">
      <formula>EXACT(I4,"なし")</formula>
    </cfRule>
  </conditionalFormatting>
  <conditionalFormatting sqref="I24:N40">
    <cfRule type="expression" dxfId="19" priority="601">
      <formula>EXACT(I24,"制限なし")</formula>
    </cfRule>
    <cfRule type="expression" dxfId="18" priority="602">
      <formula>EXACT(I24,"部分復帰")</formula>
    </cfRule>
    <cfRule type="expression" dxfId="17" priority="603">
      <formula>EXACT(I24,"自重のみ")</formula>
    </cfRule>
    <cfRule type="expression" dxfId="16" priority="604">
      <formula>EXACT(I24,"休止")</formula>
    </cfRule>
    <cfRule type="expression" dxfId="15" priority="605">
      <formula>EXACT(I24,"なし")</formula>
    </cfRule>
  </conditionalFormatting>
  <pageMargins left="0.7" right="0.7" top="0.75" bottom="0.75" header="0.3" footer="0.3"/>
  <extLst>
    <ext xmlns:x14="http://schemas.microsoft.com/office/spreadsheetml/2009/9/main" uri="{CCE6A557-97BC-4b89-ADB6-D9C93CAAB3DF}">
      <x14:dataValidations xmlns:xm="http://schemas.microsoft.com/office/excel/2006/main" count="7">
        <x14:dataValidation type="list" allowBlank="1" xr:uid="{00000000-0002-0000-0100-000000000000}">
          <x14:formula1>
            <xm:f>設定!$A$2:$A$61</xm:f>
          </x14:formula1>
          <xm:sqref>A4 A5 A6 A7 A8 A9 A10 A11 A12 A13 A14 A15 A16 A17 A18 A19 A20 A21 A22 A23 A24 A25 A26 A27 A28 A29 A30 A31 A32 A33 A34 A35 A36 A37 A38 A39 A40</xm:sqref>
        </x14:dataValidation>
        <x14:dataValidation type="list" allowBlank="1" xr:uid="{00000000-0002-0000-0100-000001000000}">
          <x14:formula1>
            <xm:f>設定!$B$2:$B$5</xm:f>
          </x14:formula1>
          <xm:sqref>D4 D5 D6 D7 D8 D9 D10 D11 D12 D13 D14 D15 D16 D17 D18 D19 D20 D21 D22 D23 D24 D25 D26 D27 D28 D29 D30 D31 D32 D33 D34 D35 D36 D37 D38 D39 D40</xm:sqref>
        </x14:dataValidation>
        <x14:dataValidation type="list" allowBlank="1" xr:uid="{00000000-0002-0000-0100-000002000000}">
          <x14:formula1>
            <xm:f>設定!$C$2:$C$14</xm:f>
          </x14:formula1>
          <xm:sqref>E4 E5 E6 E7 E8 E9 E10 E11 E12 E13 E14 E15 E16 E17 E18 E19 E20 E21 E22 E23 E24 E25 E26 E27 E28 E29 E30 E31 E32 E33 E34 E35 E36 E37 E38 E39 E40</xm:sqref>
        </x14:dataValidation>
        <x14:dataValidation type="list" allowBlank="1" xr:uid="{00000000-0002-0000-0100-000003000000}">
          <x14:formula1>
            <xm:f>設定!$D$2:$D$21</xm:f>
          </x14:formula1>
          <xm:sqref>F40 F5 F6 F7 F8 F9 F10 F11 F12 F13 F14 F15 F16 F17 F18 F19 F20 F21 F22 F23 F24 F25 F26 F27 F28 F29 F30 F31 F32 F33 F34 F35 F36 F37 F38 F39 F4</xm:sqref>
        </x14:dataValidation>
        <x14:dataValidation type="list" allowBlank="1" xr:uid="{00000000-0002-0000-0100-000004000000}">
          <x14:formula1>
            <xm:f>設定!$E$2:$E$8</xm:f>
          </x14:formula1>
          <xm:sqref>H4 H5 H6 H7 H8 H9 H10 H11 H12 H13 H14 H15 H16 H17 H18 H19 H20 H21 H22 H23 H24 H25 H26 H27 H28 H29 H30 H31 H32 H33 H34 H35 H36 H37 H38 H39 H40</xm:sqref>
        </x14:dataValidation>
        <x14:dataValidation type="list" allowBlank="1" xr:uid="{00000000-0002-0000-0100-000005000000}">
          <x14:formula1>
            <xm:f>設定!$F$2:$F$4</xm:f>
          </x14:formula1>
          <xm:sqref>I4 I5 I6 I7 I8 I9 I10 I11 I12 I13 I14 I15 I16 I17 I18 I19 I20 I21 I22 I23 I24 I25 I26 I27 I28 I29 I30 I31 I32 I33 I34 I35 I36 I37 I38 I39 I40 J4 J5 J6 J7 J8 J9 J10 J11 J12 J13 J14 J15 J16 J17 J18 J19 J20 J21 J22 J23 J24 J25 J26 J27 J28 J29 J30 J31 J32 J33 J34 J35 J36 J37 J38 J39 J40 K4 K5 K6 K7 K8 K9 K10 K11 K12 K13 K14 K15 K16 K17 K18 K19 K20 K21 K22 K23 K24 K25 K26 K27 K28 K29 K30 K31 K32 K33 K34 K35 K36 K37 K38 K39 K40</xm:sqref>
        </x14:dataValidation>
        <x14:dataValidation type="list" allowBlank="1" xr:uid="{00000000-0002-0000-0100-000006000000}">
          <x14:formula1>
            <xm:f>設定!$G$2:$G$4</xm:f>
          </x14:formula1>
          <xm:sqref>L4 L5 L6 L7 L8 L9 L10 L11 L12 L13 L14 L15 L16 L17 L18 L19 L20 L21 L22 L23 L24 L25 L26 L27 L28 L29 L30 L31 L32 L33 L34 L35 L36 L37 L38 L39 L40 M4 M5 M6 M7 M8 M9 M10 M11 M12 M13 M14 M15 M16 M17 M18 M19 M20 M21 M22 M23 M24 M25 M26 M27 M28 M29 M30 M31 M32 M33 M34 M35 M36 M37 M38 M39 M40 N4 N5 N6 N7 N8 N9 N10 N11 N12 N13 N14 N15 N16 N17 N18 N19 N20 N21 N22 N23 N24 N25 N26 N27 N28 N29 N30 N31 N32 N33 N34 N35 N36 N37 N38 N39 N40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40"/>
  <sheetViews>
    <sheetView showGridLines="0" topLeftCell="A6" workbookViewId="0">
      <selection activeCell="G11" sqref="G11"/>
    </sheetView>
  </sheetViews>
  <sheetFormatPr baseColWidth="10" defaultColWidth="8.83203125" defaultRowHeight="15" x14ac:dyDescent="0.2"/>
  <cols>
    <col min="1" max="1" width="7" customWidth="1"/>
    <col min="2" max="2" width="16" customWidth="1"/>
    <col min="3" max="3" width="7" customWidth="1"/>
    <col min="4" max="4" width="9" customWidth="1"/>
    <col min="5" max="5" width="14" customWidth="1"/>
    <col min="6" max="6" width="34" customWidth="1"/>
    <col min="7" max="8" width="12" customWidth="1"/>
    <col min="9" max="9" width="34" customWidth="1"/>
    <col min="10" max="10" width="24" customWidth="1"/>
    <col min="11" max="12" width="28" customWidth="1"/>
    <col min="13" max="13" width="36" customWidth="1"/>
  </cols>
  <sheetData>
    <row r="1" spans="1:13" x14ac:dyDescent="0.2">
      <c r="A1" s="74" t="s">
        <v>220</v>
      </c>
      <c r="B1" s="49"/>
      <c r="C1" s="49"/>
      <c r="D1" s="49"/>
      <c r="E1" s="49"/>
      <c r="F1" s="49"/>
      <c r="G1" s="49"/>
      <c r="H1" s="49"/>
      <c r="I1" s="49"/>
      <c r="J1" s="49"/>
      <c r="K1" s="49"/>
      <c r="L1" s="49"/>
      <c r="M1" s="47"/>
    </row>
    <row r="2" spans="1:13" x14ac:dyDescent="0.2">
      <c r="A2" s="1" t="s">
        <v>1</v>
      </c>
      <c r="B2" s="1" t="s">
        <v>142</v>
      </c>
      <c r="C2" s="1" t="s">
        <v>10</v>
      </c>
      <c r="D2" s="1" t="s">
        <v>221</v>
      </c>
      <c r="E2" s="1" t="s">
        <v>222</v>
      </c>
      <c r="F2" s="1" t="s">
        <v>223</v>
      </c>
      <c r="G2" s="1" t="s">
        <v>224</v>
      </c>
      <c r="H2" s="1" t="s">
        <v>225</v>
      </c>
      <c r="I2" s="1" t="s">
        <v>306</v>
      </c>
      <c r="J2" s="1" t="s">
        <v>226</v>
      </c>
      <c r="K2" s="1" t="s">
        <v>227</v>
      </c>
      <c r="L2" s="1" t="s">
        <v>228</v>
      </c>
      <c r="M2" s="1" t="s">
        <v>229</v>
      </c>
    </row>
    <row r="3" spans="1:13" ht="72" x14ac:dyDescent="0.2">
      <c r="A3" s="27">
        <v>1</v>
      </c>
      <c r="B3" s="28" t="str">
        <f>IFERROR(VLOOKUP($A3,選手名簿!$A:$J,3,FALSE),"")</f>
        <v>大谷翔平</v>
      </c>
      <c r="C3" s="27">
        <f>IFERROR(VLOOKUP($A3,選手名簿!$A:$J,10,FALSE),"")</f>
        <v>1</v>
      </c>
      <c r="D3" s="27" t="str">
        <f t="shared" ref="D3:D40" si="0">IF($A3="","",CHOOSE(MOD($A3-1,4)+1,"折本","東","今井","佐藤"))</f>
        <v>折本</v>
      </c>
      <c r="E3" s="28" t="s">
        <v>230</v>
      </c>
      <c r="F3" s="28" t="s">
        <v>231</v>
      </c>
      <c r="G3" s="29">
        <v>46101</v>
      </c>
      <c r="H3" s="29">
        <v>46099</v>
      </c>
      <c r="I3" s="28" t="s">
        <v>232</v>
      </c>
      <c r="J3" s="28" t="s">
        <v>233</v>
      </c>
      <c r="K3" s="28" t="s">
        <v>234</v>
      </c>
      <c r="L3" s="28" t="s">
        <v>235</v>
      </c>
      <c r="M3" s="28" t="s">
        <v>236</v>
      </c>
    </row>
    <row r="4" spans="1:13" ht="72" x14ac:dyDescent="0.2">
      <c r="A4" s="30">
        <v>8</v>
      </c>
      <c r="B4" s="31" t="str">
        <f>IFERROR(VLOOKUP($A4,選手名簿!$A:$J,3,FALSE),"")</f>
        <v>鈴木誠也</v>
      </c>
      <c r="C4" s="30">
        <f>IFERROR(VLOOKUP($A4,選手名簿!$A:$J,10,FALSE),"")</f>
        <v>1</v>
      </c>
      <c r="D4" s="30" t="str">
        <f t="shared" si="0"/>
        <v>佐藤</v>
      </c>
      <c r="E4" s="31" t="s">
        <v>230</v>
      </c>
      <c r="F4" s="31" t="s">
        <v>237</v>
      </c>
      <c r="G4" s="32">
        <v>46102</v>
      </c>
      <c r="H4" s="32">
        <v>46100</v>
      </c>
      <c r="I4" s="31" t="s">
        <v>238</v>
      </c>
      <c r="J4" s="31" t="s">
        <v>239</v>
      </c>
      <c r="K4" s="31" t="s">
        <v>240</v>
      </c>
      <c r="L4" s="31" t="s">
        <v>241</v>
      </c>
      <c r="M4" s="31" t="s">
        <v>242</v>
      </c>
    </row>
    <row r="5" spans="1:13" ht="54" x14ac:dyDescent="0.2">
      <c r="A5" s="27">
        <v>9</v>
      </c>
      <c r="B5" s="28" t="str">
        <f>IFERROR(VLOOKUP($A5,選手名簿!$A:$J,3,FALSE),"")</f>
        <v>吉田正尚</v>
      </c>
      <c r="C5" s="27">
        <f>IFERROR(VLOOKUP($A5,選手名簿!$A:$J,10,FALSE),"")</f>
        <v>1</v>
      </c>
      <c r="D5" s="27" t="str">
        <f t="shared" si="0"/>
        <v>折本</v>
      </c>
      <c r="E5" s="28" t="s">
        <v>230</v>
      </c>
      <c r="F5" s="28" t="s">
        <v>243</v>
      </c>
      <c r="G5" s="29">
        <v>46103</v>
      </c>
      <c r="H5" s="29">
        <v>46101</v>
      </c>
      <c r="I5" s="28" t="s">
        <v>244</v>
      </c>
      <c r="J5" s="28" t="s">
        <v>245</v>
      </c>
      <c r="K5" s="28" t="s">
        <v>246</v>
      </c>
      <c r="L5" s="28" t="s">
        <v>247</v>
      </c>
      <c r="M5" s="28" t="s">
        <v>248</v>
      </c>
    </row>
    <row r="6" spans="1:13" ht="54" x14ac:dyDescent="0.2">
      <c r="A6" s="30">
        <v>17</v>
      </c>
      <c r="B6" s="31" t="str">
        <f>IFERROR(VLOOKUP($A6,選手名簿!$A:$J,3,FALSE),"")</f>
        <v>田中将大</v>
      </c>
      <c r="C6" s="30">
        <f>IFERROR(VLOOKUP($A6,選手名簿!$A:$J,10,FALSE),"")</f>
        <v>1</v>
      </c>
      <c r="D6" s="30" t="str">
        <f t="shared" si="0"/>
        <v>折本</v>
      </c>
      <c r="E6" s="31" t="s">
        <v>230</v>
      </c>
      <c r="F6" s="31" t="s">
        <v>249</v>
      </c>
      <c r="G6" s="32">
        <v>46104</v>
      </c>
      <c r="H6" s="32">
        <v>46102</v>
      </c>
      <c r="I6" s="31" t="s">
        <v>250</v>
      </c>
      <c r="J6" s="31" t="s">
        <v>239</v>
      </c>
      <c r="K6" s="31" t="s">
        <v>251</v>
      </c>
      <c r="L6" s="31" t="s">
        <v>252</v>
      </c>
      <c r="M6" s="31" t="s">
        <v>253</v>
      </c>
    </row>
    <row r="7" spans="1:13" ht="54" x14ac:dyDescent="0.2">
      <c r="A7" s="27">
        <v>19</v>
      </c>
      <c r="B7" s="28" t="str">
        <f>IFERROR(VLOOKUP($A7,選手名簿!$A:$J,3,FALSE),"")</f>
        <v>宮城大弥</v>
      </c>
      <c r="C7" s="27">
        <f>IFERROR(VLOOKUP($A7,選手名簿!$A:$J,10,FALSE),"")</f>
        <v>1</v>
      </c>
      <c r="D7" s="27" t="str">
        <f t="shared" si="0"/>
        <v>今井</v>
      </c>
      <c r="E7" s="28" t="s">
        <v>230</v>
      </c>
      <c r="F7" s="28" t="s">
        <v>254</v>
      </c>
      <c r="G7" s="29">
        <v>46105</v>
      </c>
      <c r="H7" s="29">
        <v>46103</v>
      </c>
      <c r="I7" s="28" t="s">
        <v>255</v>
      </c>
      <c r="J7" s="28" t="s">
        <v>233</v>
      </c>
      <c r="K7" s="28" t="s">
        <v>256</v>
      </c>
      <c r="L7" s="28" t="s">
        <v>257</v>
      </c>
      <c r="M7" s="28" t="s">
        <v>253</v>
      </c>
    </row>
    <row r="8" spans="1:13" ht="72" x14ac:dyDescent="0.2">
      <c r="A8" s="30">
        <v>21</v>
      </c>
      <c r="B8" s="31" t="str">
        <f>IFERROR(VLOOKUP($A8,選手名簿!$A:$J,3,FALSE),"")</f>
        <v>松井秀喜</v>
      </c>
      <c r="C8" s="30">
        <f>IFERROR(VLOOKUP($A8,選手名簿!$A:$J,10,FALSE),"")</f>
        <v>2</v>
      </c>
      <c r="D8" s="30" t="str">
        <f t="shared" si="0"/>
        <v>折本</v>
      </c>
      <c r="E8" s="31" t="s">
        <v>230</v>
      </c>
      <c r="F8" s="31" t="s">
        <v>258</v>
      </c>
      <c r="G8" s="32">
        <v>46106</v>
      </c>
      <c r="H8" s="32">
        <v>46099</v>
      </c>
      <c r="I8" s="31" t="s">
        <v>259</v>
      </c>
      <c r="J8" s="31" t="s">
        <v>245</v>
      </c>
      <c r="K8" s="31" t="s">
        <v>260</v>
      </c>
      <c r="L8" s="31" t="s">
        <v>261</v>
      </c>
      <c r="M8" s="31" t="s">
        <v>253</v>
      </c>
    </row>
    <row r="9" spans="1:13" ht="72" x14ac:dyDescent="0.2">
      <c r="A9" s="27">
        <v>24</v>
      </c>
      <c r="B9" s="28" t="str">
        <f>IFERROR(VLOOKUP($A9,選手名簿!$A:$J,3,FALSE),"")</f>
        <v>上原浩治</v>
      </c>
      <c r="C9" s="27">
        <f>IFERROR(VLOOKUP($A9,選手名簿!$A:$J,10,FALSE),"")</f>
        <v>2</v>
      </c>
      <c r="D9" s="27" t="str">
        <f t="shared" si="0"/>
        <v>佐藤</v>
      </c>
      <c r="E9" s="28" t="s">
        <v>230</v>
      </c>
      <c r="F9" s="28" t="s">
        <v>237</v>
      </c>
      <c r="G9" s="29">
        <v>46101</v>
      </c>
      <c r="H9" s="29">
        <v>46100</v>
      </c>
      <c r="I9" s="28" t="s">
        <v>238</v>
      </c>
      <c r="J9" s="28" t="s">
        <v>245</v>
      </c>
      <c r="K9" s="28" t="s">
        <v>240</v>
      </c>
      <c r="L9" s="28" t="s">
        <v>241</v>
      </c>
      <c r="M9" s="28" t="s">
        <v>242</v>
      </c>
    </row>
    <row r="10" spans="1:13" ht="72" x14ac:dyDescent="0.2">
      <c r="A10" s="30">
        <v>26</v>
      </c>
      <c r="B10" s="31" t="str">
        <f>IFERROR(VLOOKUP($A10,選手名簿!$A:$J,3,FALSE),"")</f>
        <v>城島健司</v>
      </c>
      <c r="C10" s="30">
        <f>IFERROR(VLOOKUP($A10,選手名簿!$A:$J,10,FALSE),"")</f>
        <v>2</v>
      </c>
      <c r="D10" s="30" t="str">
        <f t="shared" si="0"/>
        <v>東</v>
      </c>
      <c r="E10" s="31" t="s">
        <v>230</v>
      </c>
      <c r="F10" s="31" t="s">
        <v>262</v>
      </c>
      <c r="G10" s="32">
        <v>46102</v>
      </c>
      <c r="H10" s="32">
        <v>46101</v>
      </c>
      <c r="I10" s="31" t="s">
        <v>263</v>
      </c>
      <c r="J10" s="31" t="s">
        <v>239</v>
      </c>
      <c r="K10" s="31" t="s">
        <v>264</v>
      </c>
      <c r="L10" s="31" t="s">
        <v>265</v>
      </c>
      <c r="M10" s="31" t="s">
        <v>266</v>
      </c>
    </row>
    <row r="11" spans="1:13" ht="54" x14ac:dyDescent="0.2">
      <c r="A11" s="27">
        <v>28</v>
      </c>
      <c r="B11" s="28" t="str">
        <f>IFERROR(VLOOKUP($A11,選手名簿!$A:$J,3,FALSE),"")</f>
        <v>阿部慎之助</v>
      </c>
      <c r="C11" s="27">
        <f>IFERROR(VLOOKUP($A11,選手名簿!$A:$J,10,FALSE),"")</f>
        <v>2</v>
      </c>
      <c r="D11" s="27" t="str">
        <f t="shared" si="0"/>
        <v>佐藤</v>
      </c>
      <c r="E11" s="28" t="s">
        <v>230</v>
      </c>
      <c r="F11" s="28" t="s">
        <v>267</v>
      </c>
      <c r="G11" s="29">
        <v>46103</v>
      </c>
      <c r="H11" s="29">
        <v>46102</v>
      </c>
      <c r="I11" s="28" t="s">
        <v>268</v>
      </c>
      <c r="J11" s="28" t="s">
        <v>269</v>
      </c>
      <c r="K11" s="28" t="s">
        <v>264</v>
      </c>
      <c r="L11" s="28" t="s">
        <v>265</v>
      </c>
      <c r="M11" s="28" t="s">
        <v>270</v>
      </c>
    </row>
    <row r="12" spans="1:13" ht="72" x14ac:dyDescent="0.2">
      <c r="A12" s="30">
        <v>29</v>
      </c>
      <c r="B12" s="31" t="str">
        <f>IFERROR(VLOOKUP($A12,選手名簿!$A:$J,3,FALSE),"")</f>
        <v>福留孝介</v>
      </c>
      <c r="C12" s="30">
        <f>IFERROR(VLOOKUP($A12,選手名簿!$A:$J,10,FALSE),"")</f>
        <v>2</v>
      </c>
      <c r="D12" s="30" t="str">
        <f t="shared" si="0"/>
        <v>折本</v>
      </c>
      <c r="E12" s="31" t="s">
        <v>230</v>
      </c>
      <c r="F12" s="31" t="s">
        <v>258</v>
      </c>
      <c r="G12" s="32">
        <v>46104</v>
      </c>
      <c r="H12" s="32">
        <v>46103</v>
      </c>
      <c r="I12" s="31" t="s">
        <v>259</v>
      </c>
      <c r="J12" s="31" t="s">
        <v>233</v>
      </c>
      <c r="K12" s="31" t="s">
        <v>260</v>
      </c>
      <c r="L12" s="31" t="s">
        <v>261</v>
      </c>
      <c r="M12" s="31" t="s">
        <v>253</v>
      </c>
    </row>
    <row r="13" spans="1:13" ht="54" x14ac:dyDescent="0.2">
      <c r="A13" s="27">
        <v>30</v>
      </c>
      <c r="B13" s="28" t="str">
        <f>IFERROR(VLOOKUP($A13,選手名簿!$A:$J,3,FALSE),"")</f>
        <v>小笠原道大</v>
      </c>
      <c r="C13" s="27">
        <f>IFERROR(VLOOKUP($A13,選手名簿!$A:$J,10,FALSE),"")</f>
        <v>2</v>
      </c>
      <c r="D13" s="27" t="str">
        <f t="shared" si="0"/>
        <v>東</v>
      </c>
      <c r="E13" s="28" t="s">
        <v>230</v>
      </c>
      <c r="F13" s="28" t="s">
        <v>271</v>
      </c>
      <c r="G13" s="29">
        <v>46105</v>
      </c>
      <c r="H13" s="29">
        <v>46099</v>
      </c>
      <c r="I13" s="28" t="s">
        <v>272</v>
      </c>
      <c r="J13" s="28" t="s">
        <v>239</v>
      </c>
      <c r="K13" s="28" t="s">
        <v>273</v>
      </c>
      <c r="L13" s="28" t="s">
        <v>274</v>
      </c>
      <c r="M13" s="28" t="s">
        <v>253</v>
      </c>
    </row>
    <row r="14" spans="1:13" ht="54" x14ac:dyDescent="0.2">
      <c r="A14" s="30">
        <v>35</v>
      </c>
      <c r="B14" s="31" t="str">
        <f>IFERROR(VLOOKUP($A14,選手名簿!$A:$J,3,FALSE),"")</f>
        <v>川上憲伸</v>
      </c>
      <c r="C14" s="30">
        <f>IFERROR(VLOOKUP($A14,選手名簿!$A:$J,10,FALSE),"")</f>
        <v>2</v>
      </c>
      <c r="D14" s="30" t="str">
        <f t="shared" si="0"/>
        <v>今井</v>
      </c>
      <c r="E14" s="31" t="s">
        <v>230</v>
      </c>
      <c r="F14" s="31" t="s">
        <v>275</v>
      </c>
      <c r="G14" s="32">
        <v>46106</v>
      </c>
      <c r="H14" s="32">
        <v>46100</v>
      </c>
      <c r="I14" s="31" t="s">
        <v>276</v>
      </c>
      <c r="J14" s="31" t="s">
        <v>239</v>
      </c>
      <c r="K14" s="31" t="s">
        <v>277</v>
      </c>
      <c r="L14" s="31" t="s">
        <v>278</v>
      </c>
      <c r="M14" s="31" t="s">
        <v>279</v>
      </c>
    </row>
    <row r="15" spans="1:13" ht="72" x14ac:dyDescent="0.2">
      <c r="A15" s="27">
        <v>45</v>
      </c>
      <c r="B15" s="28" t="str">
        <f>IFERROR(VLOOKUP($A15,選手名簿!$A:$J,3,FALSE),"")</f>
        <v>山田久志</v>
      </c>
      <c r="C15" s="27">
        <f>IFERROR(VLOOKUP($A15,選手名簿!$A:$J,10,FALSE),"")</f>
        <v>3</v>
      </c>
      <c r="D15" s="27" t="str">
        <f t="shared" si="0"/>
        <v>折本</v>
      </c>
      <c r="E15" s="28" t="s">
        <v>230</v>
      </c>
      <c r="F15" s="28" t="s">
        <v>258</v>
      </c>
      <c r="G15" s="29">
        <v>46101</v>
      </c>
      <c r="H15" s="29">
        <v>46101</v>
      </c>
      <c r="I15" s="28" t="s">
        <v>259</v>
      </c>
      <c r="J15" s="28" t="s">
        <v>269</v>
      </c>
      <c r="K15" s="28" t="s">
        <v>260</v>
      </c>
      <c r="L15" s="28" t="s">
        <v>261</v>
      </c>
      <c r="M15" s="28" t="s">
        <v>253</v>
      </c>
    </row>
    <row r="16" spans="1:13" ht="72" x14ac:dyDescent="0.2">
      <c r="A16" s="30">
        <v>48</v>
      </c>
      <c r="B16" s="31" t="str">
        <f>IFERROR(VLOOKUP($A16,選手名簿!$A:$J,3,FALSE),"")</f>
        <v>門田博光</v>
      </c>
      <c r="C16" s="30">
        <f>IFERROR(VLOOKUP($A16,選手名簿!$A:$J,10,FALSE),"")</f>
        <v>3</v>
      </c>
      <c r="D16" s="30" t="str">
        <f t="shared" si="0"/>
        <v>佐藤</v>
      </c>
      <c r="E16" s="31" t="s">
        <v>230</v>
      </c>
      <c r="F16" s="31" t="s">
        <v>262</v>
      </c>
      <c r="G16" s="32">
        <v>46102</v>
      </c>
      <c r="H16" s="32">
        <v>46102</v>
      </c>
      <c r="I16" s="31" t="s">
        <v>263</v>
      </c>
      <c r="J16" s="31" t="s">
        <v>239</v>
      </c>
      <c r="K16" s="31" t="s">
        <v>264</v>
      </c>
      <c r="L16" s="31" t="s">
        <v>265</v>
      </c>
      <c r="M16" s="31" t="s">
        <v>266</v>
      </c>
    </row>
    <row r="17" spans="1:13" ht="54" x14ac:dyDescent="0.2">
      <c r="A17" s="27">
        <v>49</v>
      </c>
      <c r="B17" s="28" t="str">
        <f>IFERROR(VLOOKUP($A17,選手名簿!$A:$J,3,FALSE),"")</f>
        <v>村田兆治</v>
      </c>
      <c r="C17" s="27">
        <f>IFERROR(VLOOKUP($A17,選手名簿!$A:$J,10,FALSE),"")</f>
        <v>3</v>
      </c>
      <c r="D17" s="27" t="str">
        <f t="shared" si="0"/>
        <v>折本</v>
      </c>
      <c r="E17" s="28" t="s">
        <v>230</v>
      </c>
      <c r="F17" s="28" t="s">
        <v>267</v>
      </c>
      <c r="G17" s="29">
        <v>46103</v>
      </c>
      <c r="H17" s="29">
        <v>46103</v>
      </c>
      <c r="I17" s="28" t="s">
        <v>268</v>
      </c>
      <c r="J17" s="28" t="s">
        <v>239</v>
      </c>
      <c r="K17" s="28" t="s">
        <v>246</v>
      </c>
      <c r="L17" s="28" t="s">
        <v>247</v>
      </c>
      <c r="M17" s="28" t="s">
        <v>280</v>
      </c>
    </row>
    <row r="18" spans="1:13" ht="54" x14ac:dyDescent="0.2">
      <c r="A18" s="30">
        <v>50</v>
      </c>
      <c r="B18" s="31" t="str">
        <f>IFERROR(VLOOKUP($A18,選手名簿!$A:$J,3,FALSE),"")</f>
        <v>落合博満</v>
      </c>
      <c r="C18" s="30">
        <f>IFERROR(VLOOKUP($A18,選手名簿!$A:$J,10,FALSE),"")</f>
        <v>3</v>
      </c>
      <c r="D18" s="30" t="str">
        <f t="shared" si="0"/>
        <v>東</v>
      </c>
      <c r="E18" s="31" t="s">
        <v>230</v>
      </c>
      <c r="F18" s="31" t="s">
        <v>249</v>
      </c>
      <c r="G18" s="32">
        <v>46104</v>
      </c>
      <c r="H18" s="32">
        <v>46099</v>
      </c>
      <c r="I18" s="31" t="s">
        <v>250</v>
      </c>
      <c r="J18" s="31" t="s">
        <v>233</v>
      </c>
      <c r="K18" s="31" t="s">
        <v>251</v>
      </c>
      <c r="L18" s="31" t="s">
        <v>252</v>
      </c>
      <c r="M18" s="31" t="s">
        <v>253</v>
      </c>
    </row>
    <row r="19" spans="1:13" ht="72" x14ac:dyDescent="0.2">
      <c r="A19" s="27">
        <v>51</v>
      </c>
      <c r="B19" s="28" t="str">
        <f>IFERROR(VLOOKUP($A19,選手名簿!$A:$J,3,FALSE),"")</f>
        <v>掛布雅之</v>
      </c>
      <c r="C19" s="27">
        <f>IFERROR(VLOOKUP($A19,選手名簿!$A:$J,10,FALSE),"")</f>
        <v>3</v>
      </c>
      <c r="D19" s="27" t="str">
        <f t="shared" si="0"/>
        <v>今井</v>
      </c>
      <c r="E19" s="28" t="s">
        <v>230</v>
      </c>
      <c r="F19" s="28" t="s">
        <v>237</v>
      </c>
      <c r="G19" s="29">
        <v>46105</v>
      </c>
      <c r="H19" s="29">
        <v>46100</v>
      </c>
      <c r="I19" s="28" t="s">
        <v>238</v>
      </c>
      <c r="J19" s="28" t="s">
        <v>239</v>
      </c>
      <c r="K19" s="28" t="s">
        <v>240</v>
      </c>
      <c r="L19" s="28" t="s">
        <v>241</v>
      </c>
      <c r="M19" s="28" t="s">
        <v>266</v>
      </c>
    </row>
    <row r="20" spans="1:13" ht="72" x14ac:dyDescent="0.2">
      <c r="A20" s="30">
        <v>53</v>
      </c>
      <c r="B20" s="31" t="str">
        <f>IFERROR(VLOOKUP($A20,選手名簿!$A:$J,3,FALSE),"")</f>
        <v>山本浩二</v>
      </c>
      <c r="C20" s="30">
        <f>IFERROR(VLOOKUP($A20,選手名簿!$A:$J,10,FALSE),"")</f>
        <v>3</v>
      </c>
      <c r="D20" s="30" t="str">
        <f t="shared" si="0"/>
        <v>折本</v>
      </c>
      <c r="E20" s="31" t="s">
        <v>230</v>
      </c>
      <c r="F20" s="31" t="s">
        <v>281</v>
      </c>
      <c r="G20" s="32">
        <v>46106</v>
      </c>
      <c r="H20" s="32">
        <v>46101</v>
      </c>
      <c r="I20" s="31" t="s">
        <v>282</v>
      </c>
      <c r="J20" s="31" t="s">
        <v>283</v>
      </c>
      <c r="K20" s="31" t="s">
        <v>284</v>
      </c>
      <c r="L20" s="31" t="s">
        <v>285</v>
      </c>
      <c r="M20" s="31" t="s">
        <v>286</v>
      </c>
    </row>
    <row r="21" spans="1:13" ht="54" x14ac:dyDescent="0.2">
      <c r="A21" s="27">
        <v>58</v>
      </c>
      <c r="B21" s="28" t="str">
        <f>IFERROR(VLOOKUP($A21,選手名簿!$A:$J,3,FALSE),"")</f>
        <v>桑田真澄</v>
      </c>
      <c r="C21" s="27">
        <f>IFERROR(VLOOKUP($A21,選手名簿!$A:$J,10,FALSE),"")</f>
        <v>3</v>
      </c>
      <c r="D21" s="27" t="str">
        <f t="shared" si="0"/>
        <v>東</v>
      </c>
      <c r="E21" s="28" t="s">
        <v>230</v>
      </c>
      <c r="F21" s="28" t="s">
        <v>254</v>
      </c>
      <c r="G21" s="29">
        <v>46101</v>
      </c>
      <c r="H21" s="29">
        <v>46102</v>
      </c>
      <c r="I21" s="28" t="s">
        <v>255</v>
      </c>
      <c r="J21" s="28" t="s">
        <v>233</v>
      </c>
      <c r="K21" s="28" t="s">
        <v>256</v>
      </c>
      <c r="L21" s="28" t="s">
        <v>257</v>
      </c>
      <c r="M21" s="28" t="s">
        <v>253</v>
      </c>
    </row>
    <row r="22" spans="1:13" ht="72" x14ac:dyDescent="0.2">
      <c r="A22" s="30">
        <v>60</v>
      </c>
      <c r="B22" s="31" t="str">
        <f>IFERROR(VLOOKUP($A22,選手名簿!$A:$J,3,FALSE),"")</f>
        <v>古田敦也</v>
      </c>
      <c r="C22" s="30">
        <f>IFERROR(VLOOKUP($A22,選手名簿!$A:$J,10,FALSE),"")</f>
        <v>3</v>
      </c>
      <c r="D22" s="30" t="str">
        <f t="shared" si="0"/>
        <v>佐藤</v>
      </c>
      <c r="E22" s="31" t="s">
        <v>230</v>
      </c>
      <c r="F22" s="31" t="s">
        <v>258</v>
      </c>
      <c r="G22" s="32">
        <v>46102</v>
      </c>
      <c r="H22" s="32">
        <v>46103</v>
      </c>
      <c r="I22" s="31" t="s">
        <v>259</v>
      </c>
      <c r="J22" s="31" t="s">
        <v>239</v>
      </c>
      <c r="K22" s="31" t="s">
        <v>260</v>
      </c>
      <c r="L22" s="31" t="s">
        <v>261</v>
      </c>
      <c r="M22" s="31" t="s">
        <v>253</v>
      </c>
    </row>
    <row r="23" spans="1:13" ht="16" x14ac:dyDescent="0.2">
      <c r="A23" s="37">
        <v>5</v>
      </c>
      <c r="B23" s="38" t="str">
        <f>IFERROR(VLOOKUP($A23,選手名簿!$A:$J,3,FALSE),"")</f>
        <v>岡本和真</v>
      </c>
      <c r="C23" s="37">
        <f>IFERROR(VLOOKUP($A23,選手名簿!$A:$J,10,FALSE),"")</f>
        <v>1</v>
      </c>
      <c r="D23" s="37" t="str">
        <f t="shared" si="0"/>
        <v>折本</v>
      </c>
      <c r="E23" s="38"/>
      <c r="F23" s="38"/>
      <c r="G23" s="39"/>
      <c r="H23" s="39"/>
      <c r="I23" s="38"/>
      <c r="J23" s="38"/>
      <c r="K23" s="38"/>
      <c r="L23" s="38"/>
      <c r="M23" s="38"/>
    </row>
    <row r="24" spans="1:13" ht="16" x14ac:dyDescent="0.2">
      <c r="A24" s="40"/>
      <c r="B24" s="41" t="str">
        <f>IFERROR(VLOOKUP($A24,選手名簿!$A:$J,3,FALSE),"")</f>
        <v/>
      </c>
      <c r="C24" s="40" t="str">
        <f>IFERROR(VLOOKUP($A24,選手名簿!$A:$J,10,FALSE),"")</f>
        <v/>
      </c>
      <c r="D24" s="40" t="str">
        <f t="shared" si="0"/>
        <v/>
      </c>
      <c r="E24" s="41"/>
      <c r="F24" s="41"/>
      <c r="G24" s="42"/>
      <c r="H24" s="42"/>
      <c r="I24" s="41"/>
      <c r="J24" s="41"/>
      <c r="K24" s="41"/>
      <c r="L24" s="41"/>
      <c r="M24" s="41"/>
    </row>
    <row r="25" spans="1:13" ht="16" x14ac:dyDescent="0.2">
      <c r="A25" s="37"/>
      <c r="B25" s="38" t="str">
        <f>IFERROR(VLOOKUP($A25,選手名簿!$A:$J,3,FALSE),"")</f>
        <v/>
      </c>
      <c r="C25" s="37" t="str">
        <f>IFERROR(VLOOKUP($A25,選手名簿!$A:$J,10,FALSE),"")</f>
        <v/>
      </c>
      <c r="D25" s="37" t="str">
        <f t="shared" si="0"/>
        <v/>
      </c>
      <c r="E25" s="38"/>
      <c r="F25" s="38"/>
      <c r="G25" s="39"/>
      <c r="H25" s="39"/>
      <c r="I25" s="38"/>
      <c r="J25" s="38"/>
      <c r="K25" s="38"/>
      <c r="L25" s="38"/>
      <c r="M25" s="38"/>
    </row>
    <row r="26" spans="1:13" ht="16" x14ac:dyDescent="0.2">
      <c r="A26" s="40"/>
      <c r="B26" s="41" t="str">
        <f>IFERROR(VLOOKUP($A26,選手名簿!$A:$J,3,FALSE),"")</f>
        <v/>
      </c>
      <c r="C26" s="40" t="str">
        <f>IFERROR(VLOOKUP($A26,選手名簿!$A:$J,10,FALSE),"")</f>
        <v/>
      </c>
      <c r="D26" s="40" t="str">
        <f t="shared" si="0"/>
        <v/>
      </c>
      <c r="E26" s="41"/>
      <c r="F26" s="41"/>
      <c r="G26" s="42"/>
      <c r="H26" s="42"/>
      <c r="I26" s="41"/>
      <c r="J26" s="41"/>
      <c r="K26" s="41"/>
      <c r="L26" s="41"/>
      <c r="M26" s="41"/>
    </row>
    <row r="27" spans="1:13" ht="16" x14ac:dyDescent="0.2">
      <c r="A27" s="37"/>
      <c r="B27" s="38" t="str">
        <f>IFERROR(VLOOKUP($A27,選手名簿!$A:$J,3,FALSE),"")</f>
        <v/>
      </c>
      <c r="C27" s="37" t="str">
        <f>IFERROR(VLOOKUP($A27,選手名簿!$A:$J,10,FALSE),"")</f>
        <v/>
      </c>
      <c r="D27" s="37" t="str">
        <f t="shared" si="0"/>
        <v/>
      </c>
      <c r="E27" s="38"/>
      <c r="F27" s="38"/>
      <c r="G27" s="39"/>
      <c r="H27" s="39"/>
      <c r="I27" s="38"/>
      <c r="J27" s="38"/>
      <c r="K27" s="38"/>
      <c r="L27" s="38"/>
      <c r="M27" s="38"/>
    </row>
    <row r="28" spans="1:13" ht="16" x14ac:dyDescent="0.2">
      <c r="A28" s="40"/>
      <c r="B28" s="41" t="str">
        <f>IFERROR(VLOOKUP($A28,選手名簿!$A:$J,3,FALSE),"")</f>
        <v/>
      </c>
      <c r="C28" s="40" t="str">
        <f>IFERROR(VLOOKUP($A28,選手名簿!$A:$J,10,FALSE),"")</f>
        <v/>
      </c>
      <c r="D28" s="40" t="str">
        <f t="shared" si="0"/>
        <v/>
      </c>
      <c r="E28" s="41"/>
      <c r="F28" s="41"/>
      <c r="G28" s="42"/>
      <c r="H28" s="42"/>
      <c r="I28" s="41"/>
      <c r="J28" s="41"/>
      <c r="K28" s="41"/>
      <c r="L28" s="41"/>
      <c r="M28" s="41"/>
    </row>
    <row r="29" spans="1:13" ht="16" x14ac:dyDescent="0.2">
      <c r="A29" s="37"/>
      <c r="B29" s="38" t="str">
        <f>IFERROR(VLOOKUP($A29,選手名簿!$A:$J,3,FALSE),"")</f>
        <v/>
      </c>
      <c r="C29" s="37" t="str">
        <f>IFERROR(VLOOKUP($A29,選手名簿!$A:$J,10,FALSE),"")</f>
        <v/>
      </c>
      <c r="D29" s="37" t="str">
        <f t="shared" si="0"/>
        <v/>
      </c>
      <c r="E29" s="38"/>
      <c r="F29" s="38"/>
      <c r="G29" s="39"/>
      <c r="H29" s="39"/>
      <c r="I29" s="38"/>
      <c r="J29" s="38"/>
      <c r="K29" s="38"/>
      <c r="L29" s="38"/>
      <c r="M29" s="38"/>
    </row>
    <row r="30" spans="1:13" ht="16" x14ac:dyDescent="0.2">
      <c r="A30" s="40"/>
      <c r="B30" s="41" t="str">
        <f>IFERROR(VLOOKUP($A30,選手名簿!$A:$J,3,FALSE),"")</f>
        <v/>
      </c>
      <c r="C30" s="40" t="str">
        <f>IFERROR(VLOOKUP($A30,選手名簿!$A:$J,10,FALSE),"")</f>
        <v/>
      </c>
      <c r="D30" s="40" t="str">
        <f t="shared" si="0"/>
        <v/>
      </c>
      <c r="E30" s="41"/>
      <c r="F30" s="41"/>
      <c r="G30" s="42"/>
      <c r="H30" s="42"/>
      <c r="I30" s="41"/>
      <c r="J30" s="41"/>
      <c r="K30" s="41"/>
      <c r="L30" s="41"/>
      <c r="M30" s="41"/>
    </row>
    <row r="31" spans="1:13" ht="16" x14ac:dyDescent="0.2">
      <c r="A31" s="37"/>
      <c r="B31" s="38" t="str">
        <f>IFERROR(VLOOKUP($A31,選手名簿!$A:$J,3,FALSE),"")</f>
        <v/>
      </c>
      <c r="C31" s="37" t="str">
        <f>IFERROR(VLOOKUP($A31,選手名簿!$A:$J,10,FALSE),"")</f>
        <v/>
      </c>
      <c r="D31" s="37" t="str">
        <f t="shared" si="0"/>
        <v/>
      </c>
      <c r="E31" s="38"/>
      <c r="F31" s="38"/>
      <c r="G31" s="39"/>
      <c r="H31" s="39"/>
      <c r="I31" s="38"/>
      <c r="J31" s="38"/>
      <c r="K31" s="38"/>
      <c r="L31" s="38"/>
      <c r="M31" s="38"/>
    </row>
    <row r="32" spans="1:13" ht="16" x14ac:dyDescent="0.2">
      <c r="A32" s="40"/>
      <c r="B32" s="41" t="str">
        <f>IFERROR(VLOOKUP($A32,選手名簿!$A:$J,3,FALSE),"")</f>
        <v/>
      </c>
      <c r="C32" s="40" t="str">
        <f>IFERROR(VLOOKUP($A32,選手名簿!$A:$J,10,FALSE),"")</f>
        <v/>
      </c>
      <c r="D32" s="40" t="str">
        <f t="shared" si="0"/>
        <v/>
      </c>
      <c r="E32" s="41"/>
      <c r="F32" s="41"/>
      <c r="G32" s="42"/>
      <c r="H32" s="42"/>
      <c r="I32" s="41"/>
      <c r="J32" s="41"/>
      <c r="K32" s="41"/>
      <c r="L32" s="41"/>
      <c r="M32" s="41"/>
    </row>
    <row r="33" spans="1:13" ht="16" x14ac:dyDescent="0.2">
      <c r="A33" s="37"/>
      <c r="B33" s="38" t="str">
        <f>IFERROR(VLOOKUP($A33,選手名簿!$A:$J,3,FALSE),"")</f>
        <v/>
      </c>
      <c r="C33" s="37" t="str">
        <f>IFERROR(VLOOKUP($A33,選手名簿!$A:$J,10,FALSE),"")</f>
        <v/>
      </c>
      <c r="D33" s="37" t="str">
        <f t="shared" si="0"/>
        <v/>
      </c>
      <c r="E33" s="38"/>
      <c r="F33" s="38"/>
      <c r="G33" s="39"/>
      <c r="H33" s="39"/>
      <c r="I33" s="38"/>
      <c r="J33" s="38"/>
      <c r="K33" s="38"/>
      <c r="L33" s="38"/>
      <c r="M33" s="38"/>
    </row>
    <row r="34" spans="1:13" ht="16" x14ac:dyDescent="0.2">
      <c r="A34" s="40"/>
      <c r="B34" s="41" t="str">
        <f>IFERROR(VLOOKUP($A34,選手名簿!$A:$J,3,FALSE),"")</f>
        <v/>
      </c>
      <c r="C34" s="40" t="str">
        <f>IFERROR(VLOOKUP($A34,選手名簿!$A:$J,10,FALSE),"")</f>
        <v/>
      </c>
      <c r="D34" s="40" t="str">
        <f t="shared" si="0"/>
        <v/>
      </c>
      <c r="E34" s="41"/>
      <c r="F34" s="41"/>
      <c r="G34" s="42"/>
      <c r="H34" s="42"/>
      <c r="I34" s="41"/>
      <c r="J34" s="41"/>
      <c r="K34" s="41"/>
      <c r="L34" s="41"/>
      <c r="M34" s="41"/>
    </row>
    <row r="35" spans="1:13" ht="16" x14ac:dyDescent="0.2">
      <c r="A35" s="37"/>
      <c r="B35" s="38" t="str">
        <f>IFERROR(VLOOKUP($A35,選手名簿!$A:$J,3,FALSE),"")</f>
        <v/>
      </c>
      <c r="C35" s="37" t="str">
        <f>IFERROR(VLOOKUP($A35,選手名簿!$A:$J,10,FALSE),"")</f>
        <v/>
      </c>
      <c r="D35" s="37" t="str">
        <f t="shared" si="0"/>
        <v/>
      </c>
      <c r="E35" s="38"/>
      <c r="F35" s="38"/>
      <c r="G35" s="39"/>
      <c r="H35" s="39"/>
      <c r="I35" s="38"/>
      <c r="J35" s="38"/>
      <c r="K35" s="38"/>
      <c r="L35" s="38"/>
      <c r="M35" s="38"/>
    </row>
    <row r="36" spans="1:13" ht="16" x14ac:dyDescent="0.2">
      <c r="A36" s="40"/>
      <c r="B36" s="41" t="str">
        <f>IFERROR(VLOOKUP($A36,選手名簿!$A:$J,3,FALSE),"")</f>
        <v/>
      </c>
      <c r="C36" s="40" t="str">
        <f>IFERROR(VLOOKUP($A36,選手名簿!$A:$J,10,FALSE),"")</f>
        <v/>
      </c>
      <c r="D36" s="40" t="str">
        <f t="shared" si="0"/>
        <v/>
      </c>
      <c r="E36" s="41"/>
      <c r="F36" s="41"/>
      <c r="G36" s="42"/>
      <c r="H36" s="42"/>
      <c r="I36" s="41"/>
      <c r="J36" s="41"/>
      <c r="K36" s="41"/>
      <c r="L36" s="41"/>
      <c r="M36" s="41"/>
    </row>
    <row r="37" spans="1:13" ht="16" x14ac:dyDescent="0.2">
      <c r="A37" s="37"/>
      <c r="B37" s="38" t="str">
        <f>IFERROR(VLOOKUP($A37,選手名簿!$A:$J,3,FALSE),"")</f>
        <v/>
      </c>
      <c r="C37" s="37" t="str">
        <f>IFERROR(VLOOKUP($A37,選手名簿!$A:$J,10,FALSE),"")</f>
        <v/>
      </c>
      <c r="D37" s="37" t="str">
        <f t="shared" si="0"/>
        <v/>
      </c>
      <c r="E37" s="38"/>
      <c r="F37" s="38"/>
      <c r="G37" s="39"/>
      <c r="H37" s="39"/>
      <c r="I37" s="38"/>
      <c r="J37" s="38"/>
      <c r="K37" s="38"/>
      <c r="L37" s="38"/>
      <c r="M37" s="38"/>
    </row>
    <row r="38" spans="1:13" ht="16" x14ac:dyDescent="0.2">
      <c r="A38" s="40"/>
      <c r="B38" s="41" t="str">
        <f>IFERROR(VLOOKUP($A38,選手名簿!$A:$J,3,FALSE),"")</f>
        <v/>
      </c>
      <c r="C38" s="40" t="str">
        <f>IFERROR(VLOOKUP($A38,選手名簿!$A:$J,10,FALSE),"")</f>
        <v/>
      </c>
      <c r="D38" s="40" t="str">
        <f t="shared" si="0"/>
        <v/>
      </c>
      <c r="E38" s="41"/>
      <c r="F38" s="41"/>
      <c r="G38" s="42"/>
      <c r="H38" s="42"/>
      <c r="I38" s="41"/>
      <c r="J38" s="41"/>
      <c r="K38" s="41"/>
      <c r="L38" s="41"/>
      <c r="M38" s="41"/>
    </row>
    <row r="39" spans="1:13" ht="16" x14ac:dyDescent="0.2">
      <c r="A39" s="37"/>
      <c r="B39" s="38" t="str">
        <f>IFERROR(VLOOKUP($A39,選手名簿!$A:$J,3,FALSE),"")</f>
        <v/>
      </c>
      <c r="C39" s="37" t="str">
        <f>IFERROR(VLOOKUP($A39,選手名簿!$A:$J,10,FALSE),"")</f>
        <v/>
      </c>
      <c r="D39" s="37" t="str">
        <f t="shared" si="0"/>
        <v/>
      </c>
      <c r="E39" s="38"/>
      <c r="F39" s="38"/>
      <c r="G39" s="39"/>
      <c r="H39" s="39"/>
      <c r="I39" s="38"/>
      <c r="J39" s="38"/>
      <c r="K39" s="38"/>
      <c r="L39" s="38"/>
      <c r="M39" s="38"/>
    </row>
    <row r="40" spans="1:13" ht="16" x14ac:dyDescent="0.2">
      <c r="A40" s="40"/>
      <c r="B40" s="41" t="str">
        <f>IFERROR(VLOOKUP($A40,選手名簿!$A:$J,3,FALSE),"")</f>
        <v/>
      </c>
      <c r="C40" s="40" t="str">
        <f>IFERROR(VLOOKUP($A40,選手名簿!$A:$J,10,FALSE),"")</f>
        <v/>
      </c>
      <c r="D40" s="40" t="str">
        <f t="shared" si="0"/>
        <v/>
      </c>
      <c r="E40" s="41"/>
      <c r="F40" s="41"/>
      <c r="G40" s="42"/>
      <c r="H40" s="42"/>
      <c r="I40" s="41"/>
      <c r="J40" s="41"/>
      <c r="K40" s="41"/>
      <c r="L40" s="41"/>
      <c r="M40" s="41"/>
    </row>
  </sheetData>
  <autoFilter ref="A2:M40" xr:uid="{00000000-0009-0000-0000-000002000000}"/>
  <mergeCells count="1">
    <mergeCell ref="A1:M1"/>
  </mergeCells>
  <phoneticPr fontId="13"/>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xr:uid="{00000000-0002-0000-0200-000000000000}">
          <x14:formula1>
            <xm:f>設定!$A$2:$A$61</xm:f>
          </x14:formula1>
          <xm:sqref>A3 A4 A5 A6 A7 A8 A9 A10 A11 A12 A13 A14 A15 A16 A17 A18 A19 A20 A21 A22 A23 A24 A25 A26 A27 A28 A29 A30 A31 A32 A33 A34 A35 A36 A37 A38 A39 A40</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P35"/>
  <sheetViews>
    <sheetView showGridLines="0" tabSelected="1" workbookViewId="0">
      <selection activeCell="P27" sqref="P27"/>
    </sheetView>
  </sheetViews>
  <sheetFormatPr baseColWidth="10" defaultColWidth="8.83203125" defaultRowHeight="15" x14ac:dyDescent="0.2"/>
  <cols>
    <col min="1" max="1" width="3" customWidth="1"/>
    <col min="2" max="11" width="10.83203125" customWidth="1"/>
  </cols>
  <sheetData>
    <row r="1" spans="2:11" ht="24" customHeight="1" x14ac:dyDescent="0.2">
      <c r="B1" s="70" t="s">
        <v>287</v>
      </c>
      <c r="C1" s="49"/>
      <c r="D1" s="49"/>
      <c r="E1" s="49"/>
      <c r="F1" s="49"/>
      <c r="G1" s="49"/>
      <c r="H1" s="49"/>
      <c r="I1" s="49"/>
      <c r="J1" s="49"/>
      <c r="K1" s="47"/>
    </row>
    <row r="2" spans="2:11" ht="24" customHeight="1" x14ac:dyDescent="0.2">
      <c r="B2" s="72" t="s">
        <v>288</v>
      </c>
      <c r="C2" s="49"/>
      <c r="D2" s="49"/>
      <c r="E2" s="49"/>
      <c r="F2" s="49"/>
      <c r="G2" s="49"/>
      <c r="H2" s="49"/>
      <c r="I2" s="49"/>
      <c r="J2" s="49"/>
      <c r="K2" s="47"/>
    </row>
    <row r="3" spans="2:11" ht="24" customHeight="1" x14ac:dyDescent="0.2">
      <c r="B3" s="33" t="s">
        <v>289</v>
      </c>
      <c r="C3" s="34">
        <v>19</v>
      </c>
      <c r="E3" s="33" t="s">
        <v>142</v>
      </c>
      <c r="F3" s="73" t="str">
        <f>IFERROR(VLOOKUP($C$3,選手名簿!$A:$J,3,FALSE),"")</f>
        <v>宮城大弥</v>
      </c>
      <c r="G3" s="49"/>
      <c r="H3" s="49"/>
      <c r="I3" s="47"/>
      <c r="J3" s="33" t="s">
        <v>221</v>
      </c>
      <c r="K3" s="35" t="str">
        <f>IFERROR(VLOOKUP($C$3,個別管理DB!$A:$M,4,FALSE),"")</f>
        <v>今井</v>
      </c>
    </row>
    <row r="4" spans="2:11" ht="24" customHeight="1" x14ac:dyDescent="0.2"/>
    <row r="5" spans="2:11" ht="24" customHeight="1" x14ac:dyDescent="0.2">
      <c r="B5" s="36" t="s">
        <v>2</v>
      </c>
      <c r="C5" s="57">
        <f>IFERROR(VLOOKUP($C$3,選手名簿!$A:$J,2,FALSE),"")</f>
        <v>77</v>
      </c>
      <c r="D5" s="49"/>
      <c r="E5" s="47"/>
      <c r="F5" s="36" t="s">
        <v>10</v>
      </c>
      <c r="G5" s="57">
        <f>IFERROR(VLOOKUP($C$3,選手名簿!$A:$J,10,FALSE),"")</f>
        <v>1</v>
      </c>
      <c r="H5" s="47"/>
      <c r="I5" s="50" t="s">
        <v>8</v>
      </c>
      <c r="J5" s="51"/>
      <c r="K5" s="57">
        <f ca="1">IFERROR(VLOOKUP($C$3,選手名簿!$A:$J,8,FALSE),"")</f>
        <v>18</v>
      </c>
    </row>
    <row r="6" spans="2:11" ht="24" customHeight="1" x14ac:dyDescent="0.2">
      <c r="B6" s="36" t="s">
        <v>4</v>
      </c>
      <c r="C6" s="68" t="str">
        <f>IFERROR(VLOOKUP($C$3,選手名簿!$A:$J,4,FALSE),"")</f>
        <v>ミヤギ ヒロヤ</v>
      </c>
      <c r="D6" s="49"/>
      <c r="E6" s="47"/>
      <c r="F6" s="36" t="s">
        <v>290</v>
      </c>
      <c r="G6" s="57" t="str">
        <f>IF($C$3="","",IFERROR(VLOOKUP($C$3,選手名簿!$A:$J,5,FALSE),"")&amp;" / "&amp;IFERROR(VLOOKUP($C$3,選手名簿!$A:$J,6,FALSE),""))</f>
        <v>左 / 左</v>
      </c>
      <c r="H6" s="47"/>
      <c r="I6" s="50" t="s">
        <v>9</v>
      </c>
      <c r="J6" s="51"/>
      <c r="K6" s="57" t="str">
        <f>IFERROR(VLOOKUP($C$3,選手名簿!$A:$J,9,FALSE),"")</f>
        <v>投手</v>
      </c>
    </row>
    <row r="7" spans="2:11" ht="24" customHeight="1" x14ac:dyDescent="0.2">
      <c r="B7" s="36" t="s">
        <v>143</v>
      </c>
      <c r="C7" s="57" t="str">
        <f>IFERROR(VLOOKUP($C$3,'Injury List'!$A:$O,4,FALSE),"")</f>
        <v>右</v>
      </c>
      <c r="D7" s="49"/>
      <c r="E7" s="47"/>
      <c r="F7" s="36" t="s">
        <v>144</v>
      </c>
      <c r="G7" s="57" t="str">
        <f>IFERROR(VLOOKUP($C$3,'Injury List'!$A:$O,5,FALSE),"")</f>
        <v>大腿</v>
      </c>
      <c r="H7" s="47"/>
      <c r="I7" s="52" t="s">
        <v>147</v>
      </c>
      <c r="J7" s="53"/>
      <c r="K7" s="57" t="str">
        <f>IFERROR(VLOOKUP($C$3,'Injury List'!$A:$O,8,FALSE),"")</f>
        <v>4月上旬</v>
      </c>
    </row>
    <row r="8" spans="2:11" ht="24" customHeight="1" x14ac:dyDescent="0.2">
      <c r="B8" s="36" t="s">
        <v>146</v>
      </c>
      <c r="C8" s="55">
        <f>IFERROR(VLOOKUP($C$3,'Injury List'!$A:$O,7,FALSE),"")</f>
        <v>46071</v>
      </c>
      <c r="D8" s="49"/>
      <c r="E8" s="47"/>
      <c r="F8" s="36" t="s">
        <v>145</v>
      </c>
      <c r="G8" s="68" t="str">
        <f>IFERROR(VLOOKUP($C$3,'Injury List'!$A:$O,6,FALSE),"")</f>
        <v>ハムストリング肉離れ</v>
      </c>
      <c r="H8" s="49"/>
      <c r="I8" s="49"/>
      <c r="J8" s="49"/>
      <c r="K8" s="47"/>
    </row>
    <row r="9" spans="2:11" ht="24" customHeight="1" x14ac:dyDescent="0.2">
      <c r="B9" s="36" t="s">
        <v>222</v>
      </c>
      <c r="C9" s="57" t="str">
        <f>IFERROR(VLOOKUP($C$3,個別管理DB!$A:$M,5,FALSE),"")</f>
        <v>段階的復帰中</v>
      </c>
      <c r="D9" s="49"/>
      <c r="E9" s="47"/>
      <c r="F9" s="36" t="s">
        <v>150</v>
      </c>
      <c r="G9" s="68" t="str">
        <f>IFERROR(VLOOKUP($C$3,'Injury List'!$A:$O,15,FALSE),"")</f>
        <v>ダッシュ再開は翌日反応で判断。</v>
      </c>
      <c r="H9" s="49"/>
      <c r="I9" s="49"/>
      <c r="J9" s="49"/>
      <c r="K9" s="47"/>
    </row>
    <row r="10" spans="2:11" ht="24" customHeight="1" x14ac:dyDescent="0.2"/>
    <row r="11" spans="2:11" ht="24" customHeight="1" x14ac:dyDescent="0.2">
      <c r="B11" s="64" t="s">
        <v>291</v>
      </c>
      <c r="C11" s="49"/>
      <c r="D11" s="49"/>
      <c r="E11" s="49"/>
      <c r="F11" s="49"/>
      <c r="G11" s="49"/>
      <c r="H11" s="49"/>
      <c r="I11" s="49"/>
      <c r="J11" s="49"/>
      <c r="K11" s="47"/>
    </row>
    <row r="12" spans="2:11" ht="24" customHeight="1" x14ac:dyDescent="0.2">
      <c r="B12" s="46" t="s">
        <v>151</v>
      </c>
      <c r="C12" s="47"/>
      <c r="D12" s="48" t="str">
        <f>IFERROR(VLOOKUP($C$3,'Injury List'!$A:$O,9,FALSE),"")</f>
        <v>制限なし</v>
      </c>
      <c r="E12" s="47"/>
      <c r="F12" s="46" t="s">
        <v>152</v>
      </c>
      <c r="G12" s="47"/>
      <c r="H12" s="48" t="str">
        <f>IFERROR(VLOOKUP($C$3,'Injury List'!$A:$O,10,FALSE),"")</f>
        <v>制限なし</v>
      </c>
      <c r="I12" s="47"/>
      <c r="J12" s="46" t="s">
        <v>153</v>
      </c>
      <c r="K12" s="48" t="str">
        <f>IFERROR(VLOOKUP($C$3,'Injury List'!$A:$O,11,FALSE),"")</f>
        <v>休止</v>
      </c>
    </row>
    <row r="13" spans="2:11" ht="24" customHeight="1" x14ac:dyDescent="0.2">
      <c r="B13" s="46" t="s">
        <v>154</v>
      </c>
      <c r="C13" s="47"/>
      <c r="D13" s="48" t="str">
        <f>IFERROR(VLOOKUP($C$3,'Injury List'!$A:$O,12,FALSE),"")</f>
        <v>なし</v>
      </c>
      <c r="E13" s="47"/>
      <c r="F13" s="46" t="s">
        <v>155</v>
      </c>
      <c r="G13" s="47"/>
      <c r="H13" s="48" t="str">
        <f>IFERROR(VLOOKUP($C$3,'Injury List'!$A:$O,13,FALSE),"")</f>
        <v>自重のみ</v>
      </c>
      <c r="I13" s="47"/>
      <c r="J13" s="46" t="s">
        <v>156</v>
      </c>
      <c r="K13" s="48" t="str">
        <f>IFERROR(VLOOKUP($C$3,'Injury List'!$A:$O,14,FALSE),"")</f>
        <v>なし</v>
      </c>
    </row>
    <row r="14" spans="2:11" ht="24" customHeight="1" x14ac:dyDescent="0.2"/>
    <row r="15" spans="2:11" ht="24" customHeight="1" x14ac:dyDescent="0.2">
      <c r="B15" s="46" t="s">
        <v>224</v>
      </c>
      <c r="C15" s="49"/>
      <c r="D15" s="49"/>
      <c r="E15" s="47"/>
      <c r="F15" s="46" t="s">
        <v>225</v>
      </c>
      <c r="G15" s="49"/>
      <c r="H15" s="49"/>
      <c r="I15" s="47"/>
      <c r="J15" s="71" t="s">
        <v>292</v>
      </c>
      <c r="K15" s="60"/>
    </row>
    <row r="16" spans="2:11" ht="24" customHeight="1" x14ac:dyDescent="0.2">
      <c r="B16" s="56">
        <f>IFERROR(VLOOKUP($C$3,個別管理DB!$A:$M,7,FALSE),"")</f>
        <v>46105</v>
      </c>
      <c r="C16" s="49"/>
      <c r="D16" s="49"/>
      <c r="E16" s="47"/>
      <c r="F16" s="56">
        <f>IFERROR(VLOOKUP($C$3,個別管理DB!$A:$M,8,FALSE),"")</f>
        <v>46103</v>
      </c>
      <c r="G16" s="49"/>
      <c r="H16" s="49"/>
      <c r="I16" s="47"/>
      <c r="J16" s="61"/>
      <c r="K16" s="63"/>
    </row>
    <row r="17" spans="2:16" ht="24" customHeight="1" x14ac:dyDescent="0.2"/>
    <row r="18" spans="2:16" ht="24" customHeight="1" x14ac:dyDescent="0.2">
      <c r="B18" s="64" t="s">
        <v>223</v>
      </c>
      <c r="C18" s="49"/>
      <c r="D18" s="49"/>
      <c r="E18" s="49"/>
      <c r="F18" s="49"/>
      <c r="G18" s="49"/>
      <c r="H18" s="49"/>
      <c r="I18" s="49"/>
      <c r="J18" s="49"/>
      <c r="K18" s="47"/>
    </row>
    <row r="19" spans="2:16" ht="38" customHeight="1" x14ac:dyDescent="0.2">
      <c r="B19" s="68" t="str">
        <f>IFERROR(VLOOKUP($C$3,個別管理DB!$A:$M,6,FALSE),"")</f>
        <v>ジョグ10分＋流し3本まで。全力走、盗塁練習、連続ダッシュは禁止。翌日張りが残る場合はラン強度を上げない。</v>
      </c>
      <c r="C19" s="59"/>
      <c r="D19" s="59"/>
      <c r="E19" s="59"/>
      <c r="F19" s="59"/>
      <c r="G19" s="59"/>
      <c r="H19" s="59"/>
      <c r="I19" s="59"/>
      <c r="J19" s="59"/>
      <c r="K19" s="60"/>
    </row>
    <row r="20" spans="2:16" ht="38" customHeight="1" x14ac:dyDescent="0.2">
      <c r="B20" s="61"/>
      <c r="C20" s="62"/>
      <c r="D20" s="62"/>
      <c r="E20" s="62"/>
      <c r="F20" s="62"/>
      <c r="G20" s="62"/>
      <c r="H20" s="62"/>
      <c r="I20" s="62"/>
      <c r="J20" s="62"/>
      <c r="K20" s="63"/>
    </row>
    <row r="21" spans="2:16" ht="24" customHeight="1" x14ac:dyDescent="0.2"/>
    <row r="22" spans="2:16" ht="24" customHeight="1" x14ac:dyDescent="0.2">
      <c r="B22" s="69" t="s">
        <v>307</v>
      </c>
      <c r="C22" s="49"/>
      <c r="D22" s="49"/>
      <c r="E22" s="49"/>
      <c r="F22" s="49"/>
      <c r="G22" s="49"/>
      <c r="H22" s="49"/>
      <c r="I22" s="49"/>
      <c r="J22" s="49"/>
      <c r="K22" s="47"/>
    </row>
    <row r="23" spans="2:16" ht="42" customHeight="1" x14ac:dyDescent="0.2">
      <c r="B23" s="58" t="str">
        <f>IFERROR(VLOOKUP($C$3,個別管理DB!$A:$M,9,FALSE),"")</f>
        <v>歩行痛0。圧痛は軽度。伸張痛は軽減し、ジョグ後の疼痛再燃なし。流し後の張りと翌日反応を継続確認。</v>
      </c>
      <c r="C23" s="59"/>
      <c r="D23" s="59"/>
      <c r="E23" s="59"/>
      <c r="F23" s="59"/>
      <c r="G23" s="59"/>
      <c r="H23" s="59"/>
      <c r="I23" s="59"/>
      <c r="J23" s="59"/>
      <c r="K23" s="60"/>
    </row>
    <row r="24" spans="2:16" ht="42" customHeight="1" x14ac:dyDescent="0.2">
      <c r="B24" s="61"/>
      <c r="C24" s="62"/>
      <c r="D24" s="62"/>
      <c r="E24" s="62"/>
      <c r="F24" s="62"/>
      <c r="G24" s="62"/>
      <c r="H24" s="62"/>
      <c r="I24" s="62"/>
      <c r="J24" s="62"/>
      <c r="K24" s="63"/>
    </row>
    <row r="25" spans="2:16" ht="24" customHeight="1" x14ac:dyDescent="0.2"/>
    <row r="26" spans="2:16" ht="24" customHeight="1" x14ac:dyDescent="0.2">
      <c r="B26" s="64" t="s">
        <v>293</v>
      </c>
      <c r="C26" s="49"/>
      <c r="D26" s="49"/>
      <c r="E26" s="49"/>
      <c r="F26" s="49"/>
      <c r="G26" s="49"/>
      <c r="H26" s="49"/>
      <c r="I26" s="49"/>
      <c r="J26" s="49"/>
      <c r="K26" s="47"/>
    </row>
    <row r="27" spans="2:16" ht="24" customHeight="1" x14ac:dyDescent="0.2">
      <c r="B27" s="46" t="s">
        <v>294</v>
      </c>
      <c r="C27" s="49"/>
      <c r="D27" s="47"/>
      <c r="E27" s="68" t="str">
        <f>IFERROR(VLOOKUP($C$3,個別管理DB!$A:$M,10,FALSE),"")</f>
        <v>4月上旬までに、通常練習へ進める判断材料をそろえる</v>
      </c>
      <c r="F27" s="49"/>
      <c r="G27" s="49"/>
      <c r="H27" s="49"/>
      <c r="I27" s="49"/>
      <c r="J27" s="49"/>
      <c r="K27" s="47"/>
      <c r="P27" t="s">
        <v>309</v>
      </c>
    </row>
    <row r="28" spans="2:16" ht="24" customHeight="1" x14ac:dyDescent="0.2">
      <c r="B28" s="46" t="s">
        <v>295</v>
      </c>
      <c r="C28" s="49"/>
      <c r="D28" s="47"/>
      <c r="E28" s="68" t="str">
        <f>IFERROR(VLOOKUP($C$3,個別管理DB!$A:$M,11,FALSE),"")</f>
        <v>70%ランとベースラン導入で痛みなく、翌日張りが残らないこと</v>
      </c>
      <c r="F28" s="49"/>
      <c r="G28" s="49"/>
      <c r="H28" s="49"/>
      <c r="I28" s="49"/>
      <c r="J28" s="49"/>
      <c r="K28" s="47"/>
    </row>
    <row r="29" spans="2:16" ht="24" customHeight="1" x14ac:dyDescent="0.2">
      <c r="B29" s="46" t="s">
        <v>296</v>
      </c>
      <c r="C29" s="49"/>
      <c r="D29" s="47"/>
      <c r="E29" s="68" t="str">
        <f>IFERROR(VLOOKUP($C$3,個別管理DB!$A:$M,12,FALSE),"")</f>
        <v>等尺→遠心→ジョグ→流し→ベースランの順で進める</v>
      </c>
      <c r="F29" s="49"/>
      <c r="G29" s="49"/>
      <c r="H29" s="49"/>
      <c r="I29" s="49"/>
      <c r="J29" s="49"/>
      <c r="K29" s="47"/>
    </row>
    <row r="30" spans="2:16" ht="24" customHeight="1" x14ac:dyDescent="0.2"/>
    <row r="31" spans="2:16" ht="24" customHeight="1" x14ac:dyDescent="0.2">
      <c r="B31" s="69" t="s">
        <v>229</v>
      </c>
      <c r="C31" s="49"/>
      <c r="D31" s="49"/>
      <c r="E31" s="49"/>
      <c r="F31" s="49"/>
      <c r="G31" s="49"/>
      <c r="H31" s="49"/>
      <c r="I31" s="49"/>
      <c r="J31" s="49"/>
      <c r="K31" s="47"/>
    </row>
    <row r="32" spans="2:16" ht="44" customHeight="1" x14ac:dyDescent="0.2">
      <c r="B32" s="58" t="str">
        <f>IFERROR(VLOOKUP($C$3,個別管理DB!$A:$M,13,FALSE),"")</f>
        <v>ダッシュ・走塁は現場判断で追加しない。下肢負荷は翌日反応で調整。</v>
      </c>
      <c r="C32" s="59"/>
      <c r="D32" s="59"/>
      <c r="E32" s="59"/>
      <c r="F32" s="59"/>
      <c r="G32" s="59"/>
      <c r="H32" s="59"/>
      <c r="I32" s="59"/>
      <c r="J32" s="59"/>
      <c r="K32" s="60"/>
    </row>
    <row r="33" spans="2:11" ht="44" customHeight="1" x14ac:dyDescent="0.2">
      <c r="B33" s="65"/>
      <c r="C33" s="66"/>
      <c r="D33" s="66"/>
      <c r="E33" s="66"/>
      <c r="F33" s="66"/>
      <c r="G33" s="66"/>
      <c r="H33" s="66"/>
      <c r="I33" s="66"/>
      <c r="J33" s="66"/>
      <c r="K33" s="67"/>
    </row>
    <row r="34" spans="2:11" ht="44" customHeight="1" x14ac:dyDescent="0.2">
      <c r="B34" s="61"/>
      <c r="C34" s="62"/>
      <c r="D34" s="62"/>
      <c r="E34" s="62"/>
      <c r="F34" s="62"/>
      <c r="G34" s="62"/>
      <c r="H34" s="62"/>
      <c r="I34" s="62"/>
      <c r="J34" s="62"/>
      <c r="K34" s="63"/>
    </row>
    <row r="35" spans="2:11" ht="24" customHeight="1" x14ac:dyDescent="0.2">
      <c r="B35" s="54" t="s">
        <v>297</v>
      </c>
      <c r="C35" s="49"/>
      <c r="D35" s="49"/>
      <c r="E35" s="49"/>
      <c r="F35" s="49"/>
      <c r="G35" s="49"/>
      <c r="H35" s="49"/>
      <c r="I35" s="49"/>
      <c r="J35" s="49"/>
      <c r="K35" s="47"/>
    </row>
  </sheetData>
  <mergeCells count="51">
    <mergeCell ref="B1:K1"/>
    <mergeCell ref="C5:E5"/>
    <mergeCell ref="K12"/>
    <mergeCell ref="J15:K16"/>
    <mergeCell ref="B27:D27"/>
    <mergeCell ref="G9:K9"/>
    <mergeCell ref="E27:K27"/>
    <mergeCell ref="B2:K2"/>
    <mergeCell ref="F13:G13"/>
    <mergeCell ref="H13:I13"/>
    <mergeCell ref="B11:K11"/>
    <mergeCell ref="D12:E12"/>
    <mergeCell ref="C6:E6"/>
    <mergeCell ref="H12:I12"/>
    <mergeCell ref="F3:I3"/>
    <mergeCell ref="B18:K18"/>
    <mergeCell ref="B32:K34"/>
    <mergeCell ref="B13:C13"/>
    <mergeCell ref="J13"/>
    <mergeCell ref="B19:K20"/>
    <mergeCell ref="B31:K31"/>
    <mergeCell ref="B22:K22"/>
    <mergeCell ref="B29:D29"/>
    <mergeCell ref="E29:K29"/>
    <mergeCell ref="F15:I15"/>
    <mergeCell ref="E28:K28"/>
    <mergeCell ref="B35:K35"/>
    <mergeCell ref="C8:E8"/>
    <mergeCell ref="B16:E16"/>
    <mergeCell ref="F16:I16"/>
    <mergeCell ref="G6:H6"/>
    <mergeCell ref="C7:E7"/>
    <mergeCell ref="K6"/>
    <mergeCell ref="F12:G12"/>
    <mergeCell ref="B23:K24"/>
    <mergeCell ref="G7:H7"/>
    <mergeCell ref="B26:K26"/>
    <mergeCell ref="D13:E13"/>
    <mergeCell ref="J12"/>
    <mergeCell ref="C9:E9"/>
    <mergeCell ref="K7"/>
    <mergeCell ref="B15:E15"/>
    <mergeCell ref="B12:C12"/>
    <mergeCell ref="K13"/>
    <mergeCell ref="B28:D28"/>
    <mergeCell ref="I5:J5"/>
    <mergeCell ref="I6:J6"/>
    <mergeCell ref="I7:J7"/>
    <mergeCell ref="G5:H5"/>
    <mergeCell ref="K5"/>
    <mergeCell ref="G8:K8"/>
  </mergeCells>
  <phoneticPr fontId="13"/>
  <conditionalFormatting sqref="D12:E13">
    <cfRule type="expression" dxfId="14" priority="1">
      <formula>EXACT(D12,"制限なし")</formula>
    </cfRule>
    <cfRule type="expression" dxfId="13" priority="2">
      <formula>EXACT(D12,"部分復帰")</formula>
    </cfRule>
    <cfRule type="expression" dxfId="12" priority="3">
      <formula>EXACT(D12,"自重のみ")</formula>
    </cfRule>
    <cfRule type="expression" dxfId="11" priority="4">
      <formula>EXACT(D12,"休止")</formula>
    </cfRule>
    <cfRule type="expression" dxfId="10" priority="5">
      <formula>EXACT(D12,"なし")</formula>
    </cfRule>
  </conditionalFormatting>
  <conditionalFormatting sqref="H12:I13">
    <cfRule type="expression" dxfId="9" priority="6">
      <formula>EXACT(H12,"制限なし")</formula>
    </cfRule>
    <cfRule type="expression" dxfId="8" priority="7">
      <formula>EXACT(H12,"部分復帰")</formula>
    </cfRule>
    <cfRule type="expression" dxfId="7" priority="8">
      <formula>EXACT(H12,"自重のみ")</formula>
    </cfRule>
    <cfRule type="expression" dxfId="6" priority="9">
      <formula>EXACT(H12,"休止")</formula>
    </cfRule>
    <cfRule type="expression" dxfId="5" priority="10">
      <formula>EXACT(H12,"なし")</formula>
    </cfRule>
  </conditionalFormatting>
  <conditionalFormatting sqref="K12:K13">
    <cfRule type="expression" dxfId="4" priority="11">
      <formula>EXACT(K12,"制限なし")</formula>
    </cfRule>
    <cfRule type="expression" dxfId="3" priority="12">
      <formula>EXACT(K12,"部分復帰")</formula>
    </cfRule>
    <cfRule type="expression" dxfId="2" priority="13">
      <formula>EXACT(K12,"自重のみ")</formula>
    </cfRule>
    <cfRule type="expression" dxfId="1" priority="14">
      <formula>EXACT(K12,"休止")</formula>
    </cfRule>
    <cfRule type="expression" dxfId="0" priority="15">
      <formula>EXACT(K12,"なし")</formula>
    </cfRule>
  </conditionalFormatting>
  <pageMargins left="0.7" right="0.7" top="0.75" bottom="0.75" header="0.3" footer="0.3"/>
  <legacyDrawing r:id="rId1"/>
  <extLst>
    <ext xmlns:x14="http://schemas.microsoft.com/office/spreadsheetml/2009/9/main" uri="{CCE6A557-97BC-4b89-ADB6-D9C93CAAB3DF}">
      <x14:dataValidations xmlns:xm="http://schemas.microsoft.com/office/excel/2006/main" count="1">
        <x14:dataValidation type="list" xr:uid="{00000000-0002-0000-0300-000000000000}">
          <x14:formula1>
            <xm:f>選手名簿!$A$3:$A$62</xm:f>
          </x14:formula1>
          <xm:sqref>C3</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61"/>
  <sheetViews>
    <sheetView workbookViewId="0"/>
  </sheetViews>
  <sheetFormatPr baseColWidth="10" defaultColWidth="8.83203125" defaultRowHeight="15" x14ac:dyDescent="0.2"/>
  <sheetData>
    <row r="1" spans="1:7" x14ac:dyDescent="0.2">
      <c r="A1" t="s">
        <v>298</v>
      </c>
      <c r="B1" t="s">
        <v>143</v>
      </c>
      <c r="C1" t="s">
        <v>144</v>
      </c>
      <c r="D1" t="s">
        <v>145</v>
      </c>
      <c r="E1" t="s">
        <v>147</v>
      </c>
      <c r="F1" t="s">
        <v>299</v>
      </c>
      <c r="G1" t="s">
        <v>300</v>
      </c>
    </row>
    <row r="2" spans="1:7" x14ac:dyDescent="0.2">
      <c r="A2">
        <v>1</v>
      </c>
      <c r="B2" t="s">
        <v>14</v>
      </c>
      <c r="C2" t="s">
        <v>165</v>
      </c>
      <c r="D2" t="s">
        <v>158</v>
      </c>
      <c r="E2" t="s">
        <v>301</v>
      </c>
      <c r="F2" t="s">
        <v>161</v>
      </c>
      <c r="G2" t="s">
        <v>163</v>
      </c>
    </row>
    <row r="3" spans="1:7" x14ac:dyDescent="0.2">
      <c r="A3">
        <v>2</v>
      </c>
      <c r="B3" t="s">
        <v>15</v>
      </c>
      <c r="C3" t="s">
        <v>157</v>
      </c>
      <c r="D3" t="s">
        <v>166</v>
      </c>
      <c r="E3" t="s">
        <v>189</v>
      </c>
      <c r="F3" t="s">
        <v>160</v>
      </c>
      <c r="G3" t="s">
        <v>162</v>
      </c>
    </row>
    <row r="4" spans="1:7" x14ac:dyDescent="0.2">
      <c r="A4">
        <v>3</v>
      </c>
      <c r="B4" t="s">
        <v>302</v>
      </c>
      <c r="C4" t="s">
        <v>203</v>
      </c>
      <c r="D4" t="s">
        <v>183</v>
      </c>
      <c r="E4" t="s">
        <v>167</v>
      </c>
      <c r="F4" t="s">
        <v>178</v>
      </c>
      <c r="G4" t="s">
        <v>303</v>
      </c>
    </row>
    <row r="5" spans="1:7" x14ac:dyDescent="0.2">
      <c r="A5">
        <v>4</v>
      </c>
      <c r="B5" t="s">
        <v>304</v>
      </c>
      <c r="C5" t="s">
        <v>197</v>
      </c>
      <c r="D5" t="s">
        <v>211</v>
      </c>
      <c r="E5" t="s">
        <v>159</v>
      </c>
    </row>
    <row r="6" spans="1:7" x14ac:dyDescent="0.2">
      <c r="A6">
        <v>5</v>
      </c>
      <c r="C6" t="s">
        <v>187</v>
      </c>
      <c r="D6" t="s">
        <v>185</v>
      </c>
      <c r="E6" t="s">
        <v>171</v>
      </c>
    </row>
    <row r="7" spans="1:7" x14ac:dyDescent="0.2">
      <c r="A7">
        <v>6</v>
      </c>
      <c r="C7" t="s">
        <v>169</v>
      </c>
      <c r="D7" t="s">
        <v>204</v>
      </c>
      <c r="E7" t="s">
        <v>214</v>
      </c>
    </row>
    <row r="8" spans="1:7" x14ac:dyDescent="0.2">
      <c r="A8">
        <v>7</v>
      </c>
      <c r="C8" t="s">
        <v>206</v>
      </c>
      <c r="D8" t="s">
        <v>198</v>
      </c>
      <c r="E8" t="s">
        <v>305</v>
      </c>
    </row>
    <row r="9" spans="1:7" x14ac:dyDescent="0.2">
      <c r="A9">
        <v>8</v>
      </c>
      <c r="C9" t="s">
        <v>194</v>
      </c>
      <c r="D9" t="s">
        <v>188</v>
      </c>
    </row>
    <row r="10" spans="1:7" x14ac:dyDescent="0.2">
      <c r="A10">
        <v>9</v>
      </c>
      <c r="C10" t="s">
        <v>173</v>
      </c>
      <c r="D10" t="s">
        <v>170</v>
      </c>
    </row>
    <row r="11" spans="1:7" x14ac:dyDescent="0.2">
      <c r="A11">
        <v>10</v>
      </c>
      <c r="C11" t="s">
        <v>176</v>
      </c>
      <c r="D11" t="s">
        <v>207</v>
      </c>
    </row>
    <row r="12" spans="1:7" x14ac:dyDescent="0.2">
      <c r="A12">
        <v>11</v>
      </c>
      <c r="C12" t="s">
        <v>191</v>
      </c>
      <c r="D12" t="s">
        <v>195</v>
      </c>
    </row>
    <row r="13" spans="1:7" x14ac:dyDescent="0.2">
      <c r="A13">
        <v>12</v>
      </c>
      <c r="C13" t="s">
        <v>200</v>
      </c>
      <c r="D13" t="s">
        <v>174</v>
      </c>
    </row>
    <row r="14" spans="1:7" x14ac:dyDescent="0.2">
      <c r="A14">
        <v>13</v>
      </c>
      <c r="C14" t="s">
        <v>180</v>
      </c>
      <c r="D14" t="s">
        <v>209</v>
      </c>
    </row>
    <row r="15" spans="1:7" x14ac:dyDescent="0.2">
      <c r="A15">
        <v>14</v>
      </c>
      <c r="D15" t="s">
        <v>177</v>
      </c>
    </row>
    <row r="16" spans="1:7" x14ac:dyDescent="0.2">
      <c r="A16">
        <v>15</v>
      </c>
      <c r="D16" t="s">
        <v>216</v>
      </c>
    </row>
    <row r="17" spans="1:4" x14ac:dyDescent="0.2">
      <c r="A17">
        <v>16</v>
      </c>
      <c r="D17" t="s">
        <v>192</v>
      </c>
    </row>
    <row r="18" spans="1:4" x14ac:dyDescent="0.2">
      <c r="A18">
        <v>17</v>
      </c>
      <c r="D18" t="s">
        <v>201</v>
      </c>
    </row>
    <row r="19" spans="1:4" x14ac:dyDescent="0.2">
      <c r="A19">
        <v>18</v>
      </c>
      <c r="D19" t="s">
        <v>181</v>
      </c>
    </row>
    <row r="20" spans="1:4" x14ac:dyDescent="0.2">
      <c r="A20">
        <v>19</v>
      </c>
      <c r="D20" t="s">
        <v>218</v>
      </c>
    </row>
    <row r="21" spans="1:4" x14ac:dyDescent="0.2">
      <c r="A21">
        <v>20</v>
      </c>
      <c r="D21" t="s">
        <v>213</v>
      </c>
    </row>
    <row r="22" spans="1:4" x14ac:dyDescent="0.2">
      <c r="A22">
        <v>21</v>
      </c>
    </row>
    <row r="23" spans="1:4" x14ac:dyDescent="0.2">
      <c r="A23">
        <v>22</v>
      </c>
    </row>
    <row r="24" spans="1:4" x14ac:dyDescent="0.2">
      <c r="A24">
        <v>23</v>
      </c>
    </row>
    <row r="25" spans="1:4" x14ac:dyDescent="0.2">
      <c r="A25">
        <v>24</v>
      </c>
    </row>
    <row r="26" spans="1:4" x14ac:dyDescent="0.2">
      <c r="A26">
        <v>25</v>
      </c>
    </row>
    <row r="27" spans="1:4" x14ac:dyDescent="0.2">
      <c r="A27">
        <v>26</v>
      </c>
    </row>
    <row r="28" spans="1:4" x14ac:dyDescent="0.2">
      <c r="A28">
        <v>27</v>
      </c>
    </row>
    <row r="29" spans="1:4" x14ac:dyDescent="0.2">
      <c r="A29">
        <v>28</v>
      </c>
    </row>
    <row r="30" spans="1:4" x14ac:dyDescent="0.2">
      <c r="A30">
        <v>29</v>
      </c>
    </row>
    <row r="31" spans="1:4" x14ac:dyDescent="0.2">
      <c r="A31">
        <v>30</v>
      </c>
    </row>
    <row r="32" spans="1:4" x14ac:dyDescent="0.2">
      <c r="A32">
        <v>31</v>
      </c>
    </row>
    <row r="33" spans="1:1" x14ac:dyDescent="0.2">
      <c r="A33">
        <v>32</v>
      </c>
    </row>
    <row r="34" spans="1:1" x14ac:dyDescent="0.2">
      <c r="A34">
        <v>33</v>
      </c>
    </row>
    <row r="35" spans="1:1" x14ac:dyDescent="0.2">
      <c r="A35">
        <v>34</v>
      </c>
    </row>
    <row r="36" spans="1:1" x14ac:dyDescent="0.2">
      <c r="A36">
        <v>35</v>
      </c>
    </row>
    <row r="37" spans="1:1" x14ac:dyDescent="0.2">
      <c r="A37">
        <v>36</v>
      </c>
    </row>
    <row r="38" spans="1:1" x14ac:dyDescent="0.2">
      <c r="A38">
        <v>37</v>
      </c>
    </row>
    <row r="39" spans="1:1" x14ac:dyDescent="0.2">
      <c r="A39">
        <v>38</v>
      </c>
    </row>
    <row r="40" spans="1:1" x14ac:dyDescent="0.2">
      <c r="A40">
        <v>39</v>
      </c>
    </row>
    <row r="41" spans="1:1" x14ac:dyDescent="0.2">
      <c r="A41">
        <v>40</v>
      </c>
    </row>
    <row r="42" spans="1:1" x14ac:dyDescent="0.2">
      <c r="A42">
        <v>41</v>
      </c>
    </row>
    <row r="43" spans="1:1" x14ac:dyDescent="0.2">
      <c r="A43">
        <v>42</v>
      </c>
    </row>
    <row r="44" spans="1:1" x14ac:dyDescent="0.2">
      <c r="A44">
        <v>43</v>
      </c>
    </row>
    <row r="45" spans="1:1" x14ac:dyDescent="0.2">
      <c r="A45">
        <v>44</v>
      </c>
    </row>
    <row r="46" spans="1:1" x14ac:dyDescent="0.2">
      <c r="A46">
        <v>45</v>
      </c>
    </row>
    <row r="47" spans="1:1" x14ac:dyDescent="0.2">
      <c r="A47">
        <v>46</v>
      </c>
    </row>
    <row r="48" spans="1:1" x14ac:dyDescent="0.2">
      <c r="A48">
        <v>47</v>
      </c>
    </row>
    <row r="49" spans="1:1" x14ac:dyDescent="0.2">
      <c r="A49">
        <v>48</v>
      </c>
    </row>
    <row r="50" spans="1:1" x14ac:dyDescent="0.2">
      <c r="A50">
        <v>49</v>
      </c>
    </row>
    <row r="51" spans="1:1" x14ac:dyDescent="0.2">
      <c r="A51">
        <v>50</v>
      </c>
    </row>
    <row r="52" spans="1:1" x14ac:dyDescent="0.2">
      <c r="A52">
        <v>51</v>
      </c>
    </row>
    <row r="53" spans="1:1" x14ac:dyDescent="0.2">
      <c r="A53">
        <v>52</v>
      </c>
    </row>
    <row r="54" spans="1:1" x14ac:dyDescent="0.2">
      <c r="A54">
        <v>53</v>
      </c>
    </row>
    <row r="55" spans="1:1" x14ac:dyDescent="0.2">
      <c r="A55">
        <v>54</v>
      </c>
    </row>
    <row r="56" spans="1:1" x14ac:dyDescent="0.2">
      <c r="A56">
        <v>55</v>
      </c>
    </row>
    <row r="57" spans="1:1" x14ac:dyDescent="0.2">
      <c r="A57">
        <v>56</v>
      </c>
    </row>
    <row r="58" spans="1:1" x14ac:dyDescent="0.2">
      <c r="A58">
        <v>57</v>
      </c>
    </row>
    <row r="59" spans="1:1" x14ac:dyDescent="0.2">
      <c r="A59">
        <v>58</v>
      </c>
    </row>
    <row r="60" spans="1:1" x14ac:dyDescent="0.2">
      <c r="A60">
        <v>59</v>
      </c>
    </row>
    <row r="61" spans="1:1" x14ac:dyDescent="0.2">
      <c r="A61">
        <v>60</v>
      </c>
    </row>
  </sheetData>
  <phoneticPr fontId="13"/>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5</vt:i4>
      </vt:variant>
    </vt:vector>
  </HeadingPairs>
  <TitlesOfParts>
    <vt:vector size="5" baseType="lpstr">
      <vt:lpstr>選手名簿</vt:lpstr>
      <vt:lpstr>Injury List</vt:lpstr>
      <vt:lpstr>個別管理DB</vt:lpstr>
      <vt:lpstr>個別シート</vt:lpstr>
      <vt:lpstr>設定</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昂生 折本</cp:lastModifiedBy>
  <dcterms:created xsi:type="dcterms:W3CDTF">2026-03-14T14:56:00Z</dcterms:created>
  <dcterms:modified xsi:type="dcterms:W3CDTF">2026-03-14T23:10:23Z</dcterms:modified>
</cp:coreProperties>
</file>