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-ikeda\Desktop\"/>
    </mc:Choice>
  </mc:AlternateContent>
  <bookViews>
    <workbookView xWindow="0" yWindow="0" windowWidth="23016" windowHeight="9120" tabRatio="713"/>
  </bookViews>
  <sheets>
    <sheet name="経済合理性" sheetId="59" r:id="rId1"/>
    <sheet name="CO2試算" sheetId="60" r:id="rId2"/>
    <sheet name="①営業所_高圧75kW" sheetId="54" r:id="rId3"/>
    <sheet name="②営業所_単相" sheetId="53" r:id="rId4"/>
    <sheet name="②輸送部3相試算表とグラフ" sheetId="57" r:id="rId5"/>
    <sheet name="②単相別引込み" sheetId="52" r:id="rId6"/>
    <sheet name="Co2排出量算出" sheetId="56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59" l="1"/>
  <c r="E36" i="59"/>
  <c r="K36" i="59" s="1"/>
  <c r="G35" i="59"/>
  <c r="E35" i="59"/>
  <c r="K35" i="59" s="1"/>
  <c r="P35" i="59" s="1"/>
  <c r="P47" i="59" s="1"/>
  <c r="G34" i="59"/>
  <c r="E34" i="59"/>
  <c r="K34" i="59" s="1"/>
  <c r="P34" i="59" s="1"/>
  <c r="P46" i="59" s="1"/>
  <c r="G33" i="59"/>
  <c r="E33" i="59"/>
  <c r="K33" i="59" s="1"/>
  <c r="P33" i="59" s="1"/>
  <c r="P45" i="59" s="1"/>
  <c r="G32" i="59"/>
  <c r="E32" i="59"/>
  <c r="K32" i="59" s="1"/>
  <c r="G31" i="59"/>
  <c r="E31" i="59"/>
  <c r="K31" i="59" s="1"/>
  <c r="G30" i="59"/>
  <c r="E30" i="59"/>
  <c r="K30" i="59" s="1"/>
  <c r="P30" i="59" s="1"/>
  <c r="P42" i="59" s="1"/>
  <c r="N29" i="59"/>
  <c r="O29" i="59" s="1"/>
  <c r="L29" i="59"/>
  <c r="E29" i="59"/>
  <c r="K29" i="59" s="1"/>
  <c r="S24" i="59"/>
  <c r="R24" i="59"/>
  <c r="Q24" i="59"/>
  <c r="S23" i="59"/>
  <c r="R23" i="59"/>
  <c r="Q23" i="59"/>
  <c r="S22" i="59"/>
  <c r="R22" i="59"/>
  <c r="Q22" i="59"/>
  <c r="S21" i="59"/>
  <c r="R21" i="59"/>
  <c r="Q21" i="59"/>
  <c r="S20" i="59"/>
  <c r="R20" i="59"/>
  <c r="Q20" i="59"/>
  <c r="S19" i="59"/>
  <c r="R19" i="59"/>
  <c r="Q19" i="59"/>
  <c r="S18" i="59"/>
  <c r="R18" i="59"/>
  <c r="Q18" i="59"/>
  <c r="T17" i="59"/>
  <c r="T18" i="59" s="1"/>
  <c r="S13" i="59"/>
  <c r="R13" i="59"/>
  <c r="Q13" i="59"/>
  <c r="N13" i="59"/>
  <c r="O13" i="59" s="1"/>
  <c r="L13" i="59"/>
  <c r="L36" i="59" s="1"/>
  <c r="N36" i="59" s="1"/>
  <c r="O36" i="59" s="1"/>
  <c r="G13" i="59"/>
  <c r="J13" i="59" s="1"/>
  <c r="E13" i="59"/>
  <c r="S12" i="59"/>
  <c r="R12" i="59"/>
  <c r="Q12" i="59"/>
  <c r="N12" i="59"/>
  <c r="O12" i="59" s="1"/>
  <c r="L12" i="59"/>
  <c r="L35" i="59" s="1"/>
  <c r="N35" i="59" s="1"/>
  <c r="O35" i="59" s="1"/>
  <c r="G12" i="59"/>
  <c r="J12" i="59" s="1"/>
  <c r="E12" i="59"/>
  <c r="T11" i="59"/>
  <c r="S11" i="59"/>
  <c r="R11" i="59"/>
  <c r="Q11" i="59"/>
  <c r="L11" i="59"/>
  <c r="L34" i="59" s="1"/>
  <c r="N34" i="59" s="1"/>
  <c r="O34" i="59" s="1"/>
  <c r="H11" i="59"/>
  <c r="G11" i="59"/>
  <c r="J11" i="59" s="1"/>
  <c r="E11" i="59"/>
  <c r="S10" i="59"/>
  <c r="R10" i="59"/>
  <c r="Q10" i="59"/>
  <c r="L10" i="59"/>
  <c r="L33" i="59" s="1"/>
  <c r="N33" i="59" s="1"/>
  <c r="O33" i="59" s="1"/>
  <c r="J10" i="59"/>
  <c r="H10" i="59"/>
  <c r="K10" i="59" s="1"/>
  <c r="G10" i="59"/>
  <c r="E10" i="59"/>
  <c r="S9" i="59"/>
  <c r="R9" i="59"/>
  <c r="Q9" i="59"/>
  <c r="N9" i="59"/>
  <c r="O9" i="59" s="1"/>
  <c r="L9" i="59"/>
  <c r="L32" i="59" s="1"/>
  <c r="N32" i="59" s="1"/>
  <c r="O32" i="59" s="1"/>
  <c r="G9" i="59"/>
  <c r="H9" i="59" s="1"/>
  <c r="E9" i="59"/>
  <c r="T8" i="59"/>
  <c r="S8" i="59"/>
  <c r="R8" i="59"/>
  <c r="Q8" i="59"/>
  <c r="N8" i="59"/>
  <c r="O8" i="59" s="1"/>
  <c r="L8" i="59"/>
  <c r="L31" i="59" s="1"/>
  <c r="N31" i="59" s="1"/>
  <c r="O31" i="59" s="1"/>
  <c r="G8" i="59"/>
  <c r="J8" i="59" s="1"/>
  <c r="E8" i="59"/>
  <c r="T7" i="59"/>
  <c r="S7" i="59"/>
  <c r="R7" i="59"/>
  <c r="Q7" i="59"/>
  <c r="L7" i="59"/>
  <c r="L30" i="59" s="1"/>
  <c r="N30" i="59" s="1"/>
  <c r="O30" i="59" s="1"/>
  <c r="H7" i="59"/>
  <c r="K7" i="59" s="1"/>
  <c r="G7" i="59"/>
  <c r="J7" i="59" s="1"/>
  <c r="E7" i="59"/>
  <c r="T6" i="59"/>
  <c r="T12" i="59" s="1"/>
  <c r="O6" i="59"/>
  <c r="N6" i="59"/>
  <c r="K6" i="59"/>
  <c r="P6" i="59" s="1"/>
  <c r="J6" i="59"/>
  <c r="H6" i="59"/>
  <c r="E6" i="59"/>
  <c r="F10" i="60"/>
  <c r="G10" i="60" s="1"/>
  <c r="D10" i="60"/>
  <c r="F9" i="60"/>
  <c r="G9" i="60" s="1"/>
  <c r="D9" i="60"/>
  <c r="F8" i="60"/>
  <c r="G8" i="60" s="1"/>
  <c r="D8" i="60"/>
  <c r="F7" i="60"/>
  <c r="G7" i="60" s="1"/>
  <c r="H7" i="60" s="1"/>
  <c r="D7" i="60"/>
  <c r="F6" i="60"/>
  <c r="G6" i="60" s="1"/>
  <c r="D6" i="60"/>
  <c r="F5" i="60"/>
  <c r="G5" i="60" s="1"/>
  <c r="D5" i="60"/>
  <c r="F4" i="60"/>
  <c r="G4" i="60" s="1"/>
  <c r="H4" i="60" s="1"/>
  <c r="D4" i="60"/>
  <c r="G3" i="60"/>
  <c r="D3" i="60"/>
  <c r="H6" i="60" l="1"/>
  <c r="H10" i="60"/>
  <c r="H3" i="60"/>
  <c r="H8" i="60"/>
  <c r="H9" i="60"/>
  <c r="H5" i="60"/>
  <c r="P17" i="59"/>
  <c r="U17" i="59" s="1"/>
  <c r="L17" i="59"/>
  <c r="U6" i="59"/>
  <c r="P31" i="59"/>
  <c r="P43" i="59" s="1"/>
  <c r="K9" i="59"/>
  <c r="P9" i="59" s="1"/>
  <c r="K11" i="59"/>
  <c r="P11" i="59" s="1"/>
  <c r="P32" i="59"/>
  <c r="P44" i="59" s="1"/>
  <c r="P36" i="59"/>
  <c r="P48" i="59" s="1"/>
  <c r="P29" i="59"/>
  <c r="P41" i="59" s="1"/>
  <c r="J9" i="59"/>
  <c r="H8" i="59"/>
  <c r="K8" i="59" s="1"/>
  <c r="P8" i="59" s="1"/>
  <c r="T9" i="59"/>
  <c r="N10" i="59"/>
  <c r="O10" i="59" s="1"/>
  <c r="P10" i="59" s="1"/>
  <c r="H12" i="59"/>
  <c r="K12" i="59" s="1"/>
  <c r="P12" i="59" s="1"/>
  <c r="T13" i="59"/>
  <c r="T21" i="59"/>
  <c r="T24" i="59"/>
  <c r="N7" i="59"/>
  <c r="O7" i="59" s="1"/>
  <c r="P7" i="59" s="1"/>
  <c r="T10" i="59"/>
  <c r="N11" i="59"/>
  <c r="O11" i="59" s="1"/>
  <c r="H13" i="59"/>
  <c r="K13" i="59" s="1"/>
  <c r="P13" i="59" s="1"/>
  <c r="T23" i="59"/>
  <c r="T22" i="59"/>
  <c r="T20" i="59"/>
  <c r="T19" i="59"/>
  <c r="L21" i="59" l="1"/>
  <c r="P21" i="59"/>
  <c r="P18" i="59"/>
  <c r="L18" i="59"/>
  <c r="P23" i="59"/>
  <c r="L23" i="59"/>
  <c r="P19" i="59"/>
  <c r="L19" i="59"/>
  <c r="P22" i="59"/>
  <c r="L22" i="59"/>
  <c r="U12" i="59"/>
  <c r="U8" i="59"/>
  <c r="U13" i="59"/>
  <c r="U9" i="59"/>
  <c r="U10" i="59"/>
  <c r="U11" i="59"/>
  <c r="U7" i="59"/>
  <c r="P24" i="59"/>
  <c r="L24" i="59"/>
  <c r="P20" i="59"/>
  <c r="L20" i="59"/>
  <c r="U19" i="59"/>
  <c r="U31" i="59" s="1"/>
  <c r="U20" i="59"/>
  <c r="U32" i="59" s="1"/>
  <c r="U21" i="59"/>
  <c r="U33" i="59" s="1"/>
  <c r="U24" i="59"/>
  <c r="U36" i="59" s="1"/>
  <c r="U29" i="59"/>
  <c r="U18" i="59"/>
  <c r="U30" i="59" s="1"/>
  <c r="U22" i="59"/>
  <c r="U34" i="59" s="1"/>
  <c r="U23" i="59"/>
  <c r="U35" i="59" s="1"/>
  <c r="E8" i="53" l="1"/>
  <c r="F8" i="53"/>
  <c r="G8" i="53"/>
  <c r="H8" i="53"/>
  <c r="I8" i="53"/>
  <c r="J8" i="53"/>
  <c r="K8" i="53"/>
  <c r="L8" i="53"/>
  <c r="M8" i="53"/>
  <c r="N8" i="53"/>
  <c r="D8" i="53"/>
  <c r="C8" i="53"/>
  <c r="D12" i="53" l="1"/>
  <c r="O12" i="53" s="1"/>
  <c r="E12" i="53"/>
  <c r="F12" i="53"/>
  <c r="G12" i="53"/>
  <c r="H12" i="53"/>
  <c r="I12" i="53"/>
  <c r="J12" i="53"/>
  <c r="K12" i="53"/>
  <c r="L12" i="53"/>
  <c r="M12" i="53"/>
  <c r="N12" i="53"/>
  <c r="C12" i="53"/>
  <c r="K57" i="57" l="1"/>
  <c r="K58" i="57"/>
  <c r="K59" i="57"/>
  <c r="K60" i="57"/>
  <c r="K61" i="57"/>
  <c r="K62" i="57"/>
  <c r="K63" i="57"/>
  <c r="K56" i="57"/>
  <c r="J57" i="57"/>
  <c r="J58" i="57"/>
  <c r="J59" i="57"/>
  <c r="J60" i="57"/>
  <c r="J61" i="57"/>
  <c r="J62" i="57"/>
  <c r="J63" i="57"/>
  <c r="J56" i="57"/>
  <c r="O63" i="57"/>
  <c r="N63" i="57"/>
  <c r="L63" i="57"/>
  <c r="H63" i="57"/>
  <c r="G63" i="57"/>
  <c r="E63" i="57"/>
  <c r="L62" i="57"/>
  <c r="N62" i="57" s="1"/>
  <c r="O62" i="57" s="1"/>
  <c r="H62" i="57"/>
  <c r="G62" i="57"/>
  <c r="E62" i="57"/>
  <c r="L61" i="57"/>
  <c r="N61" i="57" s="1"/>
  <c r="O61" i="57" s="1"/>
  <c r="H61" i="57"/>
  <c r="G61" i="57"/>
  <c r="E61" i="57"/>
  <c r="L60" i="57"/>
  <c r="N60" i="57" s="1"/>
  <c r="O60" i="57" s="1"/>
  <c r="H60" i="57"/>
  <c r="G60" i="57"/>
  <c r="E60" i="57"/>
  <c r="L59" i="57"/>
  <c r="N59" i="57" s="1"/>
  <c r="O59" i="57" s="1"/>
  <c r="H59" i="57"/>
  <c r="G59" i="57"/>
  <c r="E59" i="57"/>
  <c r="L58" i="57"/>
  <c r="N58" i="57" s="1"/>
  <c r="O58" i="57" s="1"/>
  <c r="H58" i="57"/>
  <c r="G58" i="57"/>
  <c r="E58" i="57"/>
  <c r="L57" i="57"/>
  <c r="N57" i="57" s="1"/>
  <c r="O57" i="57" s="1"/>
  <c r="H57" i="57"/>
  <c r="G57" i="57"/>
  <c r="E57" i="57"/>
  <c r="N56" i="57"/>
  <c r="O56" i="57" s="1"/>
  <c r="E56" i="57"/>
  <c r="U24" i="57"/>
  <c r="T24" i="57"/>
  <c r="T25" i="57"/>
  <c r="T26" i="57"/>
  <c r="T27" i="57"/>
  <c r="T28" i="57"/>
  <c r="T29" i="57"/>
  <c r="T23" i="57"/>
  <c r="T22" i="57"/>
  <c r="N42" i="57"/>
  <c r="N43" i="57"/>
  <c r="N44" i="57"/>
  <c r="N45" i="57"/>
  <c r="N46" i="57"/>
  <c r="N47" i="57"/>
  <c r="N41" i="57"/>
  <c r="N40" i="57"/>
  <c r="O47" i="57"/>
  <c r="O42" i="57"/>
  <c r="O43" i="57"/>
  <c r="O44" i="57"/>
  <c r="O45" i="57"/>
  <c r="O46" i="57"/>
  <c r="O41" i="57"/>
  <c r="O40" i="57"/>
  <c r="T7" i="57"/>
  <c r="T8" i="57"/>
  <c r="T9" i="57"/>
  <c r="T10" i="57"/>
  <c r="T11" i="57"/>
  <c r="T12" i="57"/>
  <c r="T6" i="57"/>
  <c r="T5" i="57"/>
  <c r="H30" i="57"/>
  <c r="H29" i="57"/>
  <c r="H28" i="57"/>
  <c r="H27" i="57"/>
  <c r="H26" i="57"/>
  <c r="H25" i="57"/>
  <c r="K25" i="57" s="1"/>
  <c r="H24" i="57"/>
  <c r="W12" i="57"/>
  <c r="V12" i="57"/>
  <c r="U12" i="57"/>
  <c r="L30" i="57"/>
  <c r="N30" i="57" s="1"/>
  <c r="O30" i="57" s="1"/>
  <c r="J30" i="57"/>
  <c r="G30" i="57"/>
  <c r="E30" i="57"/>
  <c r="W11" i="57"/>
  <c r="V11" i="57"/>
  <c r="U11" i="57"/>
  <c r="N29" i="57"/>
  <c r="O29" i="57" s="1"/>
  <c r="L29" i="57"/>
  <c r="G29" i="57"/>
  <c r="J29" i="57" s="1"/>
  <c r="E29" i="57"/>
  <c r="W10" i="57"/>
  <c r="V10" i="57"/>
  <c r="U10" i="57"/>
  <c r="N28" i="57"/>
  <c r="O28" i="57" s="1"/>
  <c r="L28" i="57"/>
  <c r="G28" i="57"/>
  <c r="E28" i="57"/>
  <c r="W9" i="57"/>
  <c r="V9" i="57"/>
  <c r="U9" i="57"/>
  <c r="L27" i="57"/>
  <c r="N27" i="57" s="1"/>
  <c r="O27" i="57" s="1"/>
  <c r="G27" i="57"/>
  <c r="J27" i="57" s="1"/>
  <c r="E27" i="57"/>
  <c r="W8" i="57"/>
  <c r="V8" i="57"/>
  <c r="U8" i="57"/>
  <c r="L26" i="57"/>
  <c r="N26" i="57" s="1"/>
  <c r="O26" i="57" s="1"/>
  <c r="J26" i="57"/>
  <c r="G26" i="57"/>
  <c r="E26" i="57"/>
  <c r="W7" i="57"/>
  <c r="V7" i="57"/>
  <c r="U7" i="57"/>
  <c r="N25" i="57"/>
  <c r="O25" i="57" s="1"/>
  <c r="L25" i="57"/>
  <c r="G25" i="57"/>
  <c r="E25" i="57"/>
  <c r="W6" i="57"/>
  <c r="V6" i="57"/>
  <c r="U6" i="57"/>
  <c r="N24" i="57"/>
  <c r="O24" i="57" s="1"/>
  <c r="L24" i="57"/>
  <c r="G24" i="57"/>
  <c r="E24" i="57"/>
  <c r="X5" i="57"/>
  <c r="X7" i="57" s="1"/>
  <c r="Y7" i="57" s="1"/>
  <c r="O23" i="57"/>
  <c r="N23" i="57"/>
  <c r="J23" i="57"/>
  <c r="K23" i="57" s="1"/>
  <c r="P23" i="57" s="1"/>
  <c r="I23" i="57"/>
  <c r="E23" i="57"/>
  <c r="N14" i="57"/>
  <c r="O14" i="57" s="1"/>
  <c r="L14" i="57"/>
  <c r="G14" i="57"/>
  <c r="I14" i="57" s="1"/>
  <c r="E14" i="57"/>
  <c r="L13" i="57"/>
  <c r="N13" i="57" s="1"/>
  <c r="O13" i="57" s="1"/>
  <c r="G13" i="57"/>
  <c r="I13" i="57" s="1"/>
  <c r="E13" i="57"/>
  <c r="L12" i="57"/>
  <c r="N12" i="57" s="1"/>
  <c r="O12" i="57" s="1"/>
  <c r="J12" i="57"/>
  <c r="K12" i="57" s="1"/>
  <c r="I12" i="57"/>
  <c r="G12" i="57"/>
  <c r="E12" i="57"/>
  <c r="L11" i="57"/>
  <c r="N11" i="57" s="1"/>
  <c r="O11" i="57" s="1"/>
  <c r="J11" i="57"/>
  <c r="K11" i="57" s="1"/>
  <c r="P11" i="57" s="1"/>
  <c r="G11" i="57"/>
  <c r="I11" i="57" s="1"/>
  <c r="E11" i="57"/>
  <c r="L10" i="57"/>
  <c r="N10" i="57" s="1"/>
  <c r="O10" i="57" s="1"/>
  <c r="K10" i="57"/>
  <c r="P10" i="57" s="1"/>
  <c r="J10" i="57"/>
  <c r="I10" i="57"/>
  <c r="G10" i="57"/>
  <c r="E10" i="57"/>
  <c r="L9" i="57"/>
  <c r="N9" i="57" s="1"/>
  <c r="O9" i="57" s="1"/>
  <c r="G9" i="57"/>
  <c r="J9" i="57" s="1"/>
  <c r="K9" i="57" s="1"/>
  <c r="E9" i="57"/>
  <c r="N8" i="57"/>
  <c r="O8" i="57" s="1"/>
  <c r="L8" i="57"/>
  <c r="G8" i="57"/>
  <c r="J8" i="57" s="1"/>
  <c r="K8" i="57" s="1"/>
  <c r="P8" i="57" s="1"/>
  <c r="E8" i="57"/>
  <c r="O7" i="57"/>
  <c r="N7" i="57"/>
  <c r="J7" i="57"/>
  <c r="I7" i="57"/>
  <c r="E7" i="57"/>
  <c r="K7" i="57" s="1"/>
  <c r="P7" i="57" s="1"/>
  <c r="Y24" i="52"/>
  <c r="Y25" i="52"/>
  <c r="Y26" i="52"/>
  <c r="Y27" i="52"/>
  <c r="Y28" i="52"/>
  <c r="Y29" i="52"/>
  <c r="Y30" i="52"/>
  <c r="X30" i="52"/>
  <c r="X29" i="52"/>
  <c r="X28" i="52"/>
  <c r="X27" i="52"/>
  <c r="X26" i="52"/>
  <c r="X25" i="52"/>
  <c r="X24" i="52"/>
  <c r="W30" i="52"/>
  <c r="W29" i="52"/>
  <c r="W28" i="52"/>
  <c r="W27" i="52"/>
  <c r="W26" i="52"/>
  <c r="W25" i="52"/>
  <c r="W24" i="52"/>
  <c r="V30" i="52"/>
  <c r="V29" i="52"/>
  <c r="V28" i="52"/>
  <c r="V27" i="52"/>
  <c r="V26" i="52"/>
  <c r="V25" i="52"/>
  <c r="V24" i="52"/>
  <c r="U30" i="52"/>
  <c r="U29" i="52"/>
  <c r="U28" i="52"/>
  <c r="U27" i="52"/>
  <c r="U26" i="52"/>
  <c r="U25" i="52"/>
  <c r="U24" i="52"/>
  <c r="Y23" i="52"/>
  <c r="X23" i="52"/>
  <c r="P56" i="57" l="1"/>
  <c r="P61" i="57"/>
  <c r="P60" i="57"/>
  <c r="P57" i="57"/>
  <c r="P62" i="57"/>
  <c r="P59" i="57"/>
  <c r="P58" i="57"/>
  <c r="P63" i="57"/>
  <c r="I25" i="57"/>
  <c r="I24" i="57"/>
  <c r="P12" i="57"/>
  <c r="P9" i="57"/>
  <c r="J13" i="57"/>
  <c r="K13" i="57" s="1"/>
  <c r="P13" i="57" s="1"/>
  <c r="X12" i="57"/>
  <c r="Y12" i="57" s="1"/>
  <c r="U29" i="57" s="1"/>
  <c r="J14" i="57"/>
  <c r="K14" i="57" s="1"/>
  <c r="P14" i="57" s="1"/>
  <c r="J25" i="57"/>
  <c r="P25" i="57" s="1"/>
  <c r="I8" i="57"/>
  <c r="X11" i="57"/>
  <c r="Y11" i="57" s="1"/>
  <c r="U28" i="57" s="1"/>
  <c r="I9" i="57"/>
  <c r="J24" i="57"/>
  <c r="K24" i="57" s="1"/>
  <c r="P24" i="57" s="1"/>
  <c r="J28" i="57"/>
  <c r="X6" i="57"/>
  <c r="Y6" i="57" s="1"/>
  <c r="U23" i="57" s="1"/>
  <c r="X10" i="57"/>
  <c r="Y10" i="57" s="1"/>
  <c r="U27" i="57" s="1"/>
  <c r="X9" i="57"/>
  <c r="Y9" i="57" s="1"/>
  <c r="U26" i="57" s="1"/>
  <c r="Y5" i="57"/>
  <c r="U22" i="57" s="1"/>
  <c r="X8" i="57"/>
  <c r="Y8" i="57" s="1"/>
  <c r="U25" i="57" s="1"/>
  <c r="S105" i="56"/>
  <c r="J105" i="56"/>
  <c r="L105" i="56" s="1"/>
  <c r="M105" i="56" s="1"/>
  <c r="Q105" i="56" s="1"/>
  <c r="T104" i="56"/>
  <c r="U104" i="56" s="1"/>
  <c r="S104" i="56"/>
  <c r="L104" i="56"/>
  <c r="M104" i="56" s="1"/>
  <c r="Q104" i="56" s="1"/>
  <c r="R104" i="56" s="1"/>
  <c r="J104" i="56"/>
  <c r="S103" i="56"/>
  <c r="J103" i="56"/>
  <c r="L103" i="56" s="1"/>
  <c r="M103" i="56" s="1"/>
  <c r="Q103" i="56" s="1"/>
  <c r="R103" i="56" s="1"/>
  <c r="T103" i="56" s="1"/>
  <c r="S102" i="56"/>
  <c r="L102" i="56"/>
  <c r="M102" i="56" s="1"/>
  <c r="Q102" i="56" s="1"/>
  <c r="J102" i="56"/>
  <c r="S101" i="56"/>
  <c r="L101" i="56"/>
  <c r="M101" i="56" s="1"/>
  <c r="Q101" i="56" s="1"/>
  <c r="R101" i="56" s="1"/>
  <c r="T101" i="56" s="1"/>
  <c r="J101" i="56"/>
  <c r="S100" i="56"/>
  <c r="L100" i="56"/>
  <c r="M100" i="56" s="1"/>
  <c r="Q100" i="56" s="1"/>
  <c r="J100" i="56"/>
  <c r="S99" i="56"/>
  <c r="M99" i="56"/>
  <c r="Q99" i="56" s="1"/>
  <c r="R99" i="56" s="1"/>
  <c r="T99" i="56" s="1"/>
  <c r="L99" i="56"/>
  <c r="J99" i="56"/>
  <c r="S98" i="56"/>
  <c r="M98" i="56"/>
  <c r="Q98" i="56" s="1"/>
  <c r="R98" i="56" s="1"/>
  <c r="T98" i="56" s="1"/>
  <c r="U98" i="56" s="1"/>
  <c r="L98" i="56"/>
  <c r="J98" i="56"/>
  <c r="S97" i="56"/>
  <c r="M97" i="56"/>
  <c r="Q97" i="56" s="1"/>
  <c r="R97" i="56" s="1"/>
  <c r="T97" i="56" s="1"/>
  <c r="U97" i="56" s="1"/>
  <c r="L97" i="56"/>
  <c r="J97" i="56"/>
  <c r="S96" i="56"/>
  <c r="R96" i="56"/>
  <c r="T96" i="56" s="1"/>
  <c r="U96" i="56" s="1"/>
  <c r="M96" i="56"/>
  <c r="Q96" i="56" s="1"/>
  <c r="L96" i="56"/>
  <c r="J96" i="56"/>
  <c r="S95" i="56"/>
  <c r="Q95" i="56"/>
  <c r="M95" i="56"/>
  <c r="J95" i="56"/>
  <c r="L95" i="56" s="1"/>
  <c r="S94" i="56"/>
  <c r="Q94" i="56"/>
  <c r="L94" i="56"/>
  <c r="M94" i="56" s="1"/>
  <c r="J94" i="56"/>
  <c r="R94" i="56" s="1"/>
  <c r="T94" i="56" s="1"/>
  <c r="U94" i="56" s="1"/>
  <c r="S93" i="56"/>
  <c r="M93" i="56"/>
  <c r="Q93" i="56" s="1"/>
  <c r="L93" i="56"/>
  <c r="J93" i="56"/>
  <c r="S92" i="56"/>
  <c r="M92" i="56"/>
  <c r="Q92" i="56" s="1"/>
  <c r="L92" i="56"/>
  <c r="J92" i="56"/>
  <c r="S91" i="56"/>
  <c r="J91" i="56"/>
  <c r="S90" i="56"/>
  <c r="J90" i="56"/>
  <c r="S89" i="56"/>
  <c r="J89" i="56"/>
  <c r="T88" i="56"/>
  <c r="U88" i="56" s="1"/>
  <c r="S88" i="56"/>
  <c r="Q88" i="56"/>
  <c r="R88" i="56" s="1"/>
  <c r="M88" i="56"/>
  <c r="L88" i="56"/>
  <c r="J88" i="56"/>
  <c r="S87" i="56"/>
  <c r="J87" i="56"/>
  <c r="L87" i="56" s="1"/>
  <c r="M87" i="56" s="1"/>
  <c r="Q87" i="56" s="1"/>
  <c r="R87" i="56" s="1"/>
  <c r="T87" i="56" s="1"/>
  <c r="S86" i="56"/>
  <c r="J86" i="56"/>
  <c r="L86" i="56" s="1"/>
  <c r="M86" i="56" s="1"/>
  <c r="Q86" i="56" s="1"/>
  <c r="R86" i="56" s="1"/>
  <c r="T86" i="56" s="1"/>
  <c r="S85" i="56"/>
  <c r="J85" i="56"/>
  <c r="L85" i="56" s="1"/>
  <c r="M85" i="56" s="1"/>
  <c r="Q85" i="56" s="1"/>
  <c r="R85" i="56" s="1"/>
  <c r="T85" i="56" s="1"/>
  <c r="S84" i="56"/>
  <c r="J84" i="56"/>
  <c r="S83" i="56"/>
  <c r="J83" i="56"/>
  <c r="L83" i="56" s="1"/>
  <c r="M83" i="56" s="1"/>
  <c r="Q83" i="56" s="1"/>
  <c r="R83" i="56" s="1"/>
  <c r="T83" i="56" s="1"/>
  <c r="S82" i="56"/>
  <c r="J82" i="56"/>
  <c r="L82" i="56" s="1"/>
  <c r="M82" i="56" s="1"/>
  <c r="Q82" i="56" s="1"/>
  <c r="R82" i="56" s="1"/>
  <c r="T82" i="56" s="1"/>
  <c r="S81" i="56"/>
  <c r="J81" i="56"/>
  <c r="L81" i="56" s="1"/>
  <c r="M81" i="56" s="1"/>
  <c r="Q81" i="56" s="1"/>
  <c r="R81" i="56" s="1"/>
  <c r="T81" i="56" s="1"/>
  <c r="S80" i="56"/>
  <c r="R80" i="56"/>
  <c r="T80" i="56" s="1"/>
  <c r="U80" i="56" s="1"/>
  <c r="L80" i="56"/>
  <c r="M80" i="56" s="1"/>
  <c r="Q80" i="56" s="1"/>
  <c r="J80" i="56"/>
  <c r="S79" i="56"/>
  <c r="J79" i="56"/>
  <c r="L79" i="56" s="1"/>
  <c r="M79" i="56" s="1"/>
  <c r="Q79" i="56" s="1"/>
  <c r="S78" i="56"/>
  <c r="J78" i="56"/>
  <c r="S77" i="56"/>
  <c r="J77" i="56"/>
  <c r="S76" i="56"/>
  <c r="J76" i="56"/>
  <c r="S75" i="56"/>
  <c r="J75" i="56"/>
  <c r="S74" i="56"/>
  <c r="J74" i="56"/>
  <c r="S73" i="56"/>
  <c r="J73" i="56"/>
  <c r="S72" i="56"/>
  <c r="L72" i="56"/>
  <c r="M72" i="56" s="1"/>
  <c r="Q72" i="56" s="1"/>
  <c r="R72" i="56" s="1"/>
  <c r="T72" i="56" s="1"/>
  <c r="U72" i="56" s="1"/>
  <c r="J72" i="56"/>
  <c r="S71" i="56"/>
  <c r="J71" i="56"/>
  <c r="S70" i="56"/>
  <c r="J70" i="56"/>
  <c r="S69" i="56"/>
  <c r="J69" i="56"/>
  <c r="S68" i="56"/>
  <c r="J68" i="56"/>
  <c r="S67" i="56"/>
  <c r="L67" i="56"/>
  <c r="M67" i="56" s="1"/>
  <c r="Q67" i="56" s="1"/>
  <c r="J67" i="56"/>
  <c r="S66" i="56"/>
  <c r="L66" i="56"/>
  <c r="M66" i="56" s="1"/>
  <c r="Q66" i="56" s="1"/>
  <c r="J66" i="56"/>
  <c r="S65" i="56"/>
  <c r="L65" i="56"/>
  <c r="M65" i="56" s="1"/>
  <c r="Q65" i="56" s="1"/>
  <c r="J65" i="56"/>
  <c r="S64" i="56"/>
  <c r="L64" i="56"/>
  <c r="M64" i="56" s="1"/>
  <c r="Q64" i="56" s="1"/>
  <c r="R64" i="56" s="1"/>
  <c r="T64" i="56" s="1"/>
  <c r="U64" i="56" s="1"/>
  <c r="J64" i="56"/>
  <c r="S63" i="56"/>
  <c r="J63" i="56"/>
  <c r="S62" i="56"/>
  <c r="L62" i="56"/>
  <c r="M62" i="56" s="1"/>
  <c r="Q62" i="56" s="1"/>
  <c r="J62" i="56"/>
  <c r="S61" i="56"/>
  <c r="L61" i="56"/>
  <c r="M61" i="56" s="1"/>
  <c r="Q61" i="56" s="1"/>
  <c r="J61" i="56"/>
  <c r="S60" i="56"/>
  <c r="L60" i="56"/>
  <c r="M60" i="56" s="1"/>
  <c r="Q60" i="56" s="1"/>
  <c r="J60" i="56"/>
  <c r="S59" i="56"/>
  <c r="M59" i="56"/>
  <c r="Q59" i="56" s="1"/>
  <c r="R59" i="56" s="1"/>
  <c r="T59" i="56" s="1"/>
  <c r="V59" i="56" s="1"/>
  <c r="L59" i="56"/>
  <c r="J59" i="56"/>
  <c r="S58" i="56"/>
  <c r="L58" i="56"/>
  <c r="M58" i="56" s="1"/>
  <c r="Q58" i="56" s="1"/>
  <c r="R58" i="56" s="1"/>
  <c r="T58" i="56" s="1"/>
  <c r="J58" i="56"/>
  <c r="S57" i="56"/>
  <c r="L57" i="56"/>
  <c r="M57" i="56" s="1"/>
  <c r="Q57" i="56" s="1"/>
  <c r="R57" i="56" s="1"/>
  <c r="T57" i="56" s="1"/>
  <c r="J57" i="56"/>
  <c r="S56" i="56"/>
  <c r="L56" i="56"/>
  <c r="M56" i="56" s="1"/>
  <c r="Q56" i="56" s="1"/>
  <c r="R56" i="56" s="1"/>
  <c r="T56" i="56" s="1"/>
  <c r="U56" i="56" s="1"/>
  <c r="J56" i="56"/>
  <c r="S55" i="56"/>
  <c r="Q55" i="56"/>
  <c r="R55" i="56" s="1"/>
  <c r="T55" i="56" s="1"/>
  <c r="U55" i="56" s="1"/>
  <c r="M55" i="56"/>
  <c r="J55" i="56"/>
  <c r="L55" i="56" s="1"/>
  <c r="S54" i="56"/>
  <c r="L54" i="56"/>
  <c r="M54" i="56" s="1"/>
  <c r="Q54" i="56" s="1"/>
  <c r="R54" i="56" s="1"/>
  <c r="T54" i="56" s="1"/>
  <c r="J54" i="56"/>
  <c r="S53" i="56"/>
  <c r="L53" i="56"/>
  <c r="M53" i="56" s="1"/>
  <c r="Q53" i="56" s="1"/>
  <c r="R53" i="56" s="1"/>
  <c r="T53" i="56" s="1"/>
  <c r="J53" i="56"/>
  <c r="S52" i="56"/>
  <c r="L52" i="56"/>
  <c r="M52" i="56" s="1"/>
  <c r="Q52" i="56" s="1"/>
  <c r="J52" i="56"/>
  <c r="S51" i="56"/>
  <c r="J51" i="56"/>
  <c r="S50" i="56"/>
  <c r="J50" i="56"/>
  <c r="S49" i="56"/>
  <c r="J49" i="56"/>
  <c r="S48" i="56"/>
  <c r="M48" i="56"/>
  <c r="Q48" i="56" s="1"/>
  <c r="R48" i="56" s="1"/>
  <c r="T48" i="56" s="1"/>
  <c r="U48" i="56" s="1"/>
  <c r="L48" i="56"/>
  <c r="J48" i="56"/>
  <c r="S47" i="56"/>
  <c r="J47" i="56"/>
  <c r="L47" i="56" s="1"/>
  <c r="M47" i="56" s="1"/>
  <c r="Q47" i="56" s="1"/>
  <c r="S46" i="56"/>
  <c r="J46" i="56"/>
  <c r="L46" i="56" s="1"/>
  <c r="M46" i="56" s="1"/>
  <c r="Q46" i="56" s="1"/>
  <c r="S45" i="56"/>
  <c r="J45" i="56"/>
  <c r="L45" i="56" s="1"/>
  <c r="M45" i="56" s="1"/>
  <c r="Q45" i="56" s="1"/>
  <c r="S44" i="56"/>
  <c r="J44" i="56"/>
  <c r="S43" i="56"/>
  <c r="L43" i="56"/>
  <c r="M43" i="56" s="1"/>
  <c r="Q43" i="56" s="1"/>
  <c r="R43" i="56" s="1"/>
  <c r="T43" i="56" s="1"/>
  <c r="J43" i="56"/>
  <c r="S42" i="56"/>
  <c r="Q42" i="56"/>
  <c r="R42" i="56" s="1"/>
  <c r="T42" i="56" s="1"/>
  <c r="U42" i="56" s="1"/>
  <c r="L42" i="56"/>
  <c r="M42" i="56" s="1"/>
  <c r="J42" i="56"/>
  <c r="S41" i="56"/>
  <c r="L41" i="56"/>
  <c r="M41" i="56" s="1"/>
  <c r="Q41" i="56" s="1"/>
  <c r="R41" i="56" s="1"/>
  <c r="T41" i="56" s="1"/>
  <c r="U41" i="56" s="1"/>
  <c r="J41" i="56"/>
  <c r="S40" i="56"/>
  <c r="L40" i="56"/>
  <c r="M40" i="56" s="1"/>
  <c r="Q40" i="56" s="1"/>
  <c r="R40" i="56" s="1"/>
  <c r="T40" i="56" s="1"/>
  <c r="U40" i="56" s="1"/>
  <c r="J40" i="56"/>
  <c r="S39" i="56"/>
  <c r="M39" i="56"/>
  <c r="Q39" i="56" s="1"/>
  <c r="R39" i="56" s="1"/>
  <c r="T39" i="56" s="1"/>
  <c r="U39" i="56" s="1"/>
  <c r="J39" i="56"/>
  <c r="L39" i="56" s="1"/>
  <c r="S38" i="56"/>
  <c r="R38" i="56"/>
  <c r="T38" i="56" s="1"/>
  <c r="U38" i="56" s="1"/>
  <c r="L38" i="56"/>
  <c r="M38" i="56" s="1"/>
  <c r="Q38" i="56" s="1"/>
  <c r="J38" i="56"/>
  <c r="S37" i="56"/>
  <c r="L37" i="56"/>
  <c r="M37" i="56" s="1"/>
  <c r="Q37" i="56" s="1"/>
  <c r="R37" i="56" s="1"/>
  <c r="T37" i="56" s="1"/>
  <c r="U37" i="56" s="1"/>
  <c r="J37" i="56"/>
  <c r="S36" i="56"/>
  <c r="L36" i="56"/>
  <c r="M36" i="56" s="1"/>
  <c r="Q36" i="56" s="1"/>
  <c r="J36" i="56"/>
  <c r="S35" i="56"/>
  <c r="M35" i="56"/>
  <c r="Q35" i="56" s="1"/>
  <c r="R35" i="56" s="1"/>
  <c r="T35" i="56" s="1"/>
  <c r="L35" i="56"/>
  <c r="J35" i="56"/>
  <c r="S34" i="56"/>
  <c r="M34" i="56"/>
  <c r="Q34" i="56" s="1"/>
  <c r="R34" i="56" s="1"/>
  <c r="T34" i="56" s="1"/>
  <c r="U34" i="56" s="1"/>
  <c r="L34" i="56"/>
  <c r="J34" i="56"/>
  <c r="S33" i="56"/>
  <c r="M33" i="56"/>
  <c r="Q33" i="56" s="1"/>
  <c r="R33" i="56" s="1"/>
  <c r="T33" i="56" s="1"/>
  <c r="U33" i="56" s="1"/>
  <c r="L33" i="56"/>
  <c r="J33" i="56"/>
  <c r="S32" i="56"/>
  <c r="M32" i="56"/>
  <c r="Q32" i="56" s="1"/>
  <c r="R32" i="56" s="1"/>
  <c r="T32" i="56" s="1"/>
  <c r="U32" i="56" s="1"/>
  <c r="L32" i="56"/>
  <c r="J32" i="56"/>
  <c r="S31" i="56"/>
  <c r="Q31" i="56"/>
  <c r="R31" i="56" s="1"/>
  <c r="T31" i="56" s="1"/>
  <c r="U31" i="56" s="1"/>
  <c r="M31" i="56"/>
  <c r="J31" i="56"/>
  <c r="L31" i="56" s="1"/>
  <c r="T30" i="56"/>
  <c r="U30" i="56" s="1"/>
  <c r="S30" i="56"/>
  <c r="Q30" i="56"/>
  <c r="R30" i="56" s="1"/>
  <c r="L30" i="56"/>
  <c r="M30" i="56" s="1"/>
  <c r="J30" i="56"/>
  <c r="S29" i="56"/>
  <c r="M29" i="56"/>
  <c r="Q29" i="56" s="1"/>
  <c r="R29" i="56" s="1"/>
  <c r="T29" i="56" s="1"/>
  <c r="U29" i="56" s="1"/>
  <c r="L29" i="56"/>
  <c r="J29" i="56"/>
  <c r="S28" i="56"/>
  <c r="M28" i="56"/>
  <c r="Q28" i="56" s="1"/>
  <c r="L28" i="56"/>
  <c r="J28" i="56"/>
  <c r="S27" i="56"/>
  <c r="J27" i="56"/>
  <c r="S26" i="56"/>
  <c r="J26" i="56"/>
  <c r="S25" i="56"/>
  <c r="J25" i="56"/>
  <c r="S24" i="56"/>
  <c r="Q24" i="56"/>
  <c r="R24" i="56" s="1"/>
  <c r="T24" i="56" s="1"/>
  <c r="U24" i="56" s="1"/>
  <c r="M24" i="56"/>
  <c r="L24" i="56"/>
  <c r="J24" i="56"/>
  <c r="S23" i="56"/>
  <c r="J23" i="56"/>
  <c r="L23" i="56" s="1"/>
  <c r="M23" i="56" s="1"/>
  <c r="Q23" i="56" s="1"/>
  <c r="R23" i="56" s="1"/>
  <c r="T23" i="56" s="1"/>
  <c r="S22" i="56"/>
  <c r="J22" i="56"/>
  <c r="L22" i="56" s="1"/>
  <c r="M22" i="56" s="1"/>
  <c r="Q22" i="56" s="1"/>
  <c r="R22" i="56" s="1"/>
  <c r="T22" i="56" s="1"/>
  <c r="S21" i="56"/>
  <c r="J21" i="56"/>
  <c r="L21" i="56" s="1"/>
  <c r="M21" i="56" s="1"/>
  <c r="Q21" i="56" s="1"/>
  <c r="R21" i="56" s="1"/>
  <c r="T21" i="56" s="1"/>
  <c r="S20" i="56"/>
  <c r="J20" i="56"/>
  <c r="S19" i="56"/>
  <c r="J19" i="56"/>
  <c r="L19" i="56" s="1"/>
  <c r="M19" i="56" s="1"/>
  <c r="Q19" i="56" s="1"/>
  <c r="S18" i="56"/>
  <c r="R18" i="56"/>
  <c r="T18" i="56" s="1"/>
  <c r="V18" i="56" s="1"/>
  <c r="J18" i="56"/>
  <c r="L18" i="56" s="1"/>
  <c r="M18" i="56" s="1"/>
  <c r="Q18" i="56" s="1"/>
  <c r="S17" i="56"/>
  <c r="J17" i="56"/>
  <c r="L17" i="56" s="1"/>
  <c r="M17" i="56" s="1"/>
  <c r="Q17" i="56" s="1"/>
  <c r="S16" i="56"/>
  <c r="L16" i="56"/>
  <c r="M16" i="56" s="1"/>
  <c r="Q16" i="56" s="1"/>
  <c r="R16" i="56" s="1"/>
  <c r="T16" i="56" s="1"/>
  <c r="U16" i="56" s="1"/>
  <c r="J16" i="56"/>
  <c r="S15" i="56"/>
  <c r="J15" i="56"/>
  <c r="S14" i="56"/>
  <c r="J14" i="56"/>
  <c r="S13" i="56"/>
  <c r="V13" i="56" s="1"/>
  <c r="R13" i="56"/>
  <c r="T13" i="56" s="1"/>
  <c r="U13" i="56" s="1"/>
  <c r="J13" i="56"/>
  <c r="L13" i="56" s="1"/>
  <c r="M13" i="56" s="1"/>
  <c r="Q13" i="56" s="1"/>
  <c r="S12" i="56"/>
  <c r="J12" i="56"/>
  <c r="S11" i="56"/>
  <c r="J11" i="56"/>
  <c r="L11" i="56" s="1"/>
  <c r="M11" i="56" s="1"/>
  <c r="Q11" i="56" s="1"/>
  <c r="S10" i="56"/>
  <c r="V10" i="56" s="1"/>
  <c r="L10" i="56"/>
  <c r="M10" i="56" s="1"/>
  <c r="Q10" i="56" s="1"/>
  <c r="J10" i="56"/>
  <c r="R10" i="56" s="1"/>
  <c r="T10" i="56" s="1"/>
  <c r="U10" i="56" s="1"/>
  <c r="S9" i="56"/>
  <c r="J9" i="56"/>
  <c r="L9" i="56" s="1"/>
  <c r="M9" i="56" s="1"/>
  <c r="Q9" i="56" s="1"/>
  <c r="R9" i="56" s="1"/>
  <c r="T9" i="56" s="1"/>
  <c r="U9" i="56" s="1"/>
  <c r="S8" i="56"/>
  <c r="J8" i="56"/>
  <c r="S7" i="56"/>
  <c r="L7" i="56"/>
  <c r="M7" i="56" s="1"/>
  <c r="Q7" i="56" s="1"/>
  <c r="R7" i="56" s="1"/>
  <c r="T7" i="56" s="1"/>
  <c r="J7" i="56"/>
  <c r="S6" i="56"/>
  <c r="J6" i="56"/>
  <c r="L6" i="56" s="1"/>
  <c r="M6" i="56" s="1"/>
  <c r="Q6" i="56" s="1"/>
  <c r="S5" i="56"/>
  <c r="J5" i="56"/>
  <c r="S4" i="56"/>
  <c r="M4" i="56"/>
  <c r="Q4" i="56" s="1"/>
  <c r="R4" i="56" s="1"/>
  <c r="L4" i="56"/>
  <c r="J4" i="56"/>
  <c r="Q3" i="56"/>
  <c r="N3" i="56"/>
  <c r="K26" i="57" l="1"/>
  <c r="P26" i="57" s="1"/>
  <c r="I26" i="57"/>
  <c r="V22" i="56"/>
  <c r="U22" i="56"/>
  <c r="U53" i="56"/>
  <c r="V53" i="56"/>
  <c r="U58" i="56"/>
  <c r="V58" i="56"/>
  <c r="V35" i="56"/>
  <c r="U35" i="56"/>
  <c r="V83" i="56"/>
  <c r="U83" i="56"/>
  <c r="V43" i="56"/>
  <c r="U43" i="56"/>
  <c r="V101" i="56"/>
  <c r="U101" i="56"/>
  <c r="U81" i="56"/>
  <c r="V81" i="56"/>
  <c r="V85" i="56"/>
  <c r="U85" i="56"/>
  <c r="U54" i="56"/>
  <c r="V54" i="56"/>
  <c r="V99" i="56"/>
  <c r="U99" i="56"/>
  <c r="V7" i="56"/>
  <c r="U7" i="56"/>
  <c r="V21" i="56"/>
  <c r="U21" i="56"/>
  <c r="V87" i="56"/>
  <c r="U87" i="56"/>
  <c r="T4" i="56"/>
  <c r="V9" i="56"/>
  <c r="V82" i="56"/>
  <c r="U82" i="56"/>
  <c r="V86" i="56"/>
  <c r="U86" i="56"/>
  <c r="V103" i="56"/>
  <c r="U103" i="56"/>
  <c r="V23" i="56"/>
  <c r="U23" i="56"/>
  <c r="U57" i="56"/>
  <c r="V57" i="56"/>
  <c r="L68" i="56"/>
  <c r="M68" i="56" s="1"/>
  <c r="Q68" i="56" s="1"/>
  <c r="R68" i="56" s="1"/>
  <c r="T68" i="56" s="1"/>
  <c r="V41" i="56"/>
  <c r="V93" i="56"/>
  <c r="V96" i="56"/>
  <c r="R11" i="56"/>
  <c r="T11" i="56" s="1"/>
  <c r="V24" i="56"/>
  <c r="R45" i="56"/>
  <c r="T45" i="56" s="1"/>
  <c r="U45" i="56" s="1"/>
  <c r="R47" i="56"/>
  <c r="T47" i="56" s="1"/>
  <c r="U47" i="56" s="1"/>
  <c r="L49" i="56"/>
  <c r="M49" i="56" s="1"/>
  <c r="Q49" i="56" s="1"/>
  <c r="R49" i="56"/>
  <c r="T49" i="56" s="1"/>
  <c r="U49" i="56" s="1"/>
  <c r="L51" i="56"/>
  <c r="M51" i="56" s="1"/>
  <c r="Q51" i="56" s="1"/>
  <c r="R51" i="56"/>
  <c r="T51" i="56" s="1"/>
  <c r="V55" i="56"/>
  <c r="V72" i="56"/>
  <c r="L75" i="56"/>
  <c r="M75" i="56" s="1"/>
  <c r="Q75" i="56" s="1"/>
  <c r="R75" i="56" s="1"/>
  <c r="T75" i="56" s="1"/>
  <c r="R8" i="56"/>
  <c r="T8" i="56" s="1"/>
  <c r="U8" i="56" s="1"/>
  <c r="V32" i="56"/>
  <c r="L70" i="56"/>
  <c r="M70" i="56" s="1"/>
  <c r="Q70" i="56" s="1"/>
  <c r="R70" i="56" s="1"/>
  <c r="T70" i="56" s="1"/>
  <c r="L8" i="56"/>
  <c r="M8" i="56" s="1"/>
  <c r="Q8" i="56" s="1"/>
  <c r="R19" i="56"/>
  <c r="T19" i="56" s="1"/>
  <c r="V31" i="56"/>
  <c r="V38" i="56"/>
  <c r="V50" i="56"/>
  <c r="R90" i="56"/>
  <c r="T90" i="56" s="1"/>
  <c r="U90" i="56" s="1"/>
  <c r="V4" i="56"/>
  <c r="S3" i="56"/>
  <c r="V30" i="56"/>
  <c r="V45" i="56"/>
  <c r="R61" i="56"/>
  <c r="T61" i="56" s="1"/>
  <c r="U61" i="56" s="1"/>
  <c r="L63" i="56"/>
  <c r="M63" i="56" s="1"/>
  <c r="Q63" i="56" s="1"/>
  <c r="R63" i="56"/>
  <c r="T63" i="56" s="1"/>
  <c r="U63" i="56" s="1"/>
  <c r="R65" i="56"/>
  <c r="T65" i="56" s="1"/>
  <c r="U65" i="56" s="1"/>
  <c r="R67" i="56"/>
  <c r="T67" i="56" s="1"/>
  <c r="V88" i="56"/>
  <c r="V90" i="56"/>
  <c r="V98" i="56"/>
  <c r="V37" i="56"/>
  <c r="L69" i="56"/>
  <c r="M69" i="56" s="1"/>
  <c r="Q69" i="56" s="1"/>
  <c r="R69" i="56" s="1"/>
  <c r="T69" i="56" s="1"/>
  <c r="L73" i="56"/>
  <c r="M73" i="56" s="1"/>
  <c r="Q73" i="56" s="1"/>
  <c r="R73" i="56" s="1"/>
  <c r="T73" i="56" s="1"/>
  <c r="R6" i="56"/>
  <c r="T6" i="56" s="1"/>
  <c r="R25" i="56"/>
  <c r="T25" i="56" s="1"/>
  <c r="V29" i="56"/>
  <c r="V61" i="56"/>
  <c r="V63" i="56"/>
  <c r="J3" i="56"/>
  <c r="L3" i="56" s="1"/>
  <c r="L14" i="56"/>
  <c r="M14" i="56" s="1"/>
  <c r="Q14" i="56" s="1"/>
  <c r="R14" i="56" s="1"/>
  <c r="T14" i="56" s="1"/>
  <c r="L15" i="56"/>
  <c r="M15" i="56" s="1"/>
  <c r="Q15" i="56" s="1"/>
  <c r="R15" i="56"/>
  <c r="T15" i="56" s="1"/>
  <c r="U15" i="56" s="1"/>
  <c r="V34" i="56"/>
  <c r="V40" i="56"/>
  <c r="L44" i="56"/>
  <c r="M44" i="56" s="1"/>
  <c r="Q44" i="56" s="1"/>
  <c r="R44" i="56" s="1"/>
  <c r="T44" i="56" s="1"/>
  <c r="L5" i="56"/>
  <c r="M5" i="56" s="1"/>
  <c r="Q5" i="56" s="1"/>
  <c r="R5" i="56" s="1"/>
  <c r="U18" i="56"/>
  <c r="V33" i="56"/>
  <c r="V39" i="56"/>
  <c r="V42" i="56"/>
  <c r="R46" i="56"/>
  <c r="T46" i="56" s="1"/>
  <c r="U46" i="56" s="1"/>
  <c r="L50" i="56"/>
  <c r="M50" i="56" s="1"/>
  <c r="Q50" i="56" s="1"/>
  <c r="R50" i="56"/>
  <c r="T50" i="56" s="1"/>
  <c r="U50" i="56" s="1"/>
  <c r="U59" i="56"/>
  <c r="R93" i="56"/>
  <c r="T93" i="56" s="1"/>
  <c r="U93" i="56" s="1"/>
  <c r="V94" i="56"/>
  <c r="V97" i="56"/>
  <c r="L71" i="56"/>
  <c r="M71" i="56" s="1"/>
  <c r="Q71" i="56" s="1"/>
  <c r="R71" i="56"/>
  <c r="T71" i="56" s="1"/>
  <c r="R12" i="56"/>
  <c r="T12" i="56" s="1"/>
  <c r="U12" i="56" s="1"/>
  <c r="L12" i="56"/>
  <c r="M12" i="56" s="1"/>
  <c r="Q12" i="56" s="1"/>
  <c r="R17" i="56"/>
  <c r="T17" i="56" s="1"/>
  <c r="V28" i="56"/>
  <c r="V46" i="56"/>
  <c r="R60" i="56"/>
  <c r="T60" i="56" s="1"/>
  <c r="U60" i="56" s="1"/>
  <c r="R62" i="56"/>
  <c r="T62" i="56" s="1"/>
  <c r="U62" i="56" s="1"/>
  <c r="R66" i="56"/>
  <c r="T66" i="56" s="1"/>
  <c r="U66" i="56" s="1"/>
  <c r="L74" i="56"/>
  <c r="M74" i="56" s="1"/>
  <c r="Q74" i="56" s="1"/>
  <c r="R74" i="56" s="1"/>
  <c r="T74" i="56" s="1"/>
  <c r="R20" i="56"/>
  <c r="T20" i="56" s="1"/>
  <c r="V48" i="56"/>
  <c r="L76" i="56"/>
  <c r="M76" i="56" s="1"/>
  <c r="Q76" i="56" s="1"/>
  <c r="R76" i="56" s="1"/>
  <c r="T76" i="56" s="1"/>
  <c r="L77" i="56"/>
  <c r="M77" i="56" s="1"/>
  <c r="Q77" i="56" s="1"/>
  <c r="R77" i="56" s="1"/>
  <c r="T77" i="56" s="1"/>
  <c r="L78" i="56"/>
  <c r="M78" i="56" s="1"/>
  <c r="Q78" i="56" s="1"/>
  <c r="R78" i="56" s="1"/>
  <c r="T78" i="56" s="1"/>
  <c r="R84" i="56"/>
  <c r="T84" i="56" s="1"/>
  <c r="L20" i="56"/>
  <c r="M20" i="56" s="1"/>
  <c r="Q20" i="56" s="1"/>
  <c r="L25" i="56"/>
  <c r="M25" i="56" s="1"/>
  <c r="Q25" i="56" s="1"/>
  <c r="L26" i="56"/>
  <c r="M26" i="56" s="1"/>
  <c r="Q26" i="56" s="1"/>
  <c r="R26" i="56" s="1"/>
  <c r="T26" i="56" s="1"/>
  <c r="L27" i="56"/>
  <c r="M27" i="56" s="1"/>
  <c r="Q27" i="56" s="1"/>
  <c r="R27" i="56" s="1"/>
  <c r="T27" i="56" s="1"/>
  <c r="R28" i="56"/>
  <c r="T28" i="56" s="1"/>
  <c r="U28" i="56" s="1"/>
  <c r="V56" i="56"/>
  <c r="L84" i="56"/>
  <c r="M84" i="56" s="1"/>
  <c r="Q84" i="56" s="1"/>
  <c r="L89" i="56"/>
  <c r="M89" i="56" s="1"/>
  <c r="Q89" i="56" s="1"/>
  <c r="R89" i="56" s="1"/>
  <c r="T89" i="56" s="1"/>
  <c r="L90" i="56"/>
  <c r="M90" i="56" s="1"/>
  <c r="Q90" i="56" s="1"/>
  <c r="L91" i="56"/>
  <c r="M91" i="56" s="1"/>
  <c r="Q91" i="56" s="1"/>
  <c r="R91" i="56" s="1"/>
  <c r="T91" i="56" s="1"/>
  <c r="R92" i="56"/>
  <c r="T92" i="56" s="1"/>
  <c r="U92" i="56" s="1"/>
  <c r="R36" i="56"/>
  <c r="T36" i="56" s="1"/>
  <c r="U36" i="56" s="1"/>
  <c r="V64" i="56"/>
  <c r="R79" i="56"/>
  <c r="T79" i="56" s="1"/>
  <c r="U79" i="56" s="1"/>
  <c r="R100" i="56"/>
  <c r="T100" i="56" s="1"/>
  <c r="U100" i="56" s="1"/>
  <c r="R102" i="56"/>
  <c r="T102" i="56" s="1"/>
  <c r="U102" i="56" s="1"/>
  <c r="R105" i="56"/>
  <c r="T105" i="56" s="1"/>
  <c r="U105" i="56" s="1"/>
  <c r="V105" i="56"/>
  <c r="V16" i="56"/>
  <c r="R52" i="56"/>
  <c r="T52" i="56" s="1"/>
  <c r="V80" i="56"/>
  <c r="R95" i="56"/>
  <c r="T95" i="56" s="1"/>
  <c r="U95" i="56" s="1"/>
  <c r="V104" i="56"/>
  <c r="I27" i="57" l="1"/>
  <c r="K27" i="57"/>
  <c r="P27" i="57" s="1"/>
  <c r="V78" i="56"/>
  <c r="U78" i="56"/>
  <c r="U73" i="56"/>
  <c r="V73" i="56"/>
  <c r="V75" i="56"/>
  <c r="U75" i="56"/>
  <c r="U77" i="56"/>
  <c r="V77" i="56"/>
  <c r="U14" i="56"/>
  <c r="V14" i="56"/>
  <c r="U69" i="56"/>
  <c r="V69" i="56"/>
  <c r="U76" i="56"/>
  <c r="V76" i="56"/>
  <c r="V27" i="56"/>
  <c r="U27" i="56"/>
  <c r="T5" i="56"/>
  <c r="R3" i="56"/>
  <c r="U26" i="56"/>
  <c r="V26" i="56"/>
  <c r="U44" i="56"/>
  <c r="V44" i="56"/>
  <c r="U89" i="56"/>
  <c r="V89" i="56"/>
  <c r="V91" i="56"/>
  <c r="U91" i="56"/>
  <c r="U74" i="56"/>
  <c r="V74" i="56"/>
  <c r="U70" i="56"/>
  <c r="V70" i="56"/>
  <c r="U68" i="56"/>
  <c r="V68" i="56"/>
  <c r="V84" i="56"/>
  <c r="U84" i="56"/>
  <c r="U17" i="56"/>
  <c r="V17" i="56"/>
  <c r="V49" i="56"/>
  <c r="U67" i="56"/>
  <c r="V67" i="56"/>
  <c r="V3" i="56"/>
  <c r="V12" i="56"/>
  <c r="U19" i="56"/>
  <c r="V19" i="56"/>
  <c r="V15" i="56"/>
  <c r="U25" i="56"/>
  <c r="V25" i="56"/>
  <c r="V79" i="56"/>
  <c r="V8" i="56"/>
  <c r="V20" i="56"/>
  <c r="U20" i="56"/>
  <c r="U71" i="56"/>
  <c r="V71" i="56"/>
  <c r="U6" i="56"/>
  <c r="V6" i="56"/>
  <c r="V102" i="56"/>
  <c r="V66" i="56"/>
  <c r="U4" i="56"/>
  <c r="T3" i="56"/>
  <c r="U3" i="56" s="1"/>
  <c r="U52" i="56"/>
  <c r="V52" i="56"/>
  <c r="V100" i="56"/>
  <c r="V62" i="56"/>
  <c r="U51" i="56"/>
  <c r="V51" i="56"/>
  <c r="U11" i="56"/>
  <c r="V11" i="56"/>
  <c r="V36" i="56"/>
  <c r="V65" i="56"/>
  <c r="V92" i="56"/>
  <c r="V95" i="56"/>
  <c r="V47" i="56"/>
  <c r="V60" i="56"/>
  <c r="K28" i="57" l="1"/>
  <c r="P28" i="57" s="1"/>
  <c r="I28" i="57"/>
  <c r="U5" i="56"/>
  <c r="V5" i="56"/>
  <c r="K29" i="57" l="1"/>
  <c r="P29" i="57" s="1"/>
  <c r="I29" i="57"/>
  <c r="N36" i="53"/>
  <c r="M36" i="53"/>
  <c r="L36" i="53"/>
  <c r="K36" i="53"/>
  <c r="J36" i="53"/>
  <c r="I36" i="53"/>
  <c r="H36" i="53"/>
  <c r="G36" i="53"/>
  <c r="F36" i="53"/>
  <c r="E36" i="53"/>
  <c r="D36" i="53"/>
  <c r="C36" i="53"/>
  <c r="N22" i="53"/>
  <c r="M22" i="53"/>
  <c r="L22" i="53"/>
  <c r="K22" i="53"/>
  <c r="J22" i="53"/>
  <c r="I22" i="53"/>
  <c r="H22" i="53"/>
  <c r="G22" i="53"/>
  <c r="F22" i="53"/>
  <c r="E22" i="53"/>
  <c r="D22" i="53"/>
  <c r="C22" i="53"/>
  <c r="O23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O9" i="54"/>
  <c r="D9" i="54"/>
  <c r="E9" i="54"/>
  <c r="F9" i="54"/>
  <c r="G9" i="54"/>
  <c r="H9" i="54"/>
  <c r="I9" i="54"/>
  <c r="J9" i="54"/>
  <c r="K9" i="54"/>
  <c r="L9" i="54"/>
  <c r="M9" i="54"/>
  <c r="N9" i="54"/>
  <c r="C9" i="54"/>
  <c r="O36" i="53" l="1"/>
  <c r="O22" i="53"/>
  <c r="O8" i="53"/>
  <c r="K30" i="57"/>
  <c r="P30" i="57" s="1"/>
  <c r="I30" i="57"/>
  <c r="N29" i="54"/>
  <c r="M29" i="54"/>
  <c r="L29" i="54"/>
  <c r="K29" i="54"/>
  <c r="J29" i="54"/>
  <c r="I29" i="54"/>
  <c r="H29" i="54"/>
  <c r="G29" i="54"/>
  <c r="O29" i="54" s="1"/>
  <c r="F29" i="54"/>
  <c r="E29" i="54"/>
  <c r="D29" i="54"/>
  <c r="C29" i="54"/>
  <c r="O28" i="54"/>
  <c r="O27" i="54"/>
  <c r="O26" i="54"/>
  <c r="N25" i="54"/>
  <c r="N24" i="54"/>
  <c r="M24" i="54"/>
  <c r="M25" i="54" s="1"/>
  <c r="L24" i="54"/>
  <c r="L25" i="54" s="1"/>
  <c r="K24" i="54"/>
  <c r="K25" i="54" s="1"/>
  <c r="J24" i="54"/>
  <c r="J25" i="54" s="1"/>
  <c r="I24" i="54"/>
  <c r="I25" i="54" s="1"/>
  <c r="H24" i="54"/>
  <c r="H25" i="54" s="1"/>
  <c r="G24" i="54"/>
  <c r="G25" i="54" s="1"/>
  <c r="F24" i="54"/>
  <c r="F25" i="54" s="1"/>
  <c r="E24" i="54"/>
  <c r="E25" i="54" s="1"/>
  <c r="D24" i="54"/>
  <c r="D25" i="54" s="1"/>
  <c r="C24" i="54"/>
  <c r="C25" i="54" s="1"/>
  <c r="O22" i="54"/>
  <c r="E21" i="54"/>
  <c r="N20" i="54"/>
  <c r="N21" i="54" s="1"/>
  <c r="M20" i="54"/>
  <c r="M21" i="54" s="1"/>
  <c r="L20" i="54"/>
  <c r="L21" i="54" s="1"/>
  <c r="K20" i="54"/>
  <c r="K21" i="54" s="1"/>
  <c r="J20" i="54"/>
  <c r="J21" i="54" s="1"/>
  <c r="I20" i="54"/>
  <c r="I21" i="54" s="1"/>
  <c r="H20" i="54"/>
  <c r="H21" i="54" s="1"/>
  <c r="G20" i="54"/>
  <c r="G21" i="54" s="1"/>
  <c r="F20" i="54"/>
  <c r="F21" i="54" s="1"/>
  <c r="E20" i="54"/>
  <c r="D20" i="54"/>
  <c r="D21" i="54" s="1"/>
  <c r="C20" i="54"/>
  <c r="C21" i="54" s="1"/>
  <c r="O18" i="54"/>
  <c r="O21" i="54" l="1"/>
  <c r="O25" i="54"/>
  <c r="O20" i="54"/>
  <c r="O24" i="54"/>
  <c r="K14" i="52" l="1"/>
  <c r="K13" i="52"/>
  <c r="K12" i="52"/>
  <c r="K11" i="52"/>
  <c r="K10" i="52"/>
  <c r="K9" i="52"/>
  <c r="K8" i="52"/>
  <c r="K7" i="52"/>
  <c r="K25" i="52"/>
  <c r="K24" i="52"/>
  <c r="K23" i="52"/>
  <c r="L30" i="52" l="1"/>
  <c r="L29" i="52"/>
  <c r="L28" i="52"/>
  <c r="L27" i="52"/>
  <c r="L26" i="52"/>
  <c r="L25" i="52"/>
  <c r="L24" i="52"/>
  <c r="L14" i="52"/>
  <c r="L13" i="52"/>
  <c r="L12" i="52"/>
  <c r="L11" i="52"/>
  <c r="L10" i="52"/>
  <c r="L9" i="52"/>
  <c r="L8" i="52"/>
  <c r="I30" i="52"/>
  <c r="I29" i="52"/>
  <c r="I28" i="52"/>
  <c r="I27" i="52"/>
  <c r="I26" i="52"/>
  <c r="I25" i="52"/>
  <c r="I24" i="52"/>
  <c r="I23" i="52"/>
  <c r="I8" i="52"/>
  <c r="I9" i="52"/>
  <c r="I10" i="52"/>
  <c r="I11" i="52"/>
  <c r="I12" i="52"/>
  <c r="I13" i="52"/>
  <c r="I14" i="52"/>
  <c r="I7" i="52"/>
  <c r="N30" i="52" l="1"/>
  <c r="O30" i="52" s="1"/>
  <c r="G30" i="52"/>
  <c r="J30" i="52" s="1"/>
  <c r="E30" i="52"/>
  <c r="K30" i="52" s="1"/>
  <c r="N29" i="52"/>
  <c r="O29" i="52" s="1"/>
  <c r="G29" i="52"/>
  <c r="J29" i="52" s="1"/>
  <c r="E29" i="52"/>
  <c r="N28" i="52"/>
  <c r="O28" i="52" s="1"/>
  <c r="G28" i="52"/>
  <c r="J28" i="52" s="1"/>
  <c r="E28" i="52"/>
  <c r="K28" i="52" s="1"/>
  <c r="N27" i="52"/>
  <c r="O27" i="52" s="1"/>
  <c r="G27" i="52"/>
  <c r="J27" i="52" s="1"/>
  <c r="E27" i="52"/>
  <c r="K27" i="52" s="1"/>
  <c r="N26" i="52"/>
  <c r="O26" i="52" s="1"/>
  <c r="G26" i="52"/>
  <c r="J26" i="52" s="1"/>
  <c r="E26" i="52"/>
  <c r="K26" i="52" s="1"/>
  <c r="N25" i="52"/>
  <c r="O25" i="52" s="1"/>
  <c r="G25" i="52"/>
  <c r="J25" i="52" s="1"/>
  <c r="E25" i="52"/>
  <c r="N24" i="52"/>
  <c r="O24" i="52" s="1"/>
  <c r="G24" i="52"/>
  <c r="J24" i="52" s="1"/>
  <c r="P24" i="52" s="1"/>
  <c r="E24" i="52"/>
  <c r="N23" i="52"/>
  <c r="O23" i="52" s="1"/>
  <c r="J23" i="52"/>
  <c r="E23" i="52"/>
  <c r="K29" i="52" l="1"/>
  <c r="P29" i="52" s="1"/>
  <c r="P30" i="52"/>
  <c r="P26" i="52"/>
  <c r="P25" i="52"/>
  <c r="P27" i="52"/>
  <c r="P28" i="52"/>
  <c r="P23" i="52"/>
  <c r="N15" i="54"/>
  <c r="M15" i="54"/>
  <c r="L15" i="54"/>
  <c r="K15" i="54"/>
  <c r="J15" i="54"/>
  <c r="I15" i="54"/>
  <c r="H15" i="54"/>
  <c r="G15" i="54"/>
  <c r="F15" i="54"/>
  <c r="E15" i="54"/>
  <c r="D15" i="54"/>
  <c r="C15" i="54"/>
  <c r="O14" i="54"/>
  <c r="O13" i="54"/>
  <c r="O12" i="54"/>
  <c r="N11" i="54"/>
  <c r="K11" i="54"/>
  <c r="E11" i="54"/>
  <c r="D11" i="54"/>
  <c r="N10" i="54"/>
  <c r="M10" i="54"/>
  <c r="M11" i="54" s="1"/>
  <c r="L10" i="54"/>
  <c r="L11" i="54" s="1"/>
  <c r="K10" i="54"/>
  <c r="J10" i="54"/>
  <c r="J11" i="54" s="1"/>
  <c r="I10" i="54"/>
  <c r="I11" i="54" s="1"/>
  <c r="H10" i="54"/>
  <c r="H11" i="54" s="1"/>
  <c r="G10" i="54"/>
  <c r="G11" i="54" s="1"/>
  <c r="F10" i="54"/>
  <c r="F11" i="54" s="1"/>
  <c r="E10" i="54"/>
  <c r="D10" i="54"/>
  <c r="C10" i="54"/>
  <c r="C11" i="54" s="1"/>
  <c r="O8" i="54"/>
  <c r="N7" i="54"/>
  <c r="N6" i="54"/>
  <c r="M6" i="54"/>
  <c r="M7" i="54" s="1"/>
  <c r="L6" i="54"/>
  <c r="L7" i="54" s="1"/>
  <c r="K6" i="54"/>
  <c r="K7" i="54" s="1"/>
  <c r="J6" i="54"/>
  <c r="J7" i="54" s="1"/>
  <c r="I6" i="54"/>
  <c r="I7" i="54" s="1"/>
  <c r="H6" i="54"/>
  <c r="H7" i="54" s="1"/>
  <c r="G6" i="54"/>
  <c r="G7" i="54" s="1"/>
  <c r="F6" i="54"/>
  <c r="F7" i="54" s="1"/>
  <c r="E6" i="54"/>
  <c r="E7" i="54" s="1"/>
  <c r="D6" i="54"/>
  <c r="D7" i="54" s="1"/>
  <c r="C6" i="54"/>
  <c r="O4" i="54"/>
  <c r="D31" i="53"/>
  <c r="E31" i="53"/>
  <c r="F31" i="53"/>
  <c r="G31" i="53"/>
  <c r="H31" i="53"/>
  <c r="I31" i="53"/>
  <c r="J31" i="53"/>
  <c r="K31" i="53"/>
  <c r="L31" i="53"/>
  <c r="M31" i="53"/>
  <c r="N31" i="53"/>
  <c r="C31" i="53"/>
  <c r="D17" i="53"/>
  <c r="E17" i="53"/>
  <c r="F17" i="53"/>
  <c r="G17" i="53"/>
  <c r="H17" i="53"/>
  <c r="I17" i="53"/>
  <c r="J17" i="53"/>
  <c r="K17" i="53"/>
  <c r="L17" i="53"/>
  <c r="M17" i="53"/>
  <c r="N17" i="53"/>
  <c r="C17" i="53"/>
  <c r="O17" i="53" l="1"/>
  <c r="O10" i="54"/>
  <c r="O6" i="54"/>
  <c r="O15" i="54"/>
  <c r="O11" i="54"/>
  <c r="C7" i="54"/>
  <c r="O7" i="54" s="1"/>
  <c r="N42" i="53" l="1"/>
  <c r="M42" i="53"/>
  <c r="L42" i="53"/>
  <c r="K42" i="53"/>
  <c r="J42" i="53"/>
  <c r="I42" i="53"/>
  <c r="H42" i="53"/>
  <c r="G42" i="53"/>
  <c r="F42" i="53"/>
  <c r="E42" i="53"/>
  <c r="D42" i="53"/>
  <c r="C42" i="53"/>
  <c r="O41" i="53"/>
  <c r="O40" i="53"/>
  <c r="O39" i="53"/>
  <c r="O35" i="53"/>
  <c r="N33" i="53"/>
  <c r="M33" i="53"/>
  <c r="L33" i="53"/>
  <c r="K33" i="53"/>
  <c r="J33" i="53"/>
  <c r="I33" i="53"/>
  <c r="H33" i="53"/>
  <c r="G33" i="53"/>
  <c r="F33" i="53"/>
  <c r="E33" i="53"/>
  <c r="D33" i="53"/>
  <c r="C33" i="53"/>
  <c r="N28" i="53"/>
  <c r="M28" i="53"/>
  <c r="L28" i="53"/>
  <c r="K28" i="53"/>
  <c r="J28" i="53"/>
  <c r="I28" i="53"/>
  <c r="H28" i="53"/>
  <c r="G28" i="53"/>
  <c r="F28" i="53"/>
  <c r="E28" i="53"/>
  <c r="D28" i="53"/>
  <c r="C28" i="53"/>
  <c r="O27" i="53"/>
  <c r="O26" i="53"/>
  <c r="O25" i="53"/>
  <c r="O21" i="53"/>
  <c r="N19" i="53"/>
  <c r="M19" i="53"/>
  <c r="L19" i="53"/>
  <c r="K19" i="53"/>
  <c r="J19" i="53"/>
  <c r="I19" i="53"/>
  <c r="H19" i="53"/>
  <c r="G19" i="53"/>
  <c r="F19" i="53"/>
  <c r="E19" i="53"/>
  <c r="D19" i="53"/>
  <c r="C19" i="53"/>
  <c r="N14" i="53"/>
  <c r="M14" i="53"/>
  <c r="L14" i="53"/>
  <c r="K14" i="53"/>
  <c r="J14" i="53"/>
  <c r="I14" i="53"/>
  <c r="H14" i="53"/>
  <c r="G14" i="53"/>
  <c r="F14" i="53"/>
  <c r="E14" i="53"/>
  <c r="D14" i="53"/>
  <c r="C14" i="53"/>
  <c r="O13" i="53"/>
  <c r="O11" i="53"/>
  <c r="N9" i="53"/>
  <c r="N10" i="53" s="1"/>
  <c r="M9" i="53"/>
  <c r="M10" i="53" s="1"/>
  <c r="L9" i="53"/>
  <c r="L10" i="53" s="1"/>
  <c r="K9" i="53"/>
  <c r="K10" i="53" s="1"/>
  <c r="J9" i="53"/>
  <c r="J10" i="53" s="1"/>
  <c r="I9" i="53"/>
  <c r="I10" i="53" s="1"/>
  <c r="H9" i="53"/>
  <c r="H10" i="53" s="1"/>
  <c r="G9" i="53"/>
  <c r="G10" i="53" s="1"/>
  <c r="F9" i="53"/>
  <c r="F10" i="53" s="1"/>
  <c r="E9" i="53"/>
  <c r="E10" i="53" s="1"/>
  <c r="D9" i="53"/>
  <c r="D10" i="53" s="1"/>
  <c r="C9" i="53"/>
  <c r="C10" i="53" s="1"/>
  <c r="O7" i="53"/>
  <c r="N5" i="53"/>
  <c r="N6" i="53" s="1"/>
  <c r="M5" i="53"/>
  <c r="M6" i="53" s="1"/>
  <c r="L5" i="53"/>
  <c r="L6" i="53" s="1"/>
  <c r="K5" i="53"/>
  <c r="K6" i="53" s="1"/>
  <c r="J5" i="53"/>
  <c r="J6" i="53" s="1"/>
  <c r="I5" i="53"/>
  <c r="I6" i="53" s="1"/>
  <c r="H5" i="53"/>
  <c r="H6" i="53" s="1"/>
  <c r="G5" i="53"/>
  <c r="G6" i="53" s="1"/>
  <c r="F5" i="53"/>
  <c r="F6" i="53" s="1"/>
  <c r="E5" i="53"/>
  <c r="E6" i="53" s="1"/>
  <c r="D5" i="53"/>
  <c r="D6" i="53" s="1"/>
  <c r="C5" i="53"/>
  <c r="C6" i="53" s="1"/>
  <c r="O3" i="53"/>
  <c r="F20" i="53" l="1"/>
  <c r="O42" i="53"/>
  <c r="N20" i="53"/>
  <c r="G20" i="53"/>
  <c r="H20" i="53"/>
  <c r="F23" i="53"/>
  <c r="F24" i="53" s="1"/>
  <c r="N23" i="53"/>
  <c r="N24" i="53" s="1"/>
  <c r="O28" i="53"/>
  <c r="O14" i="53"/>
  <c r="O6" i="53"/>
  <c r="O10" i="53"/>
  <c r="C23" i="53"/>
  <c r="K23" i="53"/>
  <c r="K24" i="53" s="1"/>
  <c r="D20" i="53"/>
  <c r="D23" i="53"/>
  <c r="D24" i="53" s="1"/>
  <c r="L20" i="53"/>
  <c r="L23" i="53"/>
  <c r="L24" i="53" s="1"/>
  <c r="E23" i="53"/>
  <c r="E24" i="53" s="1"/>
  <c r="E20" i="53"/>
  <c r="M23" i="53"/>
  <c r="M24" i="53" s="1"/>
  <c r="M20" i="53"/>
  <c r="C20" i="53"/>
  <c r="K20" i="53"/>
  <c r="O33" i="53"/>
  <c r="H23" i="53"/>
  <c r="H24" i="53" s="1"/>
  <c r="O5" i="53"/>
  <c r="G23" i="53"/>
  <c r="G24" i="53" s="1"/>
  <c r="O9" i="53"/>
  <c r="O19" i="53"/>
  <c r="I23" i="53" l="1"/>
  <c r="I24" i="53" s="1"/>
  <c r="I20" i="53"/>
  <c r="J20" i="53"/>
  <c r="J23" i="53"/>
  <c r="J24" i="53" s="1"/>
  <c r="C24" i="53"/>
  <c r="O20" i="53" l="1"/>
  <c r="O23" i="53"/>
  <c r="F37" i="53"/>
  <c r="F38" i="53" s="1"/>
  <c r="F34" i="53"/>
  <c r="H34" i="53"/>
  <c r="H37" i="53"/>
  <c r="H38" i="53" s="1"/>
  <c r="G37" i="53"/>
  <c r="G38" i="53" s="1"/>
  <c r="G34" i="53"/>
  <c r="N37" i="53"/>
  <c r="N38" i="53" s="1"/>
  <c r="N34" i="53"/>
  <c r="O24" i="53"/>
  <c r="M37" i="53" l="1"/>
  <c r="M38" i="53" s="1"/>
  <c r="M34" i="53"/>
  <c r="C37" i="53"/>
  <c r="C34" i="53"/>
  <c r="D37" i="53"/>
  <c r="D38" i="53" s="1"/>
  <c r="D34" i="53"/>
  <c r="L37" i="53"/>
  <c r="L38" i="53" s="1"/>
  <c r="L34" i="53"/>
  <c r="E37" i="53"/>
  <c r="E38" i="53" s="1"/>
  <c r="E34" i="53"/>
  <c r="O31" i="53"/>
  <c r="K37" i="53"/>
  <c r="K38" i="53" s="1"/>
  <c r="K34" i="53"/>
  <c r="I34" i="53"/>
  <c r="I37" i="53"/>
  <c r="I38" i="53" s="1"/>
  <c r="C38" i="53" l="1"/>
  <c r="J37" i="53"/>
  <c r="J38" i="53" s="1"/>
  <c r="J34" i="53"/>
  <c r="O34" i="53" s="1"/>
  <c r="O37" i="53" l="1"/>
  <c r="O38" i="53"/>
  <c r="J7" i="52" l="1"/>
  <c r="N14" i="52"/>
  <c r="O14" i="52" s="1"/>
  <c r="G14" i="52"/>
  <c r="J14" i="52" s="1"/>
  <c r="E14" i="52"/>
  <c r="N13" i="52"/>
  <c r="O13" i="52" s="1"/>
  <c r="G13" i="52"/>
  <c r="J13" i="52" s="1"/>
  <c r="E13" i="52"/>
  <c r="N12" i="52"/>
  <c r="O12" i="52" s="1"/>
  <c r="G12" i="52"/>
  <c r="J12" i="52" s="1"/>
  <c r="E12" i="52"/>
  <c r="N11" i="52"/>
  <c r="O11" i="52" s="1"/>
  <c r="G11" i="52"/>
  <c r="J11" i="52" s="1"/>
  <c r="E11" i="52"/>
  <c r="N10" i="52"/>
  <c r="O10" i="52" s="1"/>
  <c r="G10" i="52"/>
  <c r="J10" i="52" s="1"/>
  <c r="E10" i="52"/>
  <c r="N9" i="52"/>
  <c r="O9" i="52" s="1"/>
  <c r="G9" i="52"/>
  <c r="J9" i="52" s="1"/>
  <c r="E9" i="52"/>
  <c r="N8" i="52"/>
  <c r="O8" i="52" s="1"/>
  <c r="G8" i="52"/>
  <c r="J8" i="52" s="1"/>
  <c r="E8" i="52"/>
  <c r="N7" i="52"/>
  <c r="O7" i="52" s="1"/>
  <c r="E7" i="52"/>
  <c r="P12" i="52" l="1"/>
  <c r="P8" i="52"/>
  <c r="P10" i="52"/>
  <c r="P7" i="52"/>
  <c r="P14" i="52"/>
  <c r="P11" i="52"/>
  <c r="P13" i="52"/>
  <c r="P9" i="52"/>
</calcChain>
</file>

<file path=xl/comments1.xml><?xml version="1.0" encoding="utf-8"?>
<comments xmlns="http://schemas.openxmlformats.org/spreadsheetml/2006/main">
  <authors>
    <author>武末　弘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</commentList>
</comments>
</file>

<file path=xl/comments2.xml><?xml version="1.0" encoding="utf-8"?>
<comments xmlns="http://schemas.openxmlformats.org/spreadsheetml/2006/main">
  <authors>
    <author>武末　弘</author>
  </authors>
  <commentList>
    <comment ref="J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  <comment ref="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  <comment ref="J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</commentList>
</comments>
</file>

<file path=xl/comments3.xml><?xml version="1.0" encoding="utf-8"?>
<comments xmlns="http://schemas.openxmlformats.org/spreadsheetml/2006/main">
  <authors>
    <author>武末　弘</author>
  </authors>
  <commentList>
    <comment ref="J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  <comment ref="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九州電力
CO2フリーECO極
188,265kWh/年
310,637円/年
単価＠1,65円/月
しかし上記金額とは条件がちがうので
単価＠５円/ｋWで計算
</t>
        </r>
      </text>
    </comment>
  </commentList>
</comments>
</file>

<file path=xl/comments4.xml><?xml version="1.0" encoding="utf-8"?>
<comments xmlns="http://schemas.openxmlformats.org/spreadsheetml/2006/main">
  <authors>
    <author>武末　弘</author>
  </authors>
  <commentList>
    <comment ref="N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元データー175L
</t>
        </r>
      </text>
    </comment>
    <comment ref="N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元データー80L
</t>
        </r>
      </text>
    </comment>
    <comment ref="N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元データー60L
</t>
        </r>
      </text>
    </comment>
    <comment ref="N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元データー90L
</t>
        </r>
      </text>
    </comment>
    <comment ref="N6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元データー60L
</t>
        </r>
      </text>
    </comment>
    <comment ref="N6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元データー190L
</t>
        </r>
      </text>
    </comment>
    <comment ref="N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元データー120L
</t>
        </r>
      </text>
    </comment>
    <comment ref="N9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武末　弘:</t>
        </r>
        <r>
          <rPr>
            <sz val="9"/>
            <color indexed="81"/>
            <rFont val="MS P ゴシック"/>
            <family val="3"/>
            <charset val="128"/>
          </rPr>
          <t xml:space="preserve">
元データー285L
</t>
        </r>
      </text>
    </comment>
  </commentList>
</comments>
</file>

<file path=xl/sharedStrings.xml><?xml version="1.0" encoding="utf-8"?>
<sst xmlns="http://schemas.openxmlformats.org/spreadsheetml/2006/main" count="617" uniqueCount="178">
  <si>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</si>
  <si>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</si>
  <si>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</si>
  <si>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</si>
  <si>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</si>
  <si>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</si>
  <si>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</si>
  <si>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</si>
  <si>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</si>
  <si>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3月</t>
  </si>
  <si>
    <t>2月</t>
    <rPh sb="1" eb="2">
      <t>ガツ</t>
    </rPh>
    <phoneticPr fontId="1"/>
  </si>
  <si>
    <t>4月</t>
  </si>
  <si>
    <t>【中央営業所】低圧スマートビジネスプラン</t>
    <rPh sb="1" eb="3">
      <t>チュウオウ</t>
    </rPh>
    <rPh sb="3" eb="6">
      <t>エイギョウショ</t>
    </rPh>
    <rPh sb="7" eb="9">
      <t>テイアツ</t>
    </rPh>
    <phoneticPr fontId="1"/>
  </si>
  <si>
    <t>①</t>
    <phoneticPr fontId="1"/>
  </si>
  <si>
    <t>③</t>
    <phoneticPr fontId="1"/>
  </si>
  <si>
    <t>⑥</t>
    <phoneticPr fontId="1"/>
  </si>
  <si>
    <t>年計</t>
    <rPh sb="0" eb="2">
      <t>ネンケイ</t>
    </rPh>
    <phoneticPr fontId="1"/>
  </si>
  <si>
    <t>EV1台毎日充電した際の電気代合計予測（千円）</t>
    <rPh sb="3" eb="4">
      <t>ダイ</t>
    </rPh>
    <rPh sb="4" eb="6">
      <t>マイニチ</t>
    </rPh>
    <rPh sb="6" eb="8">
      <t>ジュウデン</t>
    </rPh>
    <rPh sb="10" eb="11">
      <t>サイ</t>
    </rPh>
    <rPh sb="12" eb="17">
      <t>デンキダイゴウケイ</t>
    </rPh>
    <rPh sb="17" eb="19">
      <t>ヨソク</t>
    </rPh>
    <rPh sb="20" eb="22">
      <t>センエン</t>
    </rPh>
    <phoneticPr fontId="1"/>
  </si>
  <si>
    <t>CO2フリーメニュー切替での追加電気代（千円）再エネECO極</t>
    <rPh sb="10" eb="12">
      <t>キリカエ</t>
    </rPh>
    <rPh sb="14" eb="19">
      <t>ツイカデンキダイ</t>
    </rPh>
    <rPh sb="20" eb="22">
      <t>センエン</t>
    </rPh>
    <rPh sb="23" eb="24">
      <t>サイ</t>
    </rPh>
    <rPh sb="29" eb="30">
      <t>キョク</t>
    </rPh>
    <phoneticPr fontId="1"/>
  </si>
  <si>
    <t>月間収支（5年償却）</t>
    <rPh sb="0" eb="4">
      <t>ゲッカンシュウシ</t>
    </rPh>
    <rPh sb="6" eb="7">
      <t>ネン</t>
    </rPh>
    <rPh sb="7" eb="9">
      <t>ショウキャク</t>
    </rPh>
    <phoneticPr fontId="1"/>
  </si>
  <si>
    <t>電源</t>
    <rPh sb="0" eb="2">
      <t>デンゲン</t>
    </rPh>
    <phoneticPr fontId="1"/>
  </si>
  <si>
    <t>軽油消費量L</t>
    <rPh sb="0" eb="2">
      <t>ケイユ</t>
    </rPh>
    <rPh sb="2" eb="5">
      <t>ショウヒリョウ</t>
    </rPh>
    <phoneticPr fontId="1"/>
  </si>
  <si>
    <t>＠</t>
    <phoneticPr fontId="1"/>
  </si>
  <si>
    <t>金額</t>
    <rPh sb="0" eb="2">
      <t>キンガク</t>
    </rPh>
    <phoneticPr fontId="1"/>
  </si>
  <si>
    <t>エネルギーコスト</t>
    <phoneticPr fontId="1"/>
  </si>
  <si>
    <t>償却年数</t>
    <rPh sb="0" eb="4">
      <t>ショウキャクネンスウ</t>
    </rPh>
    <phoneticPr fontId="1"/>
  </si>
  <si>
    <t>年間設備費償却額</t>
    <rPh sb="0" eb="2">
      <t>ネンカン</t>
    </rPh>
    <rPh sb="2" eb="5">
      <t>セツビヒ</t>
    </rPh>
    <rPh sb="5" eb="8">
      <t>ショウキャクガク</t>
    </rPh>
    <phoneticPr fontId="1"/>
  </si>
  <si>
    <t>月間設備費支払い</t>
    <rPh sb="0" eb="2">
      <t>ゲッカン</t>
    </rPh>
    <rPh sb="2" eb="5">
      <t>セツビヒ</t>
    </rPh>
    <rPh sb="5" eb="7">
      <t>シハラ</t>
    </rPh>
    <phoneticPr fontId="1"/>
  </si>
  <si>
    <t>CO2フリー</t>
    <phoneticPr fontId="1"/>
  </si>
  <si>
    <t>現在の電気代（千円）請求書より抜粋</t>
    <rPh sb="0" eb="2">
      <t>ゲンザイ</t>
    </rPh>
    <rPh sb="3" eb="6">
      <t>デンキダイ</t>
    </rPh>
    <rPh sb="7" eb="9">
      <t>センエン</t>
    </rPh>
    <rPh sb="10" eb="13">
      <t>セイキュウショ</t>
    </rPh>
    <rPh sb="15" eb="17">
      <t>バッスイ</t>
    </rPh>
    <phoneticPr fontId="1"/>
  </si>
  <si>
    <t>※軽油1000LのCO2排出量2,5tは、CO2フリーメニューへの切替で実質排出量は０ｔになります。</t>
    <rPh sb="1" eb="3">
      <t>ケイユ</t>
    </rPh>
    <rPh sb="12" eb="15">
      <t>ハイシュツリョウ</t>
    </rPh>
    <rPh sb="33" eb="35">
      <t>キリカエ</t>
    </rPh>
    <rPh sb="36" eb="38">
      <t>ジッシツ</t>
    </rPh>
    <rPh sb="38" eb="41">
      <t>ハイシュツリョウ</t>
    </rPh>
    <phoneticPr fontId="1"/>
  </si>
  <si>
    <t>車両台数</t>
    <rPh sb="0" eb="4">
      <t>シャリョウダイスウ</t>
    </rPh>
    <phoneticPr fontId="1"/>
  </si>
  <si>
    <t>契約電力使用可能量（九州電力)  kWh/24時間</t>
    <rPh sb="0" eb="4">
      <t>ケイヤクデンリョク</t>
    </rPh>
    <rPh sb="4" eb="6">
      <t>シヨウ</t>
    </rPh>
    <rPh sb="6" eb="9">
      <t>カノウリョウ</t>
    </rPh>
    <rPh sb="10" eb="14">
      <t>キュウシュウデンリョク</t>
    </rPh>
    <rPh sb="23" eb="25">
      <t>ジカン</t>
    </rPh>
    <phoneticPr fontId="1"/>
  </si>
  <si>
    <t>契約電力使用可能量  (九州電力）kWh/月　</t>
    <rPh sb="0" eb="2">
      <t>ケイヤク</t>
    </rPh>
    <rPh sb="2" eb="4">
      <t>デンリョク</t>
    </rPh>
    <rPh sb="4" eb="6">
      <t>シヨウ</t>
    </rPh>
    <rPh sb="6" eb="8">
      <t>カノウ</t>
    </rPh>
    <rPh sb="8" eb="9">
      <t>リョウ</t>
    </rPh>
    <rPh sb="12" eb="16">
      <t>キュウシュウデンリョク</t>
    </rPh>
    <rPh sb="21" eb="22">
      <t>ツキ</t>
    </rPh>
    <phoneticPr fontId="1"/>
  </si>
  <si>
    <r>
      <t>EVに回せる電力余力 (九州電力）kWh/1時間平均</t>
    </r>
    <r>
      <rPr>
        <b/>
        <sz val="11"/>
        <color rgb="FFFF0000"/>
        <rFont val="游ゴシック"/>
        <family val="3"/>
        <charset val="128"/>
        <scheme val="minor"/>
      </rPr>
      <t>　</t>
    </r>
    <rPh sb="3" eb="4">
      <t>マワ</t>
    </rPh>
    <rPh sb="6" eb="8">
      <t>デンリョク</t>
    </rPh>
    <rPh sb="8" eb="10">
      <t>ヨリョク</t>
    </rPh>
    <rPh sb="12" eb="14">
      <t>キュウシュウ</t>
    </rPh>
    <rPh sb="14" eb="16">
      <t>デンリョク</t>
    </rPh>
    <rPh sb="22" eb="24">
      <t>ジカン</t>
    </rPh>
    <rPh sb="24" eb="26">
      <t>ヘイキン</t>
    </rPh>
    <phoneticPr fontId="1"/>
  </si>
  <si>
    <t>充電量</t>
    <rPh sb="0" eb="2">
      <t>ジュウデン</t>
    </rPh>
    <rPh sb="2" eb="3">
      <t>リョウ</t>
    </rPh>
    <phoneticPr fontId="1"/>
  </si>
  <si>
    <t>充電金額</t>
    <rPh sb="0" eb="2">
      <t>ジュウデン</t>
    </rPh>
    <rPh sb="2" eb="4">
      <t>キンガク</t>
    </rPh>
    <phoneticPr fontId="1"/>
  </si>
  <si>
    <t>単相18</t>
    <rPh sb="0" eb="1">
      <t>タン</t>
    </rPh>
    <rPh sb="1" eb="2">
      <t>ソウ</t>
    </rPh>
    <phoneticPr fontId="1"/>
  </si>
  <si>
    <t>単相24</t>
    <rPh sb="0" eb="2">
      <t>タンソウ</t>
    </rPh>
    <phoneticPr fontId="1"/>
  </si>
  <si>
    <t>単相30</t>
    <rPh sb="0" eb="2">
      <t>タンソウ</t>
    </rPh>
    <phoneticPr fontId="1"/>
  </si>
  <si>
    <t>単相36</t>
    <rPh sb="0" eb="2">
      <t>タンソウ</t>
    </rPh>
    <phoneticPr fontId="1"/>
  </si>
  <si>
    <t>単相42</t>
    <rPh sb="0" eb="2">
      <t>タンソウ</t>
    </rPh>
    <phoneticPr fontId="1"/>
  </si>
  <si>
    <t>単相49</t>
    <rPh sb="0" eb="2">
      <t>タンソウ</t>
    </rPh>
    <phoneticPr fontId="1"/>
  </si>
  <si>
    <t>充電設備投資額</t>
    <rPh sb="0" eb="2">
      <t>ジュウデン</t>
    </rPh>
    <rPh sb="2" eb="6">
      <t>セツビトウシ</t>
    </rPh>
    <rPh sb="6" eb="7">
      <t>ガク</t>
    </rPh>
    <phoneticPr fontId="1"/>
  </si>
  <si>
    <t>L</t>
    <phoneticPr fontId="1"/>
  </si>
  <si>
    <t>円</t>
    <rPh sb="0" eb="1">
      <t>エン</t>
    </rPh>
    <phoneticPr fontId="1"/>
  </si>
  <si>
    <t>kW</t>
    <phoneticPr fontId="1"/>
  </si>
  <si>
    <t>kWh</t>
    <phoneticPr fontId="1"/>
  </si>
  <si>
    <t>年</t>
    <rPh sb="0" eb="1">
      <t>ネン</t>
    </rPh>
    <phoneticPr fontId="1"/>
  </si>
  <si>
    <t>台</t>
    <rPh sb="0" eb="1">
      <t>ダイ</t>
    </rPh>
    <phoneticPr fontId="1"/>
  </si>
  <si>
    <t>現在の電力総使用量（九州電力）kWh/月　</t>
    <rPh sb="0" eb="2">
      <t>ゲンザイ</t>
    </rPh>
    <rPh sb="3" eb="5">
      <t>デンリョク</t>
    </rPh>
    <rPh sb="5" eb="9">
      <t>ソウシヨウリョウ</t>
    </rPh>
    <rPh sb="10" eb="14">
      <t>キュウシュウデンリョク</t>
    </rPh>
    <rPh sb="19" eb="20">
      <t>ツキ</t>
    </rPh>
    <phoneticPr fontId="1"/>
  </si>
  <si>
    <t>現在の電力総使用量（九州電力）kWh/1時間平均　</t>
    <rPh sb="0" eb="2">
      <t>ゲンザイ</t>
    </rPh>
    <rPh sb="3" eb="5">
      <t>デンリョク</t>
    </rPh>
    <rPh sb="5" eb="9">
      <t>ソウシヨウリョウ</t>
    </rPh>
    <rPh sb="10" eb="14">
      <t>キュウシュウデンリョク</t>
    </rPh>
    <rPh sb="20" eb="22">
      <t>ジカン</t>
    </rPh>
    <rPh sb="22" eb="24">
      <t>ヘイキン</t>
    </rPh>
    <phoneticPr fontId="1"/>
  </si>
  <si>
    <t>現在の電気代（円）</t>
    <rPh sb="0" eb="2">
      <t>ゲンザイ</t>
    </rPh>
    <rPh sb="3" eb="6">
      <t>デンキダイ</t>
    </rPh>
    <rPh sb="7" eb="8">
      <t>エン</t>
    </rPh>
    <phoneticPr fontId="1"/>
  </si>
  <si>
    <t>CO2フリーメニュー切替での追加電気代（円）再エネECO極</t>
    <rPh sb="10" eb="12">
      <t>キリカエ</t>
    </rPh>
    <rPh sb="14" eb="19">
      <t>ツイカデンキダイ</t>
    </rPh>
    <rPh sb="20" eb="21">
      <t>エン</t>
    </rPh>
    <rPh sb="22" eb="23">
      <t>サイ</t>
    </rPh>
    <rPh sb="28" eb="29">
      <t>キョク</t>
    </rPh>
    <phoneticPr fontId="1"/>
  </si>
  <si>
    <t>EV1台充電に必要な電気代（円）</t>
    <rPh sb="3" eb="4">
      <t>ダイ</t>
    </rPh>
    <rPh sb="4" eb="6">
      <t>ジュウデン</t>
    </rPh>
    <rPh sb="7" eb="9">
      <t>ヒツヨウ</t>
    </rPh>
    <rPh sb="10" eb="13">
      <t>デンキダイ</t>
    </rPh>
    <rPh sb="14" eb="15">
      <t>エン</t>
    </rPh>
    <phoneticPr fontId="1"/>
  </si>
  <si>
    <t>EV1台毎日充電した際の電気代合計予測（円）</t>
    <rPh sb="3" eb="4">
      <t>ダイ</t>
    </rPh>
    <rPh sb="4" eb="6">
      <t>マイニチ</t>
    </rPh>
    <rPh sb="6" eb="8">
      <t>ジュウデン</t>
    </rPh>
    <rPh sb="10" eb="11">
      <t>サイ</t>
    </rPh>
    <rPh sb="12" eb="17">
      <t>デンキダイゴウケイ</t>
    </rPh>
    <rPh sb="17" eb="19">
      <t>ヨソク</t>
    </rPh>
    <rPh sb="20" eb="21">
      <t>エン</t>
    </rPh>
    <phoneticPr fontId="1"/>
  </si>
  <si>
    <t>円</t>
    <rPh sb="0" eb="1">
      <t>エン</t>
    </rPh>
    <phoneticPr fontId="1"/>
  </si>
  <si>
    <t>円/kWh</t>
    <rPh sb="0" eb="1">
      <t>エン</t>
    </rPh>
    <phoneticPr fontId="1"/>
  </si>
  <si>
    <t>月間削減額</t>
    <rPh sb="0" eb="2">
      <t>ゲッカン</t>
    </rPh>
    <rPh sb="2" eb="4">
      <t>サクゲン</t>
    </rPh>
    <rPh sb="4" eb="5">
      <t>ガク</t>
    </rPh>
    <phoneticPr fontId="1"/>
  </si>
  <si>
    <t>※軽油車 12,000Km/月走行→燃費12Km/L→1,000L/月消費　稼働日数25日　</t>
    <rPh sb="1" eb="3">
      <t>ケイユ</t>
    </rPh>
    <rPh sb="3" eb="4">
      <t>シャ</t>
    </rPh>
    <rPh sb="14" eb="15">
      <t>ツキ</t>
    </rPh>
    <rPh sb="15" eb="17">
      <t>ソウコウ</t>
    </rPh>
    <rPh sb="18" eb="20">
      <t>ネンピ</t>
    </rPh>
    <rPh sb="34" eb="35">
      <t>ツキ</t>
    </rPh>
    <rPh sb="35" eb="37">
      <t>ショウヒ</t>
    </rPh>
    <rPh sb="38" eb="40">
      <t>カドウ</t>
    </rPh>
    <rPh sb="40" eb="42">
      <t>ニッスウ</t>
    </rPh>
    <rPh sb="44" eb="45">
      <t>ヒ</t>
    </rPh>
    <phoneticPr fontId="1"/>
  </si>
  <si>
    <t>※フォロフライ300Km走行　バッテリー38,7Kwh　電費7,8Km/Kw</t>
    <rPh sb="12" eb="14">
      <t>ソウコウ</t>
    </rPh>
    <rPh sb="28" eb="29">
      <t>デン</t>
    </rPh>
    <rPh sb="29" eb="30">
      <t>ヒ</t>
    </rPh>
    <phoneticPr fontId="1"/>
  </si>
  <si>
    <t>※フォロフライ12,000Km/月走行　電費7,8Km/Kw　消費電力1,538kW→必要充電電力1,538kW</t>
    <rPh sb="16" eb="17">
      <t>ツキ</t>
    </rPh>
    <rPh sb="17" eb="19">
      <t>ソウコウ</t>
    </rPh>
    <rPh sb="20" eb="21">
      <t>デン</t>
    </rPh>
    <rPh sb="21" eb="22">
      <t>ヒ</t>
    </rPh>
    <rPh sb="31" eb="35">
      <t>ショウヒデンリョク</t>
    </rPh>
    <rPh sb="43" eb="45">
      <t>ヒツヨウ</t>
    </rPh>
    <rPh sb="45" eb="47">
      <t>ジュウデン</t>
    </rPh>
    <rPh sb="47" eb="49">
      <t>デンリョク</t>
    </rPh>
    <phoneticPr fontId="1"/>
  </si>
  <si>
    <t>　　　１～8台/低圧スマートビジネスプラン</t>
    <rPh sb="6" eb="7">
      <t>ダイ</t>
    </rPh>
    <rPh sb="8" eb="10">
      <t>テイアツ</t>
    </rPh>
    <phoneticPr fontId="1"/>
  </si>
  <si>
    <t xml:space="preserve">  月間収支（5年償却）</t>
    <rPh sb="2" eb="6">
      <t>ゲッカンシュウシ</t>
    </rPh>
    <rPh sb="8" eb="9">
      <t>ネン</t>
    </rPh>
    <rPh sb="9" eb="11">
      <t>ショウキャク</t>
    </rPh>
    <phoneticPr fontId="1"/>
  </si>
  <si>
    <t xml:space="preserve">           １～8台/従量電灯C　　</t>
    <rPh sb="14" eb="15">
      <t>ダイ</t>
    </rPh>
    <rPh sb="16" eb="18">
      <t>ジュウリョウ</t>
    </rPh>
    <rPh sb="18" eb="20">
      <t>デントウ</t>
    </rPh>
    <phoneticPr fontId="1"/>
  </si>
  <si>
    <t>現在の電力総使用量に関するCO2排出量（概算）t-Co2/kWh</t>
    <rPh sb="0" eb="2">
      <t>ゲンザイ</t>
    </rPh>
    <rPh sb="3" eb="5">
      <t>デンリョク</t>
    </rPh>
    <rPh sb="5" eb="9">
      <t>ソウシヨウリョウ</t>
    </rPh>
    <rPh sb="10" eb="11">
      <t>カン</t>
    </rPh>
    <rPh sb="16" eb="19">
      <t>ハイシュツリョウ</t>
    </rPh>
    <rPh sb="20" eb="22">
      <t>ガイサン</t>
    </rPh>
    <phoneticPr fontId="1"/>
  </si>
  <si>
    <r>
      <t>※軽油1000Lの</t>
    </r>
    <r>
      <rPr>
        <b/>
        <sz val="11"/>
        <color rgb="FF00B0F0"/>
        <rFont val="游ゴシック"/>
        <family val="3"/>
        <charset val="128"/>
        <scheme val="minor"/>
      </rPr>
      <t>CO2排出量2,5t</t>
    </r>
    <r>
      <rPr>
        <b/>
        <sz val="11"/>
        <color rgb="FFFF0000"/>
        <rFont val="游ゴシック"/>
        <family val="3"/>
        <charset val="128"/>
        <scheme val="minor"/>
      </rPr>
      <t>は、CO2フリーメニューへの切替で実質排出量は０ｔになります。</t>
    </r>
    <rPh sb="1" eb="3">
      <t>ケイユ</t>
    </rPh>
    <rPh sb="12" eb="15">
      <t>ハイシュツリョウ</t>
    </rPh>
    <rPh sb="33" eb="35">
      <t>キリカエ</t>
    </rPh>
    <rPh sb="36" eb="38">
      <t>ジッシツ</t>
    </rPh>
    <rPh sb="38" eb="41">
      <t>ハイシュツリョウ</t>
    </rPh>
    <phoneticPr fontId="1"/>
  </si>
  <si>
    <r>
      <t>※軽油1000Lの</t>
    </r>
    <r>
      <rPr>
        <b/>
        <sz val="11"/>
        <color rgb="FF00B0F0"/>
        <rFont val="游ゴシック"/>
        <family val="3"/>
        <charset val="128"/>
        <scheme val="minor"/>
      </rPr>
      <t>CO2排出量2,5</t>
    </r>
    <r>
      <rPr>
        <b/>
        <sz val="11"/>
        <color rgb="FFFF0000"/>
        <rFont val="游ゴシック"/>
        <family val="3"/>
        <charset val="128"/>
        <scheme val="minor"/>
      </rPr>
      <t>tは、CO2フリーメニューへの切替で実質排出量は０ｔになります。</t>
    </r>
    <rPh sb="1" eb="3">
      <t>ケイユ</t>
    </rPh>
    <rPh sb="12" eb="15">
      <t>ハイシュツリョウ</t>
    </rPh>
    <rPh sb="33" eb="35">
      <t>キリカエ</t>
    </rPh>
    <rPh sb="36" eb="38">
      <t>ジッシツ</t>
    </rPh>
    <rPh sb="38" eb="41">
      <t>ハイシュツリョウ</t>
    </rPh>
    <phoneticPr fontId="1"/>
  </si>
  <si>
    <t>年間走行データー</t>
    <rPh sb="0" eb="2">
      <t>ネンカン</t>
    </rPh>
    <rPh sb="2" eb="4">
      <t>ソウコウ</t>
    </rPh>
    <phoneticPr fontId="1"/>
  </si>
  <si>
    <t>年間走行距離</t>
    <rPh sb="0" eb="6">
      <t>ネンカンソウコウキョリ</t>
    </rPh>
    <phoneticPr fontId="1"/>
  </si>
  <si>
    <t>WLTC燃費</t>
    <rPh sb="4" eb="6">
      <t>ネンピ</t>
    </rPh>
    <phoneticPr fontId="1"/>
  </si>
  <si>
    <t>実力燃費</t>
    <rPh sb="0" eb="2">
      <t>ジツリョク</t>
    </rPh>
    <rPh sb="2" eb="4">
      <t>ネンピ</t>
    </rPh>
    <phoneticPr fontId="1"/>
  </si>
  <si>
    <t>燃費誤差</t>
    <rPh sb="0" eb="2">
      <t>ネンピ</t>
    </rPh>
    <rPh sb="2" eb="4">
      <t>ゴサ</t>
    </rPh>
    <phoneticPr fontId="1"/>
  </si>
  <si>
    <t>年間燃料消費</t>
    <rPh sb="0" eb="2">
      <t>ネンカン</t>
    </rPh>
    <rPh sb="2" eb="6">
      <t>ネンリョウショウヒ</t>
    </rPh>
    <phoneticPr fontId="1"/>
  </si>
  <si>
    <t>燃料単価</t>
    <rPh sb="0" eb="4">
      <t>ネンリョウタンカ</t>
    </rPh>
    <phoneticPr fontId="1"/>
  </si>
  <si>
    <t>WLTC電費</t>
    <rPh sb="4" eb="5">
      <t>デン</t>
    </rPh>
    <rPh sb="5" eb="6">
      <t>ヒ</t>
    </rPh>
    <phoneticPr fontId="1"/>
  </si>
  <si>
    <t>実力電費</t>
    <rPh sb="0" eb="2">
      <t>ジツリョク</t>
    </rPh>
    <rPh sb="2" eb="3">
      <t>デン</t>
    </rPh>
    <rPh sb="3" eb="4">
      <t>ヒ</t>
    </rPh>
    <phoneticPr fontId="1"/>
  </si>
  <si>
    <t>必要電力使用量</t>
    <rPh sb="0" eb="2">
      <t>ヒツヨウ</t>
    </rPh>
    <rPh sb="2" eb="4">
      <t>デンリョク</t>
    </rPh>
    <rPh sb="4" eb="7">
      <t>シヨウリョウ</t>
    </rPh>
    <phoneticPr fontId="1"/>
  </si>
  <si>
    <t>軽油年間CO2排出量</t>
    <rPh sb="0" eb="2">
      <t>ケイユ</t>
    </rPh>
    <rPh sb="2" eb="4">
      <t>ネンカン</t>
    </rPh>
    <rPh sb="7" eb="10">
      <t>ハイシュツリョウ</t>
    </rPh>
    <phoneticPr fontId="1"/>
  </si>
  <si>
    <t>EV年間CO2排出量</t>
    <rPh sb="2" eb="4">
      <t>ネンカン</t>
    </rPh>
    <rPh sb="7" eb="10">
      <t>ハイシュツリョウ</t>
    </rPh>
    <phoneticPr fontId="1"/>
  </si>
  <si>
    <t>CO2削減量</t>
    <rPh sb="3" eb="6">
      <t>サクゲンリョウ</t>
    </rPh>
    <phoneticPr fontId="1"/>
  </si>
  <si>
    <t>CO2削減率</t>
    <rPh sb="3" eb="6">
      <t>サクゲンリツ</t>
    </rPh>
    <phoneticPr fontId="1"/>
  </si>
  <si>
    <t>号車</t>
  </si>
  <si>
    <t>登録番号</t>
    <phoneticPr fontId="1"/>
  </si>
  <si>
    <t>メーカー</t>
    <phoneticPr fontId="1"/>
  </si>
  <si>
    <t>車種</t>
    <rPh sb="0" eb="2">
      <t>シャシュ</t>
    </rPh>
    <phoneticPr fontId="1"/>
  </si>
  <si>
    <t>リース期間</t>
    <rPh sb="3" eb="5">
      <t>キカン</t>
    </rPh>
    <phoneticPr fontId="1"/>
  </si>
  <si>
    <t>代替車種</t>
    <rPh sb="0" eb="4">
      <t>ダイタイシャシュ</t>
    </rPh>
    <phoneticPr fontId="1"/>
  </si>
  <si>
    <t>使用者所属部署</t>
    <rPh sb="5" eb="7">
      <t>ブショ</t>
    </rPh>
    <phoneticPr fontId="1"/>
  </si>
  <si>
    <t>Km</t>
    <phoneticPr fontId="1"/>
  </si>
  <si>
    <t>Km/L</t>
    <phoneticPr fontId="1"/>
  </si>
  <si>
    <t>円/L</t>
    <rPh sb="0" eb="1">
      <t>エン</t>
    </rPh>
    <phoneticPr fontId="1"/>
  </si>
  <si>
    <t>Km/Kwh</t>
    <phoneticPr fontId="1"/>
  </si>
  <si>
    <t>Kwh</t>
    <phoneticPr fontId="1"/>
  </si>
  <si>
    <t>t_CO2/L</t>
    <phoneticPr fontId="1"/>
  </si>
  <si>
    <t>t_CO2/kWh</t>
    <phoneticPr fontId="1"/>
  </si>
  <si>
    <t>t_CO2</t>
    <phoneticPr fontId="1"/>
  </si>
  <si>
    <t>％</t>
    <phoneticPr fontId="1"/>
  </si>
  <si>
    <t>総合計</t>
    <rPh sb="0" eb="3">
      <t>ソウゴウケイ</t>
    </rPh>
    <phoneticPr fontId="1"/>
  </si>
  <si>
    <t>サンプル</t>
    <phoneticPr fontId="1"/>
  </si>
  <si>
    <t>福岡○○あ○○○</t>
    <rPh sb="0" eb="2">
      <t>フクオカ</t>
    </rPh>
    <phoneticPr fontId="1"/>
  </si>
  <si>
    <t>日産</t>
    <rPh sb="0" eb="2">
      <t>ニッサン</t>
    </rPh>
    <phoneticPr fontId="1"/>
  </si>
  <si>
    <t>ｷｬﾗﾊﾞﾝ</t>
    <phoneticPr fontId="1"/>
  </si>
  <si>
    <t>~2025/03/31</t>
    <phoneticPr fontId="1"/>
  </si>
  <si>
    <t>【EV】フォロフライ</t>
    <phoneticPr fontId="1"/>
  </si>
  <si>
    <t>本社営業本部</t>
    <rPh sb="0" eb="2">
      <t>ホンシャ</t>
    </rPh>
    <rPh sb="2" eb="4">
      <t>エイギョウ</t>
    </rPh>
    <rPh sb="4" eb="6">
      <t>ホンブ</t>
    </rPh>
    <phoneticPr fontId="1"/>
  </si>
  <si>
    <t>三菱ミニキャブEV</t>
    <rPh sb="0" eb="2">
      <t>ミツビシ</t>
    </rPh>
    <phoneticPr fontId="1"/>
  </si>
  <si>
    <t>日産サクラ</t>
    <rPh sb="0" eb="2">
      <t>ニッサン</t>
    </rPh>
    <phoneticPr fontId="1"/>
  </si>
  <si>
    <t>日産リーフ</t>
    <rPh sb="0" eb="2">
      <t>ニッサン</t>
    </rPh>
    <phoneticPr fontId="1"/>
  </si>
  <si>
    <t>軽油１～２t乗出し価格</t>
    <rPh sb="0" eb="2">
      <t>ケイユ</t>
    </rPh>
    <rPh sb="6" eb="8">
      <t>ノリダ</t>
    </rPh>
    <rPh sb="9" eb="11">
      <t>カカク</t>
    </rPh>
    <phoneticPr fontId="1"/>
  </si>
  <si>
    <t>EVフォロフライ１t</t>
    <phoneticPr fontId="1"/>
  </si>
  <si>
    <t>EV補助金</t>
    <rPh sb="2" eb="5">
      <t>ホジョキン</t>
    </rPh>
    <phoneticPr fontId="1"/>
  </si>
  <si>
    <t>EV乗出し価格</t>
    <rPh sb="2" eb="4">
      <t>ノリダ</t>
    </rPh>
    <rPh sb="5" eb="7">
      <t>カカク</t>
    </rPh>
    <phoneticPr fontId="1"/>
  </si>
  <si>
    <t>EV乗換後の月間収支</t>
    <rPh sb="2" eb="5">
      <t>ノリカエゴ</t>
    </rPh>
    <rPh sb="6" eb="10">
      <t>ゲッカンシュウシ</t>
    </rPh>
    <phoneticPr fontId="1"/>
  </si>
  <si>
    <t>円</t>
    <rPh sb="0" eb="1">
      <t>エン</t>
    </rPh>
    <phoneticPr fontId="1"/>
  </si>
  <si>
    <t>5,000,000円</t>
    <rPh sb="9" eb="10">
      <t>エン</t>
    </rPh>
    <phoneticPr fontId="1"/>
  </si>
  <si>
    <t>6,000,000円</t>
    <rPh sb="9" eb="10">
      <t>エン</t>
    </rPh>
    <phoneticPr fontId="1"/>
  </si>
  <si>
    <t>1,700,000円</t>
    <rPh sb="9" eb="10">
      <t>エン</t>
    </rPh>
    <phoneticPr fontId="1"/>
  </si>
  <si>
    <t>4,300,000円</t>
    <rPh sb="9" eb="10">
      <t>エン</t>
    </rPh>
    <phoneticPr fontId="1"/>
  </si>
  <si>
    <t>　　　１～8台/高圧業務用電力A</t>
    <rPh sb="6" eb="7">
      <t>ダイ</t>
    </rPh>
    <rPh sb="8" eb="10">
      <t>コウアツ</t>
    </rPh>
    <rPh sb="10" eb="13">
      <t>ギョウムヨウ</t>
    </rPh>
    <rPh sb="13" eb="15">
      <t>デンリョク</t>
    </rPh>
    <phoneticPr fontId="1"/>
  </si>
  <si>
    <t>3相75kＷ</t>
    <rPh sb="1" eb="2">
      <t>ソウ</t>
    </rPh>
    <phoneticPr fontId="1"/>
  </si>
  <si>
    <t>軽油
消費量L</t>
    <rPh sb="0" eb="2">
      <t>ケイユ</t>
    </rPh>
    <rPh sb="3" eb="6">
      <t>ショウヒリョウ</t>
    </rPh>
    <phoneticPr fontId="1"/>
  </si>
  <si>
    <t>軽油
口銭</t>
    <rPh sb="0" eb="2">
      <t>ケイユ</t>
    </rPh>
    <rPh sb="3" eb="5">
      <t>コウセン</t>
    </rPh>
    <phoneticPr fontId="1"/>
  </si>
  <si>
    <t>軽油
販売益</t>
    <rPh sb="0" eb="2">
      <t>ケイユ</t>
    </rPh>
    <rPh sb="3" eb="6">
      <t>ハンバイエキ</t>
    </rPh>
    <phoneticPr fontId="1"/>
  </si>
  <si>
    <t>IDEX
電気口銭</t>
    <rPh sb="5" eb="7">
      <t>デンキ</t>
    </rPh>
    <rPh sb="7" eb="9">
      <t>コウセン</t>
    </rPh>
    <phoneticPr fontId="1"/>
  </si>
  <si>
    <t>IDEX
電気販売益</t>
    <rPh sb="5" eb="7">
      <t>デンキ</t>
    </rPh>
    <rPh sb="7" eb="10">
      <t>ハンバイエキ</t>
    </rPh>
    <phoneticPr fontId="1"/>
  </si>
  <si>
    <t>IDEX
販売粗利差分</t>
    <rPh sb="5" eb="9">
      <t>ハンバイアラリ</t>
    </rPh>
    <rPh sb="9" eb="11">
      <t>サブン</t>
    </rPh>
    <phoneticPr fontId="1"/>
  </si>
  <si>
    <t>円/電気-石油</t>
    <rPh sb="0" eb="1">
      <t>エン</t>
    </rPh>
    <rPh sb="2" eb="4">
      <t>デンキ</t>
    </rPh>
    <rPh sb="5" eb="7">
      <t>セキユ</t>
    </rPh>
    <phoneticPr fontId="1"/>
  </si>
  <si>
    <t>月間販売益</t>
    <rPh sb="0" eb="2">
      <t>ゲッカン</t>
    </rPh>
    <rPh sb="2" eb="5">
      <t>ハンバイエキ</t>
    </rPh>
    <phoneticPr fontId="1"/>
  </si>
  <si>
    <t>充電設備
月間利益</t>
    <rPh sb="0" eb="4">
      <t>ジュウデンセツビ</t>
    </rPh>
    <rPh sb="5" eb="9">
      <t>ゲッカンリエキ</t>
    </rPh>
    <phoneticPr fontId="1"/>
  </si>
  <si>
    <t>充電設備
5年分販売益</t>
    <rPh sb="0" eb="2">
      <t>ジュウデン</t>
    </rPh>
    <rPh sb="2" eb="4">
      <t>セツビ</t>
    </rPh>
    <rPh sb="6" eb="7">
      <t>ネン</t>
    </rPh>
    <rPh sb="7" eb="8">
      <t>ブン</t>
    </rPh>
    <rPh sb="8" eb="10">
      <t>ハンバイ</t>
    </rPh>
    <rPh sb="10" eb="11">
      <t>エキ</t>
    </rPh>
    <phoneticPr fontId="1"/>
  </si>
  <si>
    <t>充電設備
１年分販売益</t>
    <rPh sb="0" eb="2">
      <t>ジュウデン</t>
    </rPh>
    <rPh sb="2" eb="4">
      <t>セツビ</t>
    </rPh>
    <rPh sb="6" eb="7">
      <t>ネン</t>
    </rPh>
    <rPh sb="7" eb="8">
      <t>ブン</t>
    </rPh>
    <rPh sb="8" eb="10">
      <t>ハンバイ</t>
    </rPh>
    <rPh sb="10" eb="11">
      <t>エキ</t>
    </rPh>
    <phoneticPr fontId="1"/>
  </si>
  <si>
    <t>EV乗換後の月間削減額</t>
    <rPh sb="2" eb="5">
      <t>ノリカエゴ</t>
    </rPh>
    <rPh sb="6" eb="8">
      <t>ゲッカン</t>
    </rPh>
    <rPh sb="8" eb="10">
      <t>サクゲン</t>
    </rPh>
    <rPh sb="10" eb="11">
      <t>ガク</t>
    </rPh>
    <phoneticPr fontId="1"/>
  </si>
  <si>
    <t>EV1台充電に必要な電気代（千円）770kWh/月</t>
    <rPh sb="3" eb="4">
      <t>ダイ</t>
    </rPh>
    <rPh sb="4" eb="6">
      <t>ジュウデン</t>
    </rPh>
    <rPh sb="7" eb="9">
      <t>ヒツヨウ</t>
    </rPh>
    <rPh sb="10" eb="13">
      <t>デンキダイ</t>
    </rPh>
    <rPh sb="14" eb="16">
      <t>センエン</t>
    </rPh>
    <rPh sb="24" eb="25">
      <t>ツキ</t>
    </rPh>
    <phoneticPr fontId="1"/>
  </si>
  <si>
    <t>CO2</t>
    <phoneticPr fontId="1"/>
  </si>
  <si>
    <t>石油/電力差分</t>
    <rPh sb="0" eb="2">
      <t>セキユ</t>
    </rPh>
    <rPh sb="3" eb="5">
      <t>デンリョク</t>
    </rPh>
    <rPh sb="5" eb="7">
      <t>サブン</t>
    </rPh>
    <phoneticPr fontId="1"/>
  </si>
  <si>
    <t>t/L</t>
    <phoneticPr fontId="1"/>
  </si>
  <si>
    <t>t/kWh</t>
    <phoneticPr fontId="1"/>
  </si>
  <si>
    <t>tCo2</t>
    <phoneticPr fontId="1"/>
  </si>
  <si>
    <t>単相９kVA</t>
    <rPh sb="0" eb="2">
      <t>タンソウ</t>
    </rPh>
    <phoneticPr fontId="1"/>
  </si>
  <si>
    <t>単相15kVA</t>
    <rPh sb="0" eb="2">
      <t>タンソウ</t>
    </rPh>
    <phoneticPr fontId="1"/>
  </si>
  <si>
    <t>単相21kVA</t>
    <rPh sb="0" eb="2">
      <t>タンソウ</t>
    </rPh>
    <phoneticPr fontId="1"/>
  </si>
  <si>
    <t>単相27kVA</t>
    <rPh sb="0" eb="2">
      <t>タンソウ</t>
    </rPh>
    <phoneticPr fontId="1"/>
  </si>
  <si>
    <t>単相33kVA</t>
    <rPh sb="0" eb="2">
      <t>タンソウ</t>
    </rPh>
    <phoneticPr fontId="1"/>
  </si>
  <si>
    <t>単相39kVA</t>
    <rPh sb="0" eb="2">
      <t>タンソウ</t>
    </rPh>
    <phoneticPr fontId="1"/>
  </si>
  <si>
    <t>単相45kVA</t>
    <rPh sb="0" eb="2">
      <t>タンソウ</t>
    </rPh>
    <phoneticPr fontId="1"/>
  </si>
  <si>
    <t>お客様：月間収支（7年償却）</t>
    <rPh sb="1" eb="3">
      <t>キャクサマ</t>
    </rPh>
    <rPh sb="4" eb="8">
      <t>ゲッカンシュウシ</t>
    </rPh>
    <rPh sb="10" eb="11">
      <t>ネン</t>
    </rPh>
    <rPh sb="11" eb="13">
      <t>ショウキャク</t>
    </rPh>
    <phoneticPr fontId="1"/>
  </si>
  <si>
    <t>１～8台/低圧スマートビジネスプラン</t>
    <rPh sb="3" eb="4">
      <t>ダイ</t>
    </rPh>
    <rPh sb="5" eb="7">
      <t>テイアツ</t>
    </rPh>
    <phoneticPr fontId="1"/>
  </si>
  <si>
    <t>軽油１～２ｔ乗出し価格</t>
    <rPh sb="0" eb="2">
      <t>ケイユ</t>
    </rPh>
    <rPh sb="6" eb="8">
      <t>ノリダ</t>
    </rPh>
    <rPh sb="9" eb="11">
      <t>カカク</t>
    </rPh>
    <phoneticPr fontId="1"/>
  </si>
  <si>
    <t>EVフォロフライ1t</t>
    <phoneticPr fontId="1"/>
  </si>
  <si>
    <t>EV_REVO補助金</t>
    <rPh sb="7" eb="10">
      <t>ホジョキン</t>
    </rPh>
    <phoneticPr fontId="1"/>
  </si>
  <si>
    <t>EV切替後の月間収支</t>
    <rPh sb="2" eb="4">
      <t>キリカエ</t>
    </rPh>
    <rPh sb="4" eb="5">
      <t>ゴ</t>
    </rPh>
    <rPh sb="6" eb="8">
      <t>ゲッカン</t>
    </rPh>
    <rPh sb="8" eb="10">
      <t>シュウシ</t>
    </rPh>
    <phoneticPr fontId="1"/>
  </si>
  <si>
    <t>5,000,000円</t>
    <rPh sb="1" eb="10">
      <t>000000エン</t>
    </rPh>
    <phoneticPr fontId="1"/>
  </si>
  <si>
    <t>2,042,000円</t>
    <rPh sb="1" eb="10">
      <t>042000エン</t>
    </rPh>
    <phoneticPr fontId="1"/>
  </si>
  <si>
    <t>3,958,000円</t>
    <rPh sb="9" eb="10">
      <t>エン</t>
    </rPh>
    <phoneticPr fontId="1"/>
  </si>
  <si>
    <t>単相9kVA</t>
    <rPh sb="0" eb="2">
      <t>タンソウ</t>
    </rPh>
    <phoneticPr fontId="1"/>
  </si>
  <si>
    <t>月間エネルギーコスト削減額</t>
    <rPh sb="0" eb="2">
      <t>ゲッカン</t>
    </rPh>
    <rPh sb="10" eb="13">
      <t>サクゲンガク</t>
    </rPh>
    <phoneticPr fontId="1"/>
  </si>
  <si>
    <t>新出光：月間収支（5年償却）</t>
    <rPh sb="0" eb="3">
      <t>シンイデミツ</t>
    </rPh>
    <rPh sb="4" eb="8">
      <t>ゲッカンシュウシ</t>
    </rPh>
    <rPh sb="10" eb="11">
      <t>ネン</t>
    </rPh>
    <rPh sb="11" eb="13">
      <t>ショウキャク</t>
    </rPh>
    <phoneticPr fontId="1"/>
  </si>
  <si>
    <t>軽油
販売益</t>
    <rPh sb="0" eb="2">
      <t>ケイユ</t>
    </rPh>
    <rPh sb="3" eb="5">
      <t>ハンバイ</t>
    </rPh>
    <rPh sb="5" eb="6">
      <t>エキ</t>
    </rPh>
    <phoneticPr fontId="1"/>
  </si>
  <si>
    <t>IDEX電気
口銭</t>
    <rPh sb="4" eb="6">
      <t>デンキ</t>
    </rPh>
    <rPh sb="7" eb="9">
      <t>コウセン</t>
    </rPh>
    <phoneticPr fontId="1"/>
  </si>
  <si>
    <t>IDEX電気
販売益</t>
    <rPh sb="4" eb="6">
      <t>デンキ</t>
    </rPh>
    <rPh sb="7" eb="9">
      <t>ハンバイ</t>
    </rPh>
    <rPh sb="9" eb="10">
      <t>エキ</t>
    </rPh>
    <phoneticPr fontId="1"/>
  </si>
  <si>
    <r>
      <t xml:space="preserve">充電設備
</t>
    </r>
    <r>
      <rPr>
        <b/>
        <sz val="11"/>
        <color rgb="FFFFC000"/>
        <rFont val="游ゴシック"/>
        <family val="3"/>
        <charset val="128"/>
        <scheme val="minor"/>
      </rPr>
      <t>貸与額</t>
    </r>
    <rPh sb="0" eb="2">
      <t>ジュウデン</t>
    </rPh>
    <rPh sb="2" eb="4">
      <t>セツビ</t>
    </rPh>
    <rPh sb="5" eb="7">
      <t>タイヨ</t>
    </rPh>
    <rPh sb="7" eb="8">
      <t>ガク</t>
    </rPh>
    <phoneticPr fontId="1"/>
  </si>
  <si>
    <t>充電設備
5年間利益</t>
    <rPh sb="0" eb="4">
      <t>ジュウデンセツビ</t>
    </rPh>
    <rPh sb="6" eb="8">
      <t>ネンカン</t>
    </rPh>
    <rPh sb="8" eb="10">
      <t>リエキ</t>
    </rPh>
    <phoneticPr fontId="1"/>
  </si>
  <si>
    <t>充電設備
月間利益</t>
    <rPh sb="0" eb="4">
      <t>ジュウデンセツビ</t>
    </rPh>
    <rPh sb="5" eb="7">
      <t>ゲッカン</t>
    </rPh>
    <rPh sb="7" eb="9">
      <t>リエキ</t>
    </rPh>
    <phoneticPr fontId="1"/>
  </si>
  <si>
    <t>月間販売益</t>
    <rPh sb="0" eb="2">
      <t>ゲッカン</t>
    </rPh>
    <rPh sb="2" eb="4">
      <t>ハンバイ</t>
    </rPh>
    <rPh sb="4" eb="5">
      <t>エキ</t>
    </rPh>
    <phoneticPr fontId="1"/>
  </si>
  <si>
    <t>充電設備額×20％</t>
    <rPh sb="4" eb="5">
      <t>ガク</t>
    </rPh>
    <phoneticPr fontId="1"/>
  </si>
  <si>
    <t>月間IDEX販売益</t>
    <rPh sb="0" eb="2">
      <t>ゲッカン</t>
    </rPh>
    <rPh sb="6" eb="9">
      <t>ハンバイエキ</t>
    </rPh>
    <phoneticPr fontId="1"/>
  </si>
  <si>
    <t>【○○営業所】低圧スマートビジネスプラン</t>
    <rPh sb="3" eb="6">
      <t>エイギョウショ</t>
    </rPh>
    <rPh sb="7" eb="9">
      <t>テイアツ</t>
    </rPh>
    <phoneticPr fontId="1"/>
  </si>
  <si>
    <t>09-0000-0000-0000-0000-0000  使用日数</t>
    <rPh sb="29" eb="31">
      <t>シヨウ</t>
    </rPh>
    <rPh sb="31" eb="33">
      <t>ニッスウ</t>
    </rPh>
    <phoneticPr fontId="1"/>
  </si>
  <si>
    <t>EV1台充電に必要な電気代（千円）770kWh/月</t>
    <phoneticPr fontId="1"/>
  </si>
  <si>
    <t>○○○〇運送様</t>
    <rPh sb="4" eb="6">
      <t>ウンソウ</t>
    </rPh>
    <rPh sb="6" eb="7">
      <t>サマ</t>
    </rPh>
    <phoneticPr fontId="1"/>
  </si>
  <si>
    <t>福岡市     29kW　</t>
    <rPh sb="0" eb="3">
      <t>フクオカシ</t>
    </rPh>
    <phoneticPr fontId="1"/>
  </si>
  <si>
    <t>【福岡営業部】高圧業務用電力A</t>
    <rPh sb="1" eb="3">
      <t>フクオカ</t>
    </rPh>
    <rPh sb="3" eb="6">
      <t>エイギョウブ</t>
    </rPh>
    <rPh sb="7" eb="9">
      <t>コウアツ</t>
    </rPh>
    <phoneticPr fontId="1"/>
  </si>
  <si>
    <t>【営業所】高圧業務用季時別電力A</t>
    <rPh sb="1" eb="4">
      <t>エイギョウショ</t>
    </rPh>
    <rPh sb="5" eb="7">
      <t>コウアツ</t>
    </rPh>
    <phoneticPr fontId="1"/>
  </si>
  <si>
    <t>福岡市       75Kw</t>
    <rPh sb="0" eb="3">
      <t>フクオカシ</t>
    </rPh>
    <phoneticPr fontId="1"/>
  </si>
  <si>
    <t>福岡市　   契約20kW</t>
    <rPh sb="0" eb="3">
      <t>フクオカシ</t>
    </rPh>
    <rPh sb="7" eb="9">
      <t>ケイヤク</t>
    </rPh>
    <phoneticPr fontId="1"/>
  </si>
  <si>
    <t>福岡市           契約15kW</t>
    <rPh sb="0" eb="2">
      <t>フクオカ</t>
    </rPh>
    <rPh sb="2" eb="3">
      <t>シ</t>
    </rPh>
    <rPh sb="14" eb="16">
      <t>ケイヤク</t>
    </rPh>
    <phoneticPr fontId="1"/>
  </si>
  <si>
    <t>福岡市          契約9kW</t>
    <rPh sb="0" eb="3">
      <t>フクオカシ</t>
    </rPh>
    <rPh sb="13" eb="15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</si>
</sst>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.0"/>
    <numFmt numFmtId="178" formatCode="[$-411]ge\.m\.d;@"/>
    <numFmt numFmtId="179" formatCode="0.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rgb="FFFFC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38" fontId="0" fillId="0" borderId="1" xfId="1" applyFont="1" applyBorder="1">
      <alignment vertical="center"/>
    </xf>
    <xf numFmtId="38" fontId="3" fillId="0" borderId="1" xfId="1" applyFont="1" applyBorder="1">
      <alignment vertical="center"/>
    </xf>
    <xf numFmtId="38" fontId="0" fillId="0" borderId="0" xfId="1" applyFont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1" xfId="1" applyNumberFormat="1" applyFont="1" applyBorder="1">
      <alignment vertical="center"/>
    </xf>
    <xf numFmtId="38" fontId="0" fillId="0" borderId="0" xfId="1" applyFont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8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38" fontId="0" fillId="0" borderId="1" xfId="1" applyNumberFormat="1" applyFont="1" applyBorder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38" fontId="3" fillId="0" borderId="1" xfId="1" applyNumberFormat="1" applyFont="1" applyFill="1" applyBorder="1">
      <alignment vertical="center"/>
    </xf>
    <xf numFmtId="38" fontId="0" fillId="0" borderId="1" xfId="1" applyNumberFormat="1" applyFont="1" applyFill="1" applyBorder="1">
      <alignment vertical="center"/>
    </xf>
    <xf numFmtId="38" fontId="10" fillId="0" borderId="1" xfId="1" applyNumberFormat="1" applyFont="1" applyBorder="1">
      <alignment vertical="center"/>
    </xf>
    <xf numFmtId="38" fontId="11" fillId="0" borderId="1" xfId="1" applyNumberFormat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38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38" fontId="0" fillId="5" borderId="1" xfId="1" applyFont="1" applyFill="1" applyBorder="1">
      <alignment vertical="center"/>
    </xf>
    <xf numFmtId="0" fontId="3" fillId="3" borderId="1" xfId="0" applyFont="1" applyFill="1" applyBorder="1">
      <alignment vertical="center"/>
    </xf>
    <xf numFmtId="176" fontId="3" fillId="3" borderId="1" xfId="1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0" fillId="2" borderId="1" xfId="1" applyNumberFormat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1" xfId="1" applyNumberFormat="1" applyFont="1" applyFill="1" applyBorder="1">
      <alignment vertical="center"/>
    </xf>
    <xf numFmtId="38" fontId="0" fillId="3" borderId="1" xfId="1" applyFont="1" applyFill="1" applyBorder="1">
      <alignment vertical="center"/>
    </xf>
    <xf numFmtId="176" fontId="0" fillId="3" borderId="1" xfId="1" applyNumberFormat="1" applyFont="1" applyFill="1" applyBorder="1">
      <alignment vertical="center"/>
    </xf>
    <xf numFmtId="38" fontId="0" fillId="3" borderId="1" xfId="1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38" fontId="0" fillId="0" borderId="1" xfId="1" applyFont="1" applyFill="1" applyBorder="1">
      <alignment vertical="center"/>
    </xf>
    <xf numFmtId="177" fontId="0" fillId="2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5" borderId="1" xfId="1" applyFont="1" applyFill="1" applyBorder="1">
      <alignment vertical="center"/>
    </xf>
    <xf numFmtId="0" fontId="9" fillId="0" borderId="0" xfId="0" applyFont="1">
      <alignment vertical="center"/>
    </xf>
    <xf numFmtId="0" fontId="13" fillId="4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>
      <alignment vertical="center"/>
    </xf>
    <xf numFmtId="40" fontId="3" fillId="8" borderId="1" xfId="1" applyNumberFormat="1" applyFont="1" applyFill="1" applyBorder="1">
      <alignment vertical="center"/>
    </xf>
    <xf numFmtId="0" fontId="13" fillId="7" borderId="0" xfId="0" applyFont="1" applyFill="1">
      <alignment vertical="center"/>
    </xf>
    <xf numFmtId="0" fontId="13" fillId="9" borderId="1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>
      <alignment vertical="center"/>
    </xf>
    <xf numFmtId="56" fontId="3" fillId="3" borderId="8" xfId="0" applyNumberFormat="1" applyFont="1" applyFill="1" applyBorder="1">
      <alignment vertical="center"/>
    </xf>
    <xf numFmtId="38" fontId="3" fillId="3" borderId="7" xfId="1" applyFont="1" applyFill="1" applyBorder="1" applyAlignment="1">
      <alignment horizontal="center" vertical="center"/>
    </xf>
    <xf numFmtId="176" fontId="3" fillId="3" borderId="7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38" fontId="3" fillId="3" borderId="7" xfId="0" applyNumberFormat="1" applyFont="1" applyFill="1" applyBorder="1" applyAlignment="1">
      <alignment horizontal="center" vertical="center"/>
    </xf>
    <xf numFmtId="9" fontId="8" fillId="3" borderId="7" xfId="2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4" fillId="10" borderId="2" xfId="0" applyFont="1" applyFill="1" applyBorder="1">
      <alignment vertical="center"/>
    </xf>
    <xf numFmtId="178" fontId="4" fillId="10" borderId="2" xfId="0" applyNumberFormat="1" applyFont="1" applyFill="1" applyBorder="1" applyAlignment="1">
      <alignment horizontal="center" vertical="center"/>
    </xf>
    <xf numFmtId="178" fontId="4" fillId="11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4" fillId="10" borderId="2" xfId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3" fillId="10" borderId="2" xfId="1" applyFont="1" applyFill="1" applyBorder="1">
      <alignment vertical="center"/>
    </xf>
    <xf numFmtId="9" fontId="3" fillId="0" borderId="2" xfId="2" applyFont="1" applyFill="1" applyBorder="1">
      <alignment vertical="center"/>
    </xf>
    <xf numFmtId="179" fontId="3" fillId="1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6" fontId="3" fillId="0" borderId="2" xfId="1" applyNumberFormat="1" applyFont="1" applyFill="1" applyBorder="1">
      <alignment vertical="center"/>
    </xf>
    <xf numFmtId="38" fontId="3" fillId="0" borderId="2" xfId="1" applyFont="1" applyFill="1" applyBorder="1">
      <alignment vertical="center"/>
    </xf>
    <xf numFmtId="40" fontId="0" fillId="0" borderId="2" xfId="1" applyNumberFormat="1" applyFont="1" applyFill="1" applyBorder="1">
      <alignment vertical="center"/>
    </xf>
    <xf numFmtId="38" fontId="0" fillId="0" borderId="2" xfId="0" applyNumberFormat="1" applyFill="1" applyBorder="1">
      <alignment vertical="center"/>
    </xf>
    <xf numFmtId="9" fontId="5" fillId="0" borderId="2" xfId="2" applyFont="1" applyFill="1" applyBorder="1">
      <alignment vertical="center"/>
    </xf>
    <xf numFmtId="0" fontId="0" fillId="2" borderId="1" xfId="0" applyFill="1" applyBorder="1">
      <alignment vertical="center"/>
    </xf>
    <xf numFmtId="0" fontId="4" fillId="10" borderId="1" xfId="0" applyFont="1" applyFill="1" applyBorder="1">
      <alignment vertical="center"/>
    </xf>
    <xf numFmtId="178" fontId="4" fillId="1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4" fillId="10" borderId="1" xfId="1" applyFont="1" applyFill="1" applyBorder="1">
      <alignment vertical="center"/>
    </xf>
    <xf numFmtId="38" fontId="3" fillId="10" borderId="1" xfId="1" applyFont="1" applyFill="1" applyBorder="1">
      <alignment vertical="center"/>
    </xf>
    <xf numFmtId="179" fontId="3" fillId="10" borderId="1" xfId="0" applyNumberFormat="1" applyFont="1" applyFill="1" applyBorder="1">
      <alignment vertical="center"/>
    </xf>
    <xf numFmtId="38" fontId="0" fillId="0" borderId="1" xfId="0" applyNumberFormat="1" applyFill="1" applyBorder="1">
      <alignment vertical="center"/>
    </xf>
    <xf numFmtId="9" fontId="5" fillId="0" borderId="1" xfId="2" applyFont="1" applyFill="1" applyBorder="1">
      <alignment vertical="center"/>
    </xf>
    <xf numFmtId="0" fontId="4" fillId="0" borderId="1" xfId="0" applyFont="1" applyFill="1" applyBorder="1">
      <alignment vertical="center"/>
    </xf>
    <xf numFmtId="9" fontId="3" fillId="0" borderId="1" xfId="2" applyFont="1" applyFill="1" applyBorder="1">
      <alignment vertical="center"/>
    </xf>
    <xf numFmtId="0" fontId="0" fillId="10" borderId="1" xfId="0" applyFill="1" applyBorder="1">
      <alignment vertical="center"/>
    </xf>
    <xf numFmtId="0" fontId="0" fillId="0" borderId="1" xfId="0" applyFill="1" applyBorder="1">
      <alignment vertical="center"/>
    </xf>
    <xf numFmtId="38" fontId="0" fillId="10" borderId="1" xfId="1" applyFont="1" applyFill="1" applyBorder="1">
      <alignment vertical="center"/>
    </xf>
    <xf numFmtId="176" fontId="3" fillId="2" borderId="1" xfId="1" applyNumberFormat="1" applyFont="1" applyFill="1" applyBorder="1">
      <alignment vertical="center"/>
    </xf>
    <xf numFmtId="0" fontId="3" fillId="10" borderId="1" xfId="0" applyFont="1" applyFill="1" applyBorder="1">
      <alignment vertical="center"/>
    </xf>
    <xf numFmtId="0" fontId="3" fillId="10" borderId="0" xfId="0" applyFont="1" applyFill="1">
      <alignment vertical="center"/>
    </xf>
    <xf numFmtId="38" fontId="4" fillId="0" borderId="0" xfId="1" applyFont="1" applyFill="1" applyBorder="1">
      <alignment vertical="center"/>
    </xf>
    <xf numFmtId="0" fontId="13" fillId="7" borderId="1" xfId="0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3" fillId="3" borderId="1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3" fillId="13" borderId="1" xfId="0" applyFont="1" applyFill="1" applyBorder="1">
      <alignment vertical="center"/>
    </xf>
    <xf numFmtId="38" fontId="3" fillId="13" borderId="1" xfId="1" applyNumberFormat="1" applyFont="1" applyFill="1" applyBorder="1">
      <alignment vertical="center"/>
    </xf>
    <xf numFmtId="0" fontId="3" fillId="14" borderId="1" xfId="0" applyFont="1" applyFill="1" applyBorder="1">
      <alignment vertical="center"/>
    </xf>
    <xf numFmtId="38" fontId="3" fillId="14" borderId="1" xfId="1" applyNumberFormat="1" applyFont="1" applyFill="1" applyBorder="1">
      <alignment vertical="center"/>
    </xf>
    <xf numFmtId="38" fontId="0" fillId="14" borderId="1" xfId="1" applyNumberFormat="1" applyFont="1" applyFill="1" applyBorder="1">
      <alignment vertical="center"/>
    </xf>
    <xf numFmtId="38" fontId="0" fillId="2" borderId="1" xfId="1" applyFont="1" applyFill="1" applyBorder="1">
      <alignment vertical="center"/>
    </xf>
    <xf numFmtId="0" fontId="3" fillId="15" borderId="1" xfId="0" applyFont="1" applyFill="1" applyBorder="1">
      <alignment vertical="center"/>
    </xf>
    <xf numFmtId="40" fontId="3" fillId="15" borderId="1" xfId="1" applyNumberFormat="1" applyFont="1" applyFill="1" applyBorder="1">
      <alignment vertical="center"/>
    </xf>
    <xf numFmtId="0" fontId="13" fillId="16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13" fillId="1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13" fillId="16" borderId="0" xfId="0" applyFont="1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176" fontId="0" fillId="2" borderId="1" xfId="1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8" fontId="3" fillId="12" borderId="1" xfId="0" applyNumberFormat="1" applyFon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8" fontId="3" fillId="1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tx2"/>
                </a:solidFill>
              </a:rPr>
              <a:t>月間</a:t>
            </a:r>
            <a:r>
              <a:rPr lang="en-US" altLang="ja-JP" b="1">
                <a:solidFill>
                  <a:schemeClr val="tx2"/>
                </a:solidFill>
              </a:rPr>
              <a:t>IDEX</a:t>
            </a:r>
            <a:r>
              <a:rPr lang="ja-JP" altLang="en-US" b="1">
                <a:solidFill>
                  <a:schemeClr val="tx2"/>
                </a:solidFill>
              </a:rPr>
              <a:t>販売益推移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[1]収支その他!$O$41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[1]収支その他!$P$41</c:f>
              <c:numCache>
                <c:formatCode>General</c:formatCode>
                <c:ptCount val="1"/>
                <c:pt idx="0">
                  <c:v>7356.666666666667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B-4AF5-8601-6636CC03B492}"/>
            </c:ext>
          </c:extLst>
        </c:ser>
        <c:ser>
          <c:idx val="1"/>
          <c:order val="1"/>
          <c:tx>
            <c:strRef>
              <c:f>[1]収支その他!$O$42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[1]収支その他!$P$42</c:f>
              <c:numCache>
                <c:formatCode>General</c:formatCode>
                <c:ptCount val="1"/>
                <c:pt idx="0">
                  <c:v>14713.333333333334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B-4AF5-8601-6636CC03B492}"/>
            </c:ext>
          </c:extLst>
        </c:ser>
        <c:ser>
          <c:idx val="2"/>
          <c:order val="2"/>
          <c:tx>
            <c:strRef>
              <c:f>[1]収支その他!$O$43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[1]収支その他!$P$43</c:f>
              <c:numCache>
                <c:formatCode>General</c:formatCode>
                <c:ptCount val="1"/>
                <c:pt idx="0">
                  <c:v>22070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AB-4AF5-8601-6636CC03B492}"/>
            </c:ext>
          </c:extLst>
        </c:ser>
        <c:ser>
          <c:idx val="3"/>
          <c:order val="3"/>
          <c:tx>
            <c:strRef>
              <c:f>[1]収支その他!$O$44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[1]収支その他!$P$44</c:f>
              <c:numCache>
                <c:formatCode>General</c:formatCode>
                <c:ptCount val="1"/>
                <c:pt idx="0">
                  <c:v>29426.666666666668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AB-4AF5-8601-6636CC03B492}"/>
            </c:ext>
          </c:extLst>
        </c:ser>
        <c:ser>
          <c:idx val="4"/>
          <c:order val="4"/>
          <c:tx>
            <c:strRef>
              <c:f>[1]収支その他!$O$45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[1]収支その他!$P$45</c:f>
              <c:numCache>
                <c:formatCode>General</c:formatCode>
                <c:ptCount val="1"/>
                <c:pt idx="0">
                  <c:v>36783.333333333336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AB-4AF5-8601-6636CC03B492}"/>
            </c:ext>
          </c:extLst>
        </c:ser>
        <c:ser>
          <c:idx val="5"/>
          <c:order val="5"/>
          <c:tx>
            <c:strRef>
              <c:f>[1]収支その他!$O$46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[1]収支その他!$P$46</c:f>
              <c:numCache>
                <c:formatCode>General</c:formatCode>
                <c:ptCount val="1"/>
                <c:pt idx="0">
                  <c:v>44140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AB-4AF5-8601-6636CC03B492}"/>
            </c:ext>
          </c:extLst>
        </c:ser>
        <c:ser>
          <c:idx val="6"/>
          <c:order val="6"/>
          <c:tx>
            <c:strRef>
              <c:f>[1]収支その他!$O$47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[1]収支その他!$P$47</c:f>
              <c:numCache>
                <c:formatCode>General</c:formatCode>
                <c:ptCount val="1"/>
                <c:pt idx="0">
                  <c:v>51496.666666666664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AB-4AF5-8601-6636CC03B492}"/>
            </c:ext>
          </c:extLst>
        </c:ser>
        <c:ser>
          <c:idx val="7"/>
          <c:order val="7"/>
          <c:tx>
            <c:strRef>
              <c:f>[1]収支その他!$O$48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[1]収支その他!$P$39:$P$40</c:f>
              <c:strCache>
                <c:ptCount val="2"/>
                <c:pt idx="0">
                  <c:v>月間IDEX販売益</c:v>
                </c:pt>
                <c:pt idx="1">
                  <c:v>円</c:v>
                </c:pt>
              </c:strCache>
            </c:strRef>
          </c:cat>
          <c:val>
            <c:numRef>
              <c:f>[1]収支その他!$P$48</c:f>
              <c:numCache>
                <c:formatCode>General</c:formatCode>
                <c:ptCount val="1"/>
                <c:pt idx="0">
                  <c:v>58853.333333333336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AB-4AF5-8601-6636CC03B4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97416"/>
        <c:axId val="451297744"/>
      </c:barChart>
      <c:catAx>
        <c:axId val="451297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1297744"/>
        <c:crosses val="autoZero"/>
        <c:auto val="1"/>
        <c:lblAlgn val="ctr"/>
        <c:lblOffset val="100"/>
        <c:noMultiLvlLbl val="0"/>
      </c:catAx>
      <c:valAx>
        <c:axId val="4512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129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車両台数別</a:t>
            </a:r>
            <a:r>
              <a:rPr lang="en-US" altLang="ja-JP"/>
              <a:t>_</a:t>
            </a:r>
            <a:r>
              <a:rPr lang="ja-JP" altLang="en-US"/>
              <a:t>エネルギコスト・充電器償却後の削減額予想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②単相別引込み!$M$40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②単相別引込み!$N$40:$O$40</c:f>
              <c:numCache>
                <c:formatCode>#,##0_);[Red]\(#,##0\)</c:formatCode>
                <c:ptCount val="2"/>
                <c:pt idx="0">
                  <c:v>-104369</c:v>
                </c:pt>
                <c:pt idx="1">
                  <c:v>-91035.666666666672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C2F-A089-3EBCD4F940BC}"/>
            </c:ext>
          </c:extLst>
        </c:ser>
        <c:ser>
          <c:idx val="1"/>
          <c:order val="1"/>
          <c:tx>
            <c:strRef>
              <c:f>②単相別引込み!$M$41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②単相別引込み!$N$41:$O$41</c:f>
              <c:numCache>
                <c:formatCode>#,##0_);[Red]\(#,##0\)</c:formatCode>
                <c:ptCount val="2"/>
                <c:pt idx="0">
                  <c:v>-212533</c:v>
                </c:pt>
                <c:pt idx="1">
                  <c:v>-185866.33333333334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E-4C2F-A089-3EBCD4F940BC}"/>
            </c:ext>
          </c:extLst>
        </c:ser>
        <c:ser>
          <c:idx val="2"/>
          <c:order val="2"/>
          <c:tx>
            <c:strRef>
              <c:f>②単相別引込み!$M$42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②単相別引込み!$N$42:$O$42</c:f>
              <c:numCache>
                <c:formatCode>#,##0_);[Red]\(#,##0\)</c:formatCode>
                <c:ptCount val="2"/>
                <c:pt idx="0">
                  <c:v>-320696</c:v>
                </c:pt>
                <c:pt idx="1">
                  <c:v>-280696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6E-4C2F-A089-3EBCD4F940BC}"/>
            </c:ext>
          </c:extLst>
        </c:ser>
        <c:ser>
          <c:idx val="3"/>
          <c:order val="3"/>
          <c:tx>
            <c:strRef>
              <c:f>②単相別引込み!$M$43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②単相別引込み!$N$43:$O$43</c:f>
              <c:numCache>
                <c:formatCode>#,##0_);[Red]\(#,##0\)</c:formatCode>
                <c:ptCount val="2"/>
                <c:pt idx="0">
                  <c:v>-428860</c:v>
                </c:pt>
                <c:pt idx="1">
                  <c:v>-375526.66666666669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E-4C2F-A089-3EBCD4F940BC}"/>
            </c:ext>
          </c:extLst>
        </c:ser>
        <c:ser>
          <c:idx val="4"/>
          <c:order val="4"/>
          <c:tx>
            <c:strRef>
              <c:f>②単相別引込み!$M$44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②単相別引込み!$N$44:$O$44</c:f>
              <c:numCache>
                <c:formatCode>#,##0_);[Red]\(#,##0\)</c:formatCode>
                <c:ptCount val="2"/>
                <c:pt idx="0">
                  <c:v>-537024</c:v>
                </c:pt>
                <c:pt idx="1">
                  <c:v>-470357.33333333331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E-4C2F-A089-3EBCD4F940BC}"/>
            </c:ext>
          </c:extLst>
        </c:ser>
        <c:ser>
          <c:idx val="5"/>
          <c:order val="5"/>
          <c:tx>
            <c:strRef>
              <c:f>②単相別引込み!$M$45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②単相別引込み!$N$45:$O$45</c:f>
              <c:numCache>
                <c:formatCode>#,##0_);[Red]\(#,##0\)</c:formatCode>
                <c:ptCount val="2"/>
                <c:pt idx="0">
                  <c:v>-644871</c:v>
                </c:pt>
                <c:pt idx="1">
                  <c:v>-564871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6E-4C2F-A089-3EBCD4F940BC}"/>
            </c:ext>
          </c:extLst>
        </c:ser>
        <c:ser>
          <c:idx val="6"/>
          <c:order val="6"/>
          <c:tx>
            <c:strRef>
              <c:f>②単相別引込み!$M$46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②単相別引込み!$N$46:$O$46</c:f>
              <c:numCache>
                <c:formatCode>#,##0_);[Red]\(#,##0\)</c:formatCode>
                <c:ptCount val="2"/>
                <c:pt idx="0">
                  <c:v>-754932</c:v>
                </c:pt>
                <c:pt idx="1">
                  <c:v>-661598.66666666663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6E-4C2F-A089-3EBCD4F940BC}"/>
            </c:ext>
          </c:extLst>
        </c:ser>
        <c:ser>
          <c:idx val="7"/>
          <c:order val="7"/>
          <c:tx>
            <c:strRef>
              <c:f>②単相別引込み!$M$47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②単相別引込み!$N$47:$O$47</c:f>
              <c:numCache>
                <c:formatCode>#,##0_);[Red]\(#,##0\)</c:formatCode>
                <c:ptCount val="2"/>
                <c:pt idx="0">
                  <c:v>-864993</c:v>
                </c:pt>
                <c:pt idx="1">
                  <c:v>-758326.33333333337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6E-4C2F-A089-3EBCD4F940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45224"/>
        <c:axId val="284845552"/>
      </c:barChart>
      <c:catAx>
        <c:axId val="28484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845552"/>
        <c:crosses val="autoZero"/>
        <c:auto val="1"/>
        <c:lblAlgn val="ctr"/>
        <c:lblOffset val="100"/>
        <c:noMultiLvlLbl val="0"/>
      </c:catAx>
      <c:valAx>
        <c:axId val="28484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484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EV</a:t>
            </a:r>
            <a:r>
              <a:rPr lang="ja-JP" altLang="en-US"/>
              <a:t>切替後の月間収支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[1]収支その他!$T$29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[1]収支その他!$U$29</c:f>
              <c:numCache>
                <c:formatCode>General</c:formatCode>
                <c:ptCount val="1"/>
                <c:pt idx="0">
                  <c:v>-24368.666666666672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0-4C62-B14D-39E3043ECDF2}"/>
            </c:ext>
          </c:extLst>
        </c:ser>
        <c:ser>
          <c:idx val="1"/>
          <c:order val="1"/>
          <c:tx>
            <c:strRef>
              <c:f>[1]収支その他!$T$30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[1]収支その他!$U$30</c:f>
              <c:numCache>
                <c:formatCode>General</c:formatCode>
                <c:ptCount val="1"/>
                <c:pt idx="0">
                  <c:v>-48737.333333333343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0-4C62-B14D-39E3043ECDF2}"/>
            </c:ext>
          </c:extLst>
        </c:ser>
        <c:ser>
          <c:idx val="2"/>
          <c:order val="2"/>
          <c:tx>
            <c:strRef>
              <c:f>[1]収支その他!$T$31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[1]収支その他!$U$31</c:f>
              <c:numCache>
                <c:formatCode>General</c:formatCode>
                <c:ptCount val="1"/>
                <c:pt idx="0">
                  <c:v>-73106.000000000015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0-4C62-B14D-39E3043ECDF2}"/>
            </c:ext>
          </c:extLst>
        </c:ser>
        <c:ser>
          <c:idx val="3"/>
          <c:order val="3"/>
          <c:tx>
            <c:strRef>
              <c:f>[1]収支その他!$T$32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[1]収支その他!$U$32</c:f>
              <c:numCache>
                <c:formatCode>General</c:formatCode>
                <c:ptCount val="1"/>
                <c:pt idx="0">
                  <c:v>-97474.666666666686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C0-4C62-B14D-39E3043ECDF2}"/>
            </c:ext>
          </c:extLst>
        </c:ser>
        <c:ser>
          <c:idx val="4"/>
          <c:order val="4"/>
          <c:tx>
            <c:strRef>
              <c:f>[1]収支その他!$T$33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[1]収支その他!$U$33</c:f>
              <c:numCache>
                <c:formatCode>General</c:formatCode>
                <c:ptCount val="1"/>
                <c:pt idx="0">
                  <c:v>-121843.33333333336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C0-4C62-B14D-39E3043ECDF2}"/>
            </c:ext>
          </c:extLst>
        </c:ser>
        <c:ser>
          <c:idx val="5"/>
          <c:order val="5"/>
          <c:tx>
            <c:strRef>
              <c:f>[1]収支その他!$T$34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[1]収支その他!$U$34</c:f>
              <c:numCache>
                <c:formatCode>General</c:formatCode>
                <c:ptCount val="1"/>
                <c:pt idx="0">
                  <c:v>-146212.00000000003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C0-4C62-B14D-39E3043ECDF2}"/>
            </c:ext>
          </c:extLst>
        </c:ser>
        <c:ser>
          <c:idx val="6"/>
          <c:order val="6"/>
          <c:tx>
            <c:strRef>
              <c:f>[1]収支その他!$T$35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[1]収支その他!$U$35</c:f>
              <c:numCache>
                <c:formatCode>General</c:formatCode>
                <c:ptCount val="1"/>
                <c:pt idx="0">
                  <c:v>-170580.66666666669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C0-4C62-B14D-39E3043ECDF2}"/>
            </c:ext>
          </c:extLst>
        </c:ser>
        <c:ser>
          <c:idx val="7"/>
          <c:order val="7"/>
          <c:tx>
            <c:strRef>
              <c:f>[1]収支その他!$T$36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[1]収支その他!$U$27:$U$28</c:f>
              <c:strCache>
                <c:ptCount val="2"/>
                <c:pt idx="0">
                  <c:v>EV切替後の月間収支</c:v>
                </c:pt>
                <c:pt idx="1">
                  <c:v>円</c:v>
                </c:pt>
              </c:strCache>
            </c:strRef>
          </c:cat>
          <c:val>
            <c:numRef>
              <c:f>[1]収支その他!$U$36</c:f>
              <c:numCache>
                <c:formatCode>General</c:formatCode>
                <c:ptCount val="1"/>
                <c:pt idx="0">
                  <c:v>-194949.33333333337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C0-4C62-B14D-39E3043ECD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5093304"/>
        <c:axId val="455093632"/>
      </c:barChart>
      <c:catAx>
        <c:axId val="455093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093632"/>
        <c:crosses val="autoZero"/>
        <c:auto val="1"/>
        <c:lblAlgn val="ctr"/>
        <c:lblOffset val="100"/>
        <c:noMultiLvlLbl val="0"/>
      </c:catAx>
      <c:valAx>
        <c:axId val="45509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09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月間エネルギーコスト削減推移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[1]収支その他!$B$6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[1]収支その他!$K$6</c:f>
              <c:numCache>
                <c:formatCode>General</c:formatCode>
                <c:ptCount val="1"/>
                <c:pt idx="0">
                  <c:v>-104369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3-4963-A304-65A9F8AB3FE0}"/>
            </c:ext>
          </c:extLst>
        </c:ser>
        <c:ser>
          <c:idx val="1"/>
          <c:order val="1"/>
          <c:tx>
            <c:strRef>
              <c:f>[1]収支その他!$B$7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[1]収支その他!$K$7</c:f>
              <c:numCache>
                <c:formatCode>General</c:formatCode>
                <c:ptCount val="1"/>
                <c:pt idx="0">
                  <c:v>-212533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3-4963-A304-65A9F8AB3FE0}"/>
            </c:ext>
          </c:extLst>
        </c:ser>
        <c:ser>
          <c:idx val="2"/>
          <c:order val="2"/>
          <c:tx>
            <c:strRef>
              <c:f>[1]収支その他!$B$8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[1]収支その他!$K$8</c:f>
              <c:numCache>
                <c:formatCode>General</c:formatCode>
                <c:ptCount val="1"/>
                <c:pt idx="0">
                  <c:v>-320696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3-4963-A304-65A9F8AB3FE0}"/>
            </c:ext>
          </c:extLst>
        </c:ser>
        <c:ser>
          <c:idx val="3"/>
          <c:order val="3"/>
          <c:tx>
            <c:strRef>
              <c:f>[1]収支その他!$B$9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[1]収支その他!$K$9</c:f>
              <c:numCache>
                <c:formatCode>General</c:formatCode>
                <c:ptCount val="1"/>
                <c:pt idx="0">
                  <c:v>-428860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3-4963-A304-65A9F8AB3FE0}"/>
            </c:ext>
          </c:extLst>
        </c:ser>
        <c:ser>
          <c:idx val="4"/>
          <c:order val="4"/>
          <c:tx>
            <c:strRef>
              <c:f>[1]収支その他!$B$10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[1]収支その他!$K$10</c:f>
              <c:numCache>
                <c:formatCode>General</c:formatCode>
                <c:ptCount val="1"/>
                <c:pt idx="0">
                  <c:v>-537024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3-4963-A304-65A9F8AB3FE0}"/>
            </c:ext>
          </c:extLst>
        </c:ser>
        <c:ser>
          <c:idx val="5"/>
          <c:order val="5"/>
          <c:tx>
            <c:strRef>
              <c:f>[1]収支その他!$B$11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[1]収支その他!$K$11</c:f>
              <c:numCache>
                <c:formatCode>General</c:formatCode>
                <c:ptCount val="1"/>
                <c:pt idx="0">
                  <c:v>-644871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3-4963-A304-65A9F8AB3FE0}"/>
            </c:ext>
          </c:extLst>
        </c:ser>
        <c:ser>
          <c:idx val="6"/>
          <c:order val="6"/>
          <c:tx>
            <c:strRef>
              <c:f>[1]収支その他!$B$12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[1]収支その他!$K$12</c:f>
              <c:numCache>
                <c:formatCode>General</c:formatCode>
                <c:ptCount val="1"/>
                <c:pt idx="0">
                  <c:v>-754932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3-4963-A304-65A9F8AB3FE0}"/>
            </c:ext>
          </c:extLst>
        </c:ser>
        <c:ser>
          <c:idx val="7"/>
          <c:order val="7"/>
          <c:tx>
            <c:strRef>
              <c:f>[1]収支その他!$B$13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[1]収支その他!$K$4:$K$5</c:f>
              <c:strCache>
                <c:ptCount val="2"/>
                <c:pt idx="0">
                  <c:v>エネルギーコスト</c:v>
                </c:pt>
                <c:pt idx="1">
                  <c:v>円</c:v>
                </c:pt>
              </c:strCache>
            </c:strRef>
          </c:cat>
          <c:val>
            <c:numRef>
              <c:f>[1]収支その他!$K$13</c:f>
              <c:numCache>
                <c:formatCode>General</c:formatCode>
                <c:ptCount val="1"/>
                <c:pt idx="0">
                  <c:v>-864993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3-4963-A304-65A9F8AB3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1135784"/>
        <c:axId val="571136768"/>
      </c:barChart>
      <c:catAx>
        <c:axId val="571135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1136768"/>
        <c:crosses val="autoZero"/>
        <c:auto val="1"/>
        <c:lblAlgn val="ctr"/>
        <c:lblOffset val="100"/>
        <c:noMultiLvlLbl val="0"/>
      </c:catAx>
      <c:valAx>
        <c:axId val="5711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135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chemeClr val="tx2"/>
                </a:solidFill>
              </a:rPr>
              <a:t>月間運送原価削減額推移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[1]収支その他!$K$17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[1]収支その他!$L$17</c:f>
              <c:numCache>
                <c:formatCode>General</c:formatCode>
                <c:ptCount val="1"/>
                <c:pt idx="0">
                  <c:v>-96035.666666666672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9-4A37-B010-5222F16AD648}"/>
            </c:ext>
          </c:extLst>
        </c:ser>
        <c:ser>
          <c:idx val="1"/>
          <c:order val="1"/>
          <c:tx>
            <c:strRef>
              <c:f>[1]収支その他!$K$18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[1]収支その他!$L$18</c:f>
              <c:numCache>
                <c:formatCode>General</c:formatCode>
                <c:ptCount val="1"/>
                <c:pt idx="0">
                  <c:v>-195866.33333333334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9-4A37-B010-5222F16AD648}"/>
            </c:ext>
          </c:extLst>
        </c:ser>
        <c:ser>
          <c:idx val="2"/>
          <c:order val="2"/>
          <c:tx>
            <c:strRef>
              <c:f>[1]収支その他!$K$19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[1]収支その他!$L$19</c:f>
              <c:numCache>
                <c:formatCode>General</c:formatCode>
                <c:ptCount val="1"/>
                <c:pt idx="0">
                  <c:v>-295696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E9-4A37-B010-5222F16AD648}"/>
            </c:ext>
          </c:extLst>
        </c:ser>
        <c:ser>
          <c:idx val="3"/>
          <c:order val="3"/>
          <c:tx>
            <c:strRef>
              <c:f>[1]収支その他!$K$20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[1]収支その他!$L$20</c:f>
              <c:numCache>
                <c:formatCode>General</c:formatCode>
                <c:ptCount val="1"/>
                <c:pt idx="0">
                  <c:v>-395526.66666666669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E9-4A37-B010-5222F16AD648}"/>
            </c:ext>
          </c:extLst>
        </c:ser>
        <c:ser>
          <c:idx val="4"/>
          <c:order val="4"/>
          <c:tx>
            <c:strRef>
              <c:f>[1]収支その他!$K$21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[1]収支その他!$L$21</c:f>
              <c:numCache>
                <c:formatCode>General</c:formatCode>
                <c:ptCount val="1"/>
                <c:pt idx="0">
                  <c:v>-495357.33333333331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E9-4A37-B010-5222F16AD648}"/>
            </c:ext>
          </c:extLst>
        </c:ser>
        <c:ser>
          <c:idx val="5"/>
          <c:order val="5"/>
          <c:tx>
            <c:strRef>
              <c:f>[1]収支その他!$K$22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[1]収支その他!$L$22</c:f>
              <c:numCache>
                <c:formatCode>General</c:formatCode>
                <c:ptCount val="1"/>
                <c:pt idx="0">
                  <c:v>-594871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E9-4A37-B010-5222F16AD648}"/>
            </c:ext>
          </c:extLst>
        </c:ser>
        <c:ser>
          <c:idx val="6"/>
          <c:order val="6"/>
          <c:tx>
            <c:strRef>
              <c:f>[1]収支その他!$K$23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[1]収支その他!$L$23</c:f>
              <c:numCache>
                <c:formatCode>General</c:formatCode>
                <c:ptCount val="1"/>
                <c:pt idx="0">
                  <c:v>-696598.66666666663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9-4A37-B010-5222F16AD648}"/>
            </c:ext>
          </c:extLst>
        </c:ser>
        <c:ser>
          <c:idx val="7"/>
          <c:order val="7"/>
          <c:tx>
            <c:strRef>
              <c:f>[1]収支その他!$K$24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[1]収支その他!$L$15:$L$16</c:f>
              <c:strCache>
                <c:ptCount val="2"/>
                <c:pt idx="0">
                  <c:v>月間エネルギーコスト削減額</c:v>
                </c:pt>
                <c:pt idx="1">
                  <c:v>円</c:v>
                </c:pt>
              </c:strCache>
            </c:strRef>
          </c:cat>
          <c:val>
            <c:numRef>
              <c:f>[1]収支その他!$L$24</c:f>
              <c:numCache>
                <c:formatCode>General</c:formatCode>
                <c:ptCount val="1"/>
                <c:pt idx="0">
                  <c:v>-798326.33333333337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E9-4A37-B010-5222F16AD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2509504"/>
        <c:axId val="572509832"/>
      </c:barChart>
      <c:catAx>
        <c:axId val="572509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2509832"/>
        <c:crosses val="autoZero"/>
        <c:auto val="1"/>
        <c:lblAlgn val="ctr"/>
        <c:lblOffset val="100"/>
        <c:noMultiLvlLbl val="0"/>
      </c:catAx>
      <c:valAx>
        <c:axId val="57250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250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月間</a:t>
            </a:r>
            <a:r>
              <a:rPr lang="en-US" altLang="ja-JP"/>
              <a:t>Co2</a:t>
            </a:r>
            <a:r>
              <a:rPr lang="ja-JP" altLang="en-US"/>
              <a:t>排出量削減推移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[1]CO2!$D$4</c:f>
              <c:strCache>
                <c:ptCount val="1"/>
                <c:pt idx="0">
                  <c:v>t/L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[1]CO2!$B$5:$B$12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[1]CO2!$D$5:$D$12</c:f>
              <c:numCache>
                <c:formatCode>General</c:formatCode>
                <c:ptCount val="8"/>
                <c:pt idx="0">
                  <c:v>2.5799999999999996</c:v>
                </c:pt>
                <c:pt idx="1">
                  <c:v>5.1599999999999993</c:v>
                </c:pt>
                <c:pt idx="2">
                  <c:v>7.7399999999999993</c:v>
                </c:pt>
                <c:pt idx="3">
                  <c:v>10.319999999999999</c:v>
                </c:pt>
                <c:pt idx="4">
                  <c:v>12.899999999999999</c:v>
                </c:pt>
                <c:pt idx="5">
                  <c:v>15.479999999999999</c:v>
                </c:pt>
                <c:pt idx="6">
                  <c:v>18.059999999999999</c:v>
                </c:pt>
                <c:pt idx="7">
                  <c:v>20.639999999999997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6-47FC-9788-164921520883}"/>
            </c:ext>
          </c:extLst>
        </c:ser>
        <c:ser>
          <c:idx val="1"/>
          <c:order val="1"/>
          <c:tx>
            <c:strRef>
              <c:f>[1]CO2!$G$4</c:f>
              <c:strCache>
                <c:ptCount val="1"/>
                <c:pt idx="0">
                  <c:v>t/kWh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[1]CO2!$B$5:$B$12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[1]CO2!$G$5:$G$12</c:f>
              <c:numCache>
                <c:formatCode>General</c:formatCode>
                <c:ptCount val="8"/>
                <c:pt idx="0">
                  <c:v>0.38911400000000002</c:v>
                </c:pt>
                <c:pt idx="1">
                  <c:v>0.77822800000000003</c:v>
                </c:pt>
                <c:pt idx="2">
                  <c:v>1.1673420000000001</c:v>
                </c:pt>
                <c:pt idx="3">
                  <c:v>1.5564560000000001</c:v>
                </c:pt>
                <c:pt idx="4">
                  <c:v>1.9455700000000002</c:v>
                </c:pt>
                <c:pt idx="5">
                  <c:v>2.3346840000000002</c:v>
                </c:pt>
                <c:pt idx="6">
                  <c:v>2.7237980000000004</c:v>
                </c:pt>
                <c:pt idx="7">
                  <c:v>3.1129120000000001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6-47FC-9788-164921520883}"/>
            </c:ext>
          </c:extLst>
        </c:ser>
        <c:ser>
          <c:idx val="2"/>
          <c:order val="2"/>
          <c:tx>
            <c:strRef>
              <c:f>[1]CO2!$H$4</c:f>
              <c:strCache>
                <c:ptCount val="1"/>
                <c:pt idx="0">
                  <c:v>tCo2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[1]CO2!$B$5:$B$12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[1]CO2!$H$5:$H$12</c:f>
              <c:numCache>
                <c:formatCode>General</c:formatCode>
                <c:ptCount val="8"/>
                <c:pt idx="0">
                  <c:v>-2.1908859999999994</c:v>
                </c:pt>
                <c:pt idx="1">
                  <c:v>-4.3817719999999989</c:v>
                </c:pt>
                <c:pt idx="2">
                  <c:v>-6.5726579999999988</c:v>
                </c:pt>
                <c:pt idx="3">
                  <c:v>-8.7635439999999978</c:v>
                </c:pt>
                <c:pt idx="4">
                  <c:v>-10.954429999999999</c:v>
                </c:pt>
                <c:pt idx="5">
                  <c:v>-13.145315999999998</c:v>
                </c:pt>
                <c:pt idx="6">
                  <c:v>-15.336201999999998</c:v>
                </c:pt>
                <c:pt idx="7">
                  <c:v>-17.527087999999996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6-47FC-9788-1649215208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4372576"/>
        <c:axId val="504376840"/>
      </c:barChart>
      <c:catAx>
        <c:axId val="5043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376840"/>
        <c:crosses val="autoZero"/>
        <c:auto val="1"/>
        <c:lblAlgn val="ctr"/>
        <c:lblOffset val="100"/>
        <c:noMultiLvlLbl val="0"/>
      </c:catAx>
      <c:valAx>
        <c:axId val="5043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372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車両台数別</a:t>
            </a:r>
            <a:r>
              <a:rPr lang="en-US" altLang="ja-JP">
                <a:solidFill>
                  <a:sysClr val="windowText" lastClr="000000"/>
                </a:solidFill>
              </a:rPr>
              <a:t>_</a:t>
            </a:r>
            <a:r>
              <a:rPr lang="ja-JP" altLang="en-US">
                <a:solidFill>
                  <a:sysClr val="windowText" lastClr="000000"/>
                </a:solidFill>
              </a:rPr>
              <a:t>エネルギーコスト及び充電設備償却後の削減額予想推移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②輸送部3相試算表とグラフ!$M$40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②輸送部3相試算表とグラフ!$N$40:$O$40</c:f>
              <c:numCache>
                <c:formatCode>#,##0_);[Red]\(#,##0\)</c:formatCode>
                <c:ptCount val="2"/>
                <c:pt idx="0">
                  <c:v>-119243</c:v>
                </c:pt>
                <c:pt idx="1">
                  <c:v>-105909.66666666667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EAE-930A-0571DCAD9866}"/>
            </c:ext>
          </c:extLst>
        </c:ser>
        <c:ser>
          <c:idx val="1"/>
          <c:order val="1"/>
          <c:tx>
            <c:strRef>
              <c:f>②輸送部3相試算表とグラフ!$M$41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②輸送部3相試算表とグラフ!$N$41:$O$41</c:f>
              <c:numCache>
                <c:formatCode>#,##0_);[Red]\(#,##0\)</c:formatCode>
                <c:ptCount val="2"/>
                <c:pt idx="0">
                  <c:v>-238486</c:v>
                </c:pt>
                <c:pt idx="1">
                  <c:v>-211819.33333333334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EAE-930A-0571DCAD9866}"/>
            </c:ext>
          </c:extLst>
        </c:ser>
        <c:ser>
          <c:idx val="2"/>
          <c:order val="2"/>
          <c:tx>
            <c:strRef>
              <c:f>②輸送部3相試算表とグラフ!$M$42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②輸送部3相試算表とグラフ!$N$42:$O$42</c:f>
              <c:numCache>
                <c:formatCode>#,##0_);[Red]\(#,##0\)</c:formatCode>
                <c:ptCount val="2"/>
                <c:pt idx="0">
                  <c:v>-357729</c:v>
                </c:pt>
                <c:pt idx="1">
                  <c:v>-317729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EAE-930A-0571DCAD9866}"/>
            </c:ext>
          </c:extLst>
        </c:ser>
        <c:ser>
          <c:idx val="3"/>
          <c:order val="3"/>
          <c:tx>
            <c:strRef>
              <c:f>②輸送部3相試算表とグラフ!$M$43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②輸送部3相試算表とグラフ!$N$43:$O$43</c:f>
              <c:numCache>
                <c:formatCode>#,##0_);[Red]\(#,##0\)</c:formatCode>
                <c:ptCount val="2"/>
                <c:pt idx="0">
                  <c:v>-476972</c:v>
                </c:pt>
                <c:pt idx="1">
                  <c:v>-423638.66666666669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81-4EAE-930A-0571DCAD9866}"/>
            </c:ext>
          </c:extLst>
        </c:ser>
        <c:ser>
          <c:idx val="4"/>
          <c:order val="4"/>
          <c:tx>
            <c:strRef>
              <c:f>②輸送部3相試算表とグラフ!$M$44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②輸送部3相試算表とグラフ!$N$44:$O$44</c:f>
              <c:numCache>
                <c:formatCode>#,##0_);[Red]\(#,##0\)</c:formatCode>
                <c:ptCount val="2"/>
                <c:pt idx="0">
                  <c:v>-596215</c:v>
                </c:pt>
                <c:pt idx="1">
                  <c:v>-529548.33333333337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81-4EAE-930A-0571DCAD9866}"/>
            </c:ext>
          </c:extLst>
        </c:ser>
        <c:ser>
          <c:idx val="5"/>
          <c:order val="5"/>
          <c:tx>
            <c:strRef>
              <c:f>②輸送部3相試算表とグラフ!$M$45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②輸送部3相試算表とグラフ!$N$45:$O$45</c:f>
              <c:numCache>
                <c:formatCode>#,##0_);[Red]\(#,##0\)</c:formatCode>
                <c:ptCount val="2"/>
                <c:pt idx="0">
                  <c:v>-715458</c:v>
                </c:pt>
                <c:pt idx="1">
                  <c:v>-635458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81-4EAE-930A-0571DCAD9866}"/>
            </c:ext>
          </c:extLst>
        </c:ser>
        <c:ser>
          <c:idx val="6"/>
          <c:order val="6"/>
          <c:tx>
            <c:strRef>
              <c:f>②輸送部3相試算表とグラフ!$M$46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②輸送部3相試算表とグラフ!$N$46:$O$46</c:f>
              <c:numCache>
                <c:formatCode>#,##0_);[Red]\(#,##0\)</c:formatCode>
                <c:ptCount val="2"/>
                <c:pt idx="0">
                  <c:v>-834701</c:v>
                </c:pt>
                <c:pt idx="1">
                  <c:v>-741367.66666666663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81-4EAE-930A-0571DCAD9866}"/>
            </c:ext>
          </c:extLst>
        </c:ser>
        <c:ser>
          <c:idx val="7"/>
          <c:order val="7"/>
          <c:tx>
            <c:strRef>
              <c:f>②輸送部3相試算表とグラフ!$M$47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②輸送部3相試算表とグラフ!$N$38:$O$39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エネルギーコスト</c:v>
                  </c:pt>
                  <c:pt idx="1">
                    <c:v>月間削減額</c:v>
                  </c:pt>
                </c:lvl>
              </c:multiLvlStrCache>
            </c:multiLvlStrRef>
          </c:cat>
          <c:val>
            <c:numRef>
              <c:f>②輸送部3相試算表とグラフ!$N$47:$O$47</c:f>
              <c:numCache>
                <c:formatCode>#,##0_);[Red]\(#,##0\)</c:formatCode>
                <c:ptCount val="2"/>
                <c:pt idx="0">
                  <c:v>-953944</c:v>
                </c:pt>
                <c:pt idx="1">
                  <c:v>-847277.33333333337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81-4EAE-930A-0571DCAD98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13352"/>
        <c:axId val="558416632"/>
      </c:barChart>
      <c:catAx>
        <c:axId val="558413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8416632"/>
        <c:crosses val="autoZero"/>
        <c:auto val="1"/>
        <c:lblAlgn val="ctr"/>
        <c:lblOffset val="100"/>
        <c:noMultiLvlLbl val="0"/>
      </c:catAx>
      <c:valAx>
        <c:axId val="55841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41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EV</a:t>
            </a:r>
            <a:r>
              <a:rPr lang="ja-JP" altLang="en-US"/>
              <a:t>乗換後の月間収支予想額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②輸送部3相試算表とグラフ!$S$22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②輸送部3相試算表とグラフ!$T$22:$U$22</c:f>
              <c:numCache>
                <c:formatCode>#,##0_);[Red]\(#,##0\)</c:formatCode>
                <c:ptCount val="2"/>
                <c:pt idx="0">
                  <c:v>-105909.66666666667</c:v>
                </c:pt>
                <c:pt idx="1">
                  <c:v>-34242.666666666672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1-46BF-80AF-7C6619A458BB}"/>
            </c:ext>
          </c:extLst>
        </c:ser>
        <c:ser>
          <c:idx val="1"/>
          <c:order val="1"/>
          <c:tx>
            <c:strRef>
              <c:f>②輸送部3相試算表とグラフ!$S$23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②輸送部3相試算表とグラフ!$T$23:$U$23</c:f>
              <c:numCache>
                <c:formatCode>#,##0_);[Red]\(#,##0\)</c:formatCode>
                <c:ptCount val="2"/>
                <c:pt idx="0">
                  <c:v>-211819.33333333334</c:v>
                </c:pt>
                <c:pt idx="1">
                  <c:v>-68485.333333333343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1-46BF-80AF-7C6619A458BB}"/>
            </c:ext>
          </c:extLst>
        </c:ser>
        <c:ser>
          <c:idx val="2"/>
          <c:order val="2"/>
          <c:tx>
            <c:strRef>
              <c:f>②輸送部3相試算表とグラフ!$S$24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②輸送部3相試算表とグラフ!$T$24:$U$24</c:f>
              <c:numCache>
                <c:formatCode>#,##0_);[Red]\(#,##0\)</c:formatCode>
                <c:ptCount val="2"/>
                <c:pt idx="0">
                  <c:v>-317729</c:v>
                </c:pt>
                <c:pt idx="1">
                  <c:v>-102728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1-46BF-80AF-7C6619A458BB}"/>
            </c:ext>
          </c:extLst>
        </c:ser>
        <c:ser>
          <c:idx val="3"/>
          <c:order val="3"/>
          <c:tx>
            <c:strRef>
              <c:f>②輸送部3相試算表とグラフ!$S$25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②輸送部3相試算表とグラフ!$T$25:$U$25</c:f>
              <c:numCache>
                <c:formatCode>#,##0_);[Red]\(#,##0\)</c:formatCode>
                <c:ptCount val="2"/>
                <c:pt idx="0">
                  <c:v>-423638.66666666669</c:v>
                </c:pt>
                <c:pt idx="1">
                  <c:v>-136970.66666666669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1-46BF-80AF-7C6619A458BB}"/>
            </c:ext>
          </c:extLst>
        </c:ser>
        <c:ser>
          <c:idx val="4"/>
          <c:order val="4"/>
          <c:tx>
            <c:strRef>
              <c:f>②輸送部3相試算表とグラフ!$S$26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②輸送部3相試算表とグラフ!$T$26:$U$26</c:f>
              <c:numCache>
                <c:formatCode>#,##0_);[Red]\(#,##0\)</c:formatCode>
                <c:ptCount val="2"/>
                <c:pt idx="0">
                  <c:v>-529548.33333333337</c:v>
                </c:pt>
                <c:pt idx="1">
                  <c:v>-171213.33333333337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1-46BF-80AF-7C6619A458BB}"/>
            </c:ext>
          </c:extLst>
        </c:ser>
        <c:ser>
          <c:idx val="5"/>
          <c:order val="5"/>
          <c:tx>
            <c:strRef>
              <c:f>②輸送部3相試算表とグラフ!$S$27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②輸送部3相試算表とグラフ!$T$27:$U$27</c:f>
              <c:numCache>
                <c:formatCode>#,##0_);[Red]\(#,##0\)</c:formatCode>
                <c:ptCount val="2"/>
                <c:pt idx="0">
                  <c:v>-635458</c:v>
                </c:pt>
                <c:pt idx="1">
                  <c:v>-205456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1-46BF-80AF-7C6619A458BB}"/>
            </c:ext>
          </c:extLst>
        </c:ser>
        <c:ser>
          <c:idx val="6"/>
          <c:order val="6"/>
          <c:tx>
            <c:strRef>
              <c:f>②輸送部3相試算表とグラフ!$S$28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②輸送部3相試算表とグラフ!$T$28:$U$28</c:f>
              <c:numCache>
                <c:formatCode>#,##0_);[Red]\(#,##0\)</c:formatCode>
                <c:ptCount val="2"/>
                <c:pt idx="0">
                  <c:v>-741367.66666666663</c:v>
                </c:pt>
                <c:pt idx="1">
                  <c:v>-239698.66666666663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1-46BF-80AF-7C6619A458BB}"/>
            </c:ext>
          </c:extLst>
        </c:ser>
        <c:ser>
          <c:idx val="7"/>
          <c:order val="7"/>
          <c:tx>
            <c:strRef>
              <c:f>②輸送部3相試算表とグラフ!$S$29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②輸送部3相試算表とグラフ!$T$20:$U$21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②輸送部3相試算表とグラフ!$T$29:$U$29</c:f>
              <c:numCache>
                <c:formatCode>#,##0_);[Red]\(#,##0\)</c:formatCode>
                <c:ptCount val="2"/>
                <c:pt idx="0">
                  <c:v>-847277.33333333337</c:v>
                </c:pt>
                <c:pt idx="1">
                  <c:v>-273941.33333333337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1-46BF-80AF-7C6619A45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8421552"/>
        <c:axId val="558414664"/>
      </c:barChart>
      <c:catAx>
        <c:axId val="55842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8414664"/>
        <c:crosses val="autoZero"/>
        <c:auto val="1"/>
        <c:lblAlgn val="ctr"/>
        <c:lblOffset val="100"/>
        <c:noMultiLvlLbl val="0"/>
      </c:catAx>
      <c:valAx>
        <c:axId val="55841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42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車両台数別</a:t>
            </a:r>
            <a:r>
              <a:rPr lang="en-US" altLang="ja-JP"/>
              <a:t>_IDEX</a:t>
            </a:r>
            <a:r>
              <a:rPr lang="ja-JP" altLang="en-US"/>
              <a:t>月間収益増予想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②輸送部3相試算表とグラフ!$B$56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②輸送部3相試算表とグラフ!$P$56</c:f>
              <c:numCache>
                <c:formatCode>#,##0_);[Red]\(#,##0\)</c:formatCode>
                <c:ptCount val="1"/>
                <c:pt idx="0">
                  <c:v>7356.666666666667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1-4F72-9F8D-55A8A7470BD6}"/>
            </c:ext>
          </c:extLst>
        </c:ser>
        <c:ser>
          <c:idx val="1"/>
          <c:order val="1"/>
          <c:tx>
            <c:strRef>
              <c:f>②輸送部3相試算表とグラフ!$B$57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②輸送部3相試算表とグラフ!$P$57</c:f>
              <c:numCache>
                <c:formatCode>#,##0_);[Red]\(#,##0\)</c:formatCode>
                <c:ptCount val="1"/>
                <c:pt idx="0">
                  <c:v>14713.333333333334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1-4F72-9F8D-55A8A7470BD6}"/>
            </c:ext>
          </c:extLst>
        </c:ser>
        <c:ser>
          <c:idx val="2"/>
          <c:order val="2"/>
          <c:tx>
            <c:strRef>
              <c:f>②輸送部3相試算表とグラフ!$B$58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②輸送部3相試算表とグラフ!$P$58</c:f>
              <c:numCache>
                <c:formatCode>#,##0_);[Red]\(#,##0\)</c:formatCode>
                <c:ptCount val="1"/>
                <c:pt idx="0">
                  <c:v>22070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1-4F72-9F8D-55A8A7470BD6}"/>
            </c:ext>
          </c:extLst>
        </c:ser>
        <c:ser>
          <c:idx val="3"/>
          <c:order val="3"/>
          <c:tx>
            <c:strRef>
              <c:f>②輸送部3相試算表とグラフ!$B$59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②輸送部3相試算表とグラフ!$P$59</c:f>
              <c:numCache>
                <c:formatCode>#,##0_);[Red]\(#,##0\)</c:formatCode>
                <c:ptCount val="1"/>
                <c:pt idx="0">
                  <c:v>29426.666666666668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1-4F72-9F8D-55A8A7470BD6}"/>
            </c:ext>
          </c:extLst>
        </c:ser>
        <c:ser>
          <c:idx val="4"/>
          <c:order val="4"/>
          <c:tx>
            <c:strRef>
              <c:f>②輸送部3相試算表とグラフ!$B$60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②輸送部3相試算表とグラフ!$P$60</c:f>
              <c:numCache>
                <c:formatCode>#,##0_);[Red]\(#,##0\)</c:formatCode>
                <c:ptCount val="1"/>
                <c:pt idx="0">
                  <c:v>36783.333333333336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1-4F72-9F8D-55A8A7470BD6}"/>
            </c:ext>
          </c:extLst>
        </c:ser>
        <c:ser>
          <c:idx val="5"/>
          <c:order val="5"/>
          <c:tx>
            <c:strRef>
              <c:f>②輸送部3相試算表とグラフ!$B$61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②輸送部3相試算表とグラフ!$P$61</c:f>
              <c:numCache>
                <c:formatCode>#,##0_);[Red]\(#,##0\)</c:formatCode>
                <c:ptCount val="1"/>
                <c:pt idx="0">
                  <c:v>44140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F1-4F72-9F8D-55A8A7470BD6}"/>
            </c:ext>
          </c:extLst>
        </c:ser>
        <c:ser>
          <c:idx val="6"/>
          <c:order val="6"/>
          <c:tx>
            <c:strRef>
              <c:f>②輸送部3相試算表とグラフ!$B$62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②輸送部3相試算表とグラフ!$P$62</c:f>
              <c:numCache>
                <c:formatCode>#,##0_);[Red]\(#,##0\)</c:formatCode>
                <c:ptCount val="1"/>
                <c:pt idx="0">
                  <c:v>51496.666666666664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1-4F72-9F8D-55A8A7470BD6}"/>
            </c:ext>
          </c:extLst>
        </c:ser>
        <c:ser>
          <c:idx val="7"/>
          <c:order val="7"/>
          <c:tx>
            <c:strRef>
              <c:f>②輸送部3相試算表とグラフ!$B$63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②輸送部3相試算表とグラフ!$P$55</c:f>
              <c:strCache>
                <c:ptCount val="1"/>
                <c:pt idx="0">
                  <c:v>円</c:v>
                </c:pt>
              </c:strCache>
            </c:strRef>
          </c:cat>
          <c:val>
            <c:numRef>
              <c:f>②輸送部3相試算表とグラフ!$P$63</c:f>
              <c:numCache>
                <c:formatCode>#,##0_);[Red]\(#,##0\)</c:formatCode>
                <c:ptCount val="1"/>
                <c:pt idx="0">
                  <c:v>58853.333333333336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F1-4F72-9F8D-55A8A7470B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4190336"/>
        <c:axId val="374190664"/>
      </c:barChart>
      <c:catAx>
        <c:axId val="37419033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EV</a:t>
                </a:r>
                <a:r>
                  <a:rPr lang="ja-JP" altLang="en-US"/>
                  <a:t>台数</a:t>
                </a:r>
              </a:p>
            </c:rich>
          </c:tx>
          <c:layout>
            <c:manualLayout>
              <c:xMode val="edge"/>
              <c:yMode val="edge"/>
              <c:x val="0.6065535473176209"/>
              <c:y val="0.89071704578594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374190664"/>
        <c:crosses val="autoZero"/>
        <c:auto val="1"/>
        <c:lblAlgn val="ctr"/>
        <c:lblOffset val="100"/>
        <c:noMultiLvlLbl val="0"/>
      </c:catAx>
      <c:valAx>
        <c:axId val="37419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419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車両台数別</a:t>
            </a:r>
            <a:r>
              <a:rPr lang="en-US" altLang="ja-JP"/>
              <a:t>_</a:t>
            </a:r>
            <a:r>
              <a:rPr lang="ja-JP" altLang="en-US"/>
              <a:t>月間収支改善予想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②単相別引込み!$S$35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②単相別引込み!$T$35:$U$35</c:f>
              <c:numCache>
                <c:formatCode>#,##0_);[Red]\(#,##0\)</c:formatCode>
                <c:ptCount val="2"/>
                <c:pt idx="0">
                  <c:v>-91035.666666666672</c:v>
                </c:pt>
                <c:pt idx="1">
                  <c:v>-19368.666666666672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3-4A28-AEE9-F34D7544BDA3}"/>
            </c:ext>
          </c:extLst>
        </c:ser>
        <c:ser>
          <c:idx val="1"/>
          <c:order val="1"/>
          <c:tx>
            <c:strRef>
              <c:f>②単相別引込み!$S$36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②単相別引込み!$T$36:$U$36</c:f>
              <c:numCache>
                <c:formatCode>#,##0_);[Red]\(#,##0\)</c:formatCode>
                <c:ptCount val="2"/>
                <c:pt idx="0">
                  <c:v>-185866.33333333334</c:v>
                </c:pt>
                <c:pt idx="1">
                  <c:v>-42532.333333333343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3-4A28-AEE9-F34D7544BDA3}"/>
            </c:ext>
          </c:extLst>
        </c:ser>
        <c:ser>
          <c:idx val="2"/>
          <c:order val="2"/>
          <c:tx>
            <c:strRef>
              <c:f>②単相別引込み!$S$37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②単相別引込み!$T$37:$U$37</c:f>
              <c:numCache>
                <c:formatCode>#,##0_);[Red]\(#,##0\)</c:formatCode>
                <c:ptCount val="2"/>
                <c:pt idx="0">
                  <c:v>-280696</c:v>
                </c:pt>
                <c:pt idx="1">
                  <c:v>-65695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D3-4A28-AEE9-F34D7544BDA3}"/>
            </c:ext>
          </c:extLst>
        </c:ser>
        <c:ser>
          <c:idx val="3"/>
          <c:order val="3"/>
          <c:tx>
            <c:strRef>
              <c:f>②単相別引込み!$S$38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②単相別引込み!$T$38:$U$38</c:f>
              <c:numCache>
                <c:formatCode>#,##0_);[Red]\(#,##0\)</c:formatCode>
                <c:ptCount val="2"/>
                <c:pt idx="0">
                  <c:v>-375526.66666666669</c:v>
                </c:pt>
                <c:pt idx="1">
                  <c:v>-88858.666666666686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D3-4A28-AEE9-F34D7544BDA3}"/>
            </c:ext>
          </c:extLst>
        </c:ser>
        <c:ser>
          <c:idx val="4"/>
          <c:order val="4"/>
          <c:tx>
            <c:strRef>
              <c:f>②単相別引込み!$S$39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②単相別引込み!$T$39:$U$39</c:f>
              <c:numCache>
                <c:formatCode>#,##0_);[Red]\(#,##0\)</c:formatCode>
                <c:ptCount val="2"/>
                <c:pt idx="0">
                  <c:v>-470357.33333333331</c:v>
                </c:pt>
                <c:pt idx="1">
                  <c:v>-112022.33333333331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D3-4A28-AEE9-F34D7544BDA3}"/>
            </c:ext>
          </c:extLst>
        </c:ser>
        <c:ser>
          <c:idx val="5"/>
          <c:order val="5"/>
          <c:tx>
            <c:strRef>
              <c:f>②単相別引込み!$S$40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②単相別引込み!$T$40:$U$40</c:f>
              <c:numCache>
                <c:formatCode>#,##0_);[Red]\(#,##0\)</c:formatCode>
                <c:ptCount val="2"/>
                <c:pt idx="0">
                  <c:v>-564871</c:v>
                </c:pt>
                <c:pt idx="1">
                  <c:v>-134869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D3-4A28-AEE9-F34D7544BDA3}"/>
            </c:ext>
          </c:extLst>
        </c:ser>
        <c:ser>
          <c:idx val="6"/>
          <c:order val="6"/>
          <c:tx>
            <c:strRef>
              <c:f>②単相別引込み!$S$41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②単相別引込み!$T$41:$U$41</c:f>
              <c:numCache>
                <c:formatCode>#,##0_);[Red]\(#,##0\)</c:formatCode>
                <c:ptCount val="2"/>
                <c:pt idx="0">
                  <c:v>-661598.66666666663</c:v>
                </c:pt>
                <c:pt idx="1">
                  <c:v>-159929.66666666663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D3-4A28-AEE9-F34D7544BDA3}"/>
            </c:ext>
          </c:extLst>
        </c:ser>
        <c:ser>
          <c:idx val="7"/>
          <c:order val="7"/>
          <c:tx>
            <c:strRef>
              <c:f>②単相別引込み!$S$42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②単相別引込み!$T$33:$U$34</c:f>
              <c:multiLvlStrCache>
                <c:ptCount val="2"/>
                <c:lvl>
                  <c:pt idx="0">
                    <c:v>円</c:v>
                  </c:pt>
                  <c:pt idx="1">
                    <c:v>円</c:v>
                  </c:pt>
                </c:lvl>
                <c:lvl>
                  <c:pt idx="0">
                    <c:v>月間削減額</c:v>
                  </c:pt>
                  <c:pt idx="1">
                    <c:v>EV乗換後の月間収支</c:v>
                  </c:pt>
                </c:lvl>
              </c:multiLvlStrCache>
            </c:multiLvlStrRef>
          </c:cat>
          <c:val>
            <c:numRef>
              <c:f>②単相別引込み!$T$42:$U$42</c:f>
              <c:numCache>
                <c:formatCode>#,##0_);[Red]\(#,##0\)</c:formatCode>
                <c:ptCount val="2"/>
                <c:pt idx="0">
                  <c:v>-758326.33333333337</c:v>
                </c:pt>
                <c:pt idx="1">
                  <c:v>-184990.33333333337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D3-4A28-AEE9-F34D7544BD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3098384"/>
        <c:axId val="463099368"/>
      </c:barChart>
      <c:catAx>
        <c:axId val="4630983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台数</a:t>
                </a:r>
              </a:p>
            </c:rich>
          </c:tx>
          <c:layout>
            <c:manualLayout>
              <c:xMode val="edge"/>
              <c:yMode val="edge"/>
              <c:x val="0.63804314472041734"/>
              <c:y val="0.91990521448490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crossAx val="463099368"/>
        <c:crosses val="autoZero"/>
        <c:auto val="1"/>
        <c:lblAlgn val="ctr"/>
        <c:lblOffset val="100"/>
        <c:noMultiLvlLbl val="0"/>
      </c:catAx>
      <c:valAx>
        <c:axId val="46309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309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7620</xdr:rowOff>
    </xdr:from>
    <xdr:to>
      <xdr:col>5</xdr:col>
      <xdr:colOff>7620</xdr:colOff>
      <xdr:row>35</xdr:row>
      <xdr:rowOff>220980</xdr:rowOff>
    </xdr:to>
    <xdr:sp macro="" textlink="">
      <xdr:nvSpPr>
        <xdr:cNvPr id="2" name="正方形/長方形 1"/>
        <xdr:cNvSpPr/>
      </xdr:nvSpPr>
      <xdr:spPr>
        <a:xfrm>
          <a:off x="2240280" y="5844540"/>
          <a:ext cx="838200" cy="2499360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26</xdr:row>
      <xdr:rowOff>15240</xdr:rowOff>
    </xdr:from>
    <xdr:to>
      <xdr:col>9</xdr:col>
      <xdr:colOff>830580</xdr:colOff>
      <xdr:row>36</xdr:row>
      <xdr:rowOff>0</xdr:rowOff>
    </xdr:to>
    <xdr:sp macro="" textlink="">
      <xdr:nvSpPr>
        <xdr:cNvPr id="3" name="正方形/長方形 2"/>
        <xdr:cNvSpPr/>
      </xdr:nvSpPr>
      <xdr:spPr>
        <a:xfrm>
          <a:off x="5981700" y="5852160"/>
          <a:ext cx="830580" cy="2499360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25</xdr:row>
      <xdr:rowOff>227753</xdr:rowOff>
    </xdr:from>
    <xdr:to>
      <xdr:col>15</xdr:col>
      <xdr:colOff>955040</xdr:colOff>
      <xdr:row>35</xdr:row>
      <xdr:rowOff>212513</xdr:rowOff>
    </xdr:to>
    <xdr:sp macro="" textlink="">
      <xdr:nvSpPr>
        <xdr:cNvPr id="4" name="正方形/長方形 3"/>
        <xdr:cNvSpPr/>
      </xdr:nvSpPr>
      <xdr:spPr>
        <a:xfrm>
          <a:off x="12512040" y="5836073"/>
          <a:ext cx="955040" cy="2499360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17780</xdr:colOff>
      <xdr:row>2</xdr:row>
      <xdr:rowOff>193040</xdr:rowOff>
    </xdr:from>
    <xdr:to>
      <xdr:col>10</xdr:col>
      <xdr:colOff>1264073</xdr:colOff>
      <xdr:row>12</xdr:row>
      <xdr:rowOff>223520</xdr:rowOff>
    </xdr:to>
    <xdr:sp macro="" textlink="">
      <xdr:nvSpPr>
        <xdr:cNvPr id="5" name="正方形/長方形 4"/>
        <xdr:cNvSpPr/>
      </xdr:nvSpPr>
      <xdr:spPr>
        <a:xfrm>
          <a:off x="6837680" y="543560"/>
          <a:ext cx="1246293" cy="2316480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4233</xdr:colOff>
      <xdr:row>2</xdr:row>
      <xdr:rowOff>215054</xdr:rowOff>
    </xdr:from>
    <xdr:to>
      <xdr:col>16</xdr:col>
      <xdr:colOff>11007</xdr:colOff>
      <xdr:row>13</xdr:row>
      <xdr:rowOff>16934</xdr:rowOff>
    </xdr:to>
    <xdr:sp macro="" textlink="">
      <xdr:nvSpPr>
        <xdr:cNvPr id="6" name="正方形/長方形 5"/>
        <xdr:cNvSpPr/>
      </xdr:nvSpPr>
      <xdr:spPr>
        <a:xfrm>
          <a:off x="12516273" y="565574"/>
          <a:ext cx="966894" cy="2316480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550334</xdr:colOff>
      <xdr:row>37</xdr:row>
      <xdr:rowOff>220133</xdr:rowOff>
    </xdr:from>
    <xdr:to>
      <xdr:col>13</xdr:col>
      <xdr:colOff>1083733</xdr:colOff>
      <xdr:row>48</xdr:row>
      <xdr:rowOff>8467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12</xdr:row>
      <xdr:rowOff>211667</xdr:rowOff>
    </xdr:to>
    <xdr:sp macro="" textlink="">
      <xdr:nvSpPr>
        <xdr:cNvPr id="8" name="正方形/長方形 7"/>
        <xdr:cNvSpPr/>
      </xdr:nvSpPr>
      <xdr:spPr>
        <a:xfrm>
          <a:off x="19392900" y="579120"/>
          <a:ext cx="1836420" cy="226906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6774</xdr:colOff>
      <xdr:row>14</xdr:row>
      <xdr:rowOff>16935</xdr:rowOff>
    </xdr:from>
    <xdr:to>
      <xdr:col>16</xdr:col>
      <xdr:colOff>16934</xdr:colOff>
      <xdr:row>24</xdr:row>
      <xdr:rowOff>1</xdr:rowOff>
    </xdr:to>
    <xdr:sp macro="" textlink="">
      <xdr:nvSpPr>
        <xdr:cNvPr id="9" name="正方形/長方形 8"/>
        <xdr:cNvSpPr/>
      </xdr:nvSpPr>
      <xdr:spPr>
        <a:xfrm>
          <a:off x="12518814" y="3110655"/>
          <a:ext cx="970280" cy="2269066"/>
        </a:xfrm>
        <a:prstGeom prst="rect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0</xdr:colOff>
      <xdr:row>14</xdr:row>
      <xdr:rowOff>0</xdr:rowOff>
    </xdr:from>
    <xdr:to>
      <xdr:col>21</xdr:col>
      <xdr:colOff>0</xdr:colOff>
      <xdr:row>23</xdr:row>
      <xdr:rowOff>211667</xdr:rowOff>
    </xdr:to>
    <xdr:sp macro="" textlink="">
      <xdr:nvSpPr>
        <xdr:cNvPr id="10" name="正方形/長方形 9"/>
        <xdr:cNvSpPr/>
      </xdr:nvSpPr>
      <xdr:spPr>
        <a:xfrm>
          <a:off x="19392900" y="3093720"/>
          <a:ext cx="1836420" cy="226906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162559</xdr:colOff>
      <xdr:row>25</xdr:row>
      <xdr:rowOff>191347</xdr:rowOff>
    </xdr:from>
    <xdr:to>
      <xdr:col>28</xdr:col>
      <xdr:colOff>52493</xdr:colOff>
      <xdr:row>36</xdr:row>
      <xdr:rowOff>191347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338666</xdr:colOff>
      <xdr:row>2</xdr:row>
      <xdr:rowOff>152401</xdr:rowOff>
    </xdr:from>
    <xdr:to>
      <xdr:col>28</xdr:col>
      <xdr:colOff>228599</xdr:colOff>
      <xdr:row>13</xdr:row>
      <xdr:rowOff>16934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428413</xdr:colOff>
      <xdr:row>13</xdr:row>
      <xdr:rowOff>198967</xdr:rowOff>
    </xdr:from>
    <xdr:to>
      <xdr:col>28</xdr:col>
      <xdr:colOff>419946</xdr:colOff>
      <xdr:row>23</xdr:row>
      <xdr:rowOff>224368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10</xdr:row>
      <xdr:rowOff>45720</xdr:rowOff>
    </xdr:from>
    <xdr:to>
      <xdr:col>8</xdr:col>
      <xdr:colOff>0</xdr:colOff>
      <xdr:row>25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</xdr:row>
      <xdr:rowOff>7620</xdr:rowOff>
    </xdr:from>
    <xdr:ext cx="5372100" cy="5707380"/>
    <xdr:sp macro="" textlink="">
      <xdr:nvSpPr>
        <xdr:cNvPr id="4" name="テキスト ボックス 3"/>
        <xdr:cNvSpPr txBox="1"/>
      </xdr:nvSpPr>
      <xdr:spPr>
        <a:xfrm>
          <a:off x="12954000" y="922020"/>
          <a:ext cx="5372100" cy="57073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noAutofit/>
        </a:bodyPr>
        <a:lstStyle/>
        <a:p>
          <a:r>
            <a:rPr kumimoji="1" lang="ja-JP" altLang="en-US" sz="1100" b="1">
              <a:solidFill>
                <a:schemeClr val="tx1"/>
              </a:solidFill>
            </a:rPr>
            <a:t>■中央営業所の業務用季時別電力</a:t>
          </a:r>
          <a:r>
            <a:rPr kumimoji="1" lang="en-US" altLang="ja-JP" sz="1100" b="1">
              <a:solidFill>
                <a:schemeClr val="tx1"/>
              </a:solidFill>
            </a:rPr>
            <a:t>A</a:t>
          </a:r>
          <a:r>
            <a:rPr kumimoji="1" lang="ja-JP" altLang="en-US" sz="1100" b="1">
              <a:solidFill>
                <a:schemeClr val="tx1"/>
              </a:solidFill>
            </a:rPr>
            <a:t>を</a:t>
          </a:r>
          <a:r>
            <a:rPr kumimoji="1" lang="en-US" altLang="ja-JP" sz="1100" b="1">
              <a:solidFill>
                <a:schemeClr val="tx1"/>
              </a:solidFill>
            </a:rPr>
            <a:t>EV</a:t>
          </a:r>
          <a:r>
            <a:rPr kumimoji="1" lang="ja-JP" altLang="en-US" sz="1100" b="1">
              <a:solidFill>
                <a:schemeClr val="tx1"/>
              </a:solidFill>
            </a:rPr>
            <a:t>充電に使用する条件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①</a:t>
          </a:r>
          <a:r>
            <a:rPr kumimoji="1" lang="en-US" altLang="ja-JP" sz="1100" b="1">
              <a:solidFill>
                <a:srgbClr val="FF0000"/>
              </a:solidFill>
            </a:rPr>
            <a:t>30</a:t>
          </a:r>
          <a:r>
            <a:rPr kumimoji="1" lang="ja-JP" altLang="en-US" sz="1100" b="1">
              <a:solidFill>
                <a:srgbClr val="FF0000"/>
              </a:solidFill>
            </a:rPr>
            <a:t>分データーにて余剰電力</a:t>
          </a:r>
          <a:r>
            <a:rPr kumimoji="1" lang="en-US" altLang="ja-JP" sz="1100" b="1">
              <a:solidFill>
                <a:srgbClr val="FF00FF"/>
              </a:solidFill>
            </a:rPr>
            <a:t>k</a:t>
          </a:r>
          <a:r>
            <a:rPr kumimoji="1" lang="ja-JP" altLang="en-US" sz="1100" b="1">
              <a:solidFill>
                <a:srgbClr val="FF00FF"/>
              </a:solidFill>
            </a:rPr>
            <a:t>Ｗと電力量</a:t>
          </a:r>
          <a:r>
            <a:rPr kumimoji="1" lang="en-US" altLang="ja-JP" sz="1100" b="1">
              <a:solidFill>
                <a:srgbClr val="FF0000"/>
              </a:solidFill>
            </a:rPr>
            <a:t>kWh</a:t>
          </a:r>
          <a:r>
            <a:rPr kumimoji="1" lang="ja-JP" altLang="en-US" sz="1100" b="1">
              <a:solidFill>
                <a:srgbClr val="FF0000"/>
              </a:solidFill>
            </a:rPr>
            <a:t>の確認必須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②高圧受電設備の</a:t>
          </a:r>
          <a:r>
            <a:rPr kumimoji="1" lang="ja-JP" altLang="en-US" sz="1100" b="1">
              <a:solidFill>
                <a:srgbClr val="FF0000"/>
              </a:solidFill>
            </a:rPr>
            <a:t>単相トランスにどの程度</a:t>
          </a:r>
          <a:r>
            <a:rPr kumimoji="1" lang="en-US" altLang="ja-JP" sz="1100" b="1">
              <a:solidFill>
                <a:srgbClr val="FF0000"/>
              </a:solidFill>
            </a:rPr>
            <a:t>kVA</a:t>
          </a:r>
          <a:r>
            <a:rPr kumimoji="1" lang="en-US" altLang="ja-JP" sz="1100" b="1" strike="dblStrike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kWh</a:t>
          </a:r>
          <a:r>
            <a:rPr kumimoji="1" lang="ja-JP" altLang="en-US" sz="1100" b="1">
              <a:solidFill>
                <a:srgbClr val="FF0000"/>
              </a:solidFill>
            </a:rPr>
            <a:t>の余力</a:t>
          </a:r>
          <a:r>
            <a:rPr kumimoji="1" lang="ja-JP" altLang="en-US" sz="1100" b="1"/>
            <a:t>があるか確認必須</a:t>
          </a:r>
          <a:endParaRPr kumimoji="1" lang="en-US" altLang="ja-JP" sz="1100" b="1"/>
        </a:p>
        <a:p>
          <a:r>
            <a:rPr kumimoji="1" lang="ja-JP" altLang="en-US" sz="1100" b="1">
              <a:solidFill>
                <a:srgbClr val="FF00FF"/>
              </a:solidFill>
            </a:rPr>
            <a:t>　既存単相トランス容量と接続負荷容量の確認</a:t>
          </a:r>
          <a:r>
            <a:rPr kumimoji="1" lang="ja-JP" altLang="ja-JP" sz="1100" b="1">
              <a:solidFill>
                <a:srgbClr val="FF00FF"/>
              </a:solidFill>
              <a:effectLst/>
              <a:latin typeface="+mn-lt"/>
              <a:ea typeface="+mn-ea"/>
              <a:cs typeface="+mn-cs"/>
            </a:rPr>
            <a:t>（設計図面必要）</a:t>
          </a:r>
          <a:endParaRPr kumimoji="1" lang="en-US" altLang="ja-JP" sz="1100" b="1" strike="dblStrike" baseline="0">
            <a:solidFill>
              <a:schemeClr val="bg1">
                <a:lumMod val="50000"/>
              </a:schemeClr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③普通充電器の接続が可能であれば、電気代が一番安い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FF"/>
              </a:solidFill>
            </a:rPr>
            <a:t>※</a:t>
          </a:r>
          <a:r>
            <a:rPr kumimoji="1" lang="ja-JP" altLang="en-US" sz="1100" b="1">
              <a:solidFill>
                <a:srgbClr val="FF00FF"/>
              </a:solidFill>
            </a:rPr>
            <a:t> 夜間料金</a:t>
          </a:r>
          <a:r>
            <a:rPr kumimoji="1" lang="en-US" altLang="ja-JP" sz="1100" b="1">
              <a:solidFill>
                <a:srgbClr val="FF00FF"/>
              </a:solidFill>
            </a:rPr>
            <a:t>¥15</a:t>
          </a:r>
          <a:r>
            <a:rPr kumimoji="1" lang="ja-JP" altLang="en-US" sz="1100" b="1">
              <a:solidFill>
                <a:srgbClr val="FF00FF"/>
              </a:solidFill>
            </a:rPr>
            <a:t>、燃料調整</a:t>
          </a:r>
          <a:r>
            <a:rPr kumimoji="1" lang="en-US" altLang="ja-JP" sz="1100" b="1">
              <a:solidFill>
                <a:srgbClr val="FF00FF"/>
              </a:solidFill>
            </a:rPr>
            <a:t>¥1.5</a:t>
          </a:r>
          <a:r>
            <a:rPr kumimoji="1" lang="ja-JP" altLang="en-US" sz="1100" b="1">
              <a:solidFill>
                <a:srgbClr val="FF00FF"/>
              </a:solidFill>
            </a:rPr>
            <a:t>、再ｴﾈ賦課金</a:t>
          </a:r>
          <a:r>
            <a:rPr kumimoji="1" lang="en-US" altLang="ja-JP" sz="1100" b="1">
              <a:solidFill>
                <a:srgbClr val="FF00FF"/>
              </a:solidFill>
            </a:rPr>
            <a:t>¥3.5</a:t>
          </a:r>
          <a:r>
            <a:rPr kumimoji="1" lang="ja-JP" altLang="en-US" sz="1100" b="1">
              <a:solidFill>
                <a:srgbClr val="FF00FF"/>
              </a:solidFill>
            </a:rPr>
            <a:t>での概算金額</a:t>
          </a:r>
          <a:endParaRPr kumimoji="1" lang="en-US" altLang="ja-JP" sz="1100" b="1">
            <a:solidFill>
              <a:srgbClr val="FF00FF"/>
            </a:solidFill>
          </a:endParaRPr>
        </a:p>
        <a:p>
          <a:endParaRPr kumimoji="1" lang="en-US" altLang="ja-JP" sz="1100" b="1">
            <a:solidFill>
              <a:srgbClr val="FF00FF"/>
            </a:solidFill>
          </a:endParaRPr>
        </a:p>
        <a:p>
          <a:r>
            <a:rPr kumimoji="1" lang="ja-JP" altLang="en-US" sz="1100" b="1">
              <a:solidFill>
                <a:srgbClr val="FF00FF"/>
              </a:solidFill>
            </a:rPr>
            <a:t>注</a:t>
          </a:r>
          <a:r>
            <a:rPr kumimoji="1" lang="en-US" altLang="ja-JP" sz="1100" b="1">
              <a:solidFill>
                <a:srgbClr val="FF00FF"/>
              </a:solidFill>
            </a:rPr>
            <a:t>)</a:t>
          </a:r>
          <a:r>
            <a:rPr kumimoji="1" lang="ja-JP" altLang="en-US" sz="1100" b="1">
              <a:solidFill>
                <a:srgbClr val="FF00FF"/>
              </a:solidFill>
            </a:rPr>
            <a:t>前回打合せで言ったように、基本</a:t>
          </a:r>
          <a:r>
            <a:rPr kumimoji="1" lang="en-US" altLang="ja-JP" sz="1100" b="1">
              <a:solidFill>
                <a:srgbClr val="FF00FF"/>
              </a:solidFill>
            </a:rPr>
            <a:t>3</a:t>
          </a:r>
          <a:r>
            <a:rPr kumimoji="1" lang="ja-JP" altLang="en-US" sz="1100" b="1">
              <a:solidFill>
                <a:srgbClr val="FF00FF"/>
              </a:solidFill>
            </a:rPr>
            <a:t>相トランスに普通充電</a:t>
          </a:r>
          <a:r>
            <a:rPr kumimoji="1" lang="en-US" altLang="ja-JP" sz="1100" b="1">
              <a:solidFill>
                <a:srgbClr val="FF00FF"/>
              </a:solidFill>
            </a:rPr>
            <a:t>NG</a:t>
          </a:r>
          <a:r>
            <a:rPr kumimoji="1" lang="ja-JP" altLang="en-US" sz="1100" b="1">
              <a:solidFill>
                <a:srgbClr val="FF00FF"/>
              </a:solidFill>
            </a:rPr>
            <a:t>ですが、高圧</a:t>
          </a:r>
          <a:endParaRPr kumimoji="1" lang="en-US" altLang="ja-JP" sz="1100" b="1">
            <a:solidFill>
              <a:srgbClr val="FF00FF"/>
            </a:solidFill>
          </a:endParaRPr>
        </a:p>
        <a:p>
          <a:r>
            <a:rPr kumimoji="1" lang="ja-JP" altLang="en-US" sz="1100" b="1">
              <a:solidFill>
                <a:srgbClr val="FF00FF"/>
              </a:solidFill>
            </a:rPr>
            <a:t>受電の場合、電気主任技術者と相談が必要ですが、不平衡率等によっては可能</a:t>
          </a:r>
          <a:endParaRPr kumimoji="1" lang="en-US" altLang="ja-JP" sz="1100" b="1">
            <a:solidFill>
              <a:srgbClr val="FF00FF"/>
            </a:solidFill>
          </a:endParaRPr>
        </a:p>
        <a:p>
          <a:r>
            <a:rPr kumimoji="1" lang="ja-JP" altLang="en-US" sz="1100" b="1">
              <a:solidFill>
                <a:srgbClr val="FF00FF"/>
              </a:solidFill>
            </a:rPr>
            <a:t>の場合もあります</a:t>
          </a:r>
          <a:endParaRPr kumimoji="1" lang="en-US" altLang="ja-JP" sz="1100" b="1">
            <a:solidFill>
              <a:srgbClr val="FF00FF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33</xdr:row>
      <xdr:rowOff>114300</xdr:rowOff>
    </xdr:from>
    <xdr:to>
      <xdr:col>11</xdr:col>
      <xdr:colOff>1104900</xdr:colOff>
      <xdr:row>48</xdr:row>
      <xdr:rowOff>213360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167640</xdr:colOff>
      <xdr:row>19</xdr:row>
      <xdr:rowOff>22860</xdr:rowOff>
    </xdr:from>
    <xdr:to>
      <xdr:col>25</xdr:col>
      <xdr:colOff>342900</xdr:colOff>
      <xdr:row>35</xdr:row>
      <xdr:rowOff>38100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64</xdr:row>
      <xdr:rowOff>7620</xdr:rowOff>
    </xdr:from>
    <xdr:to>
      <xdr:col>12</xdr:col>
      <xdr:colOff>0</xdr:colOff>
      <xdr:row>76</xdr:row>
      <xdr:rowOff>7620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281940</xdr:colOff>
      <xdr:row>32</xdr:row>
      <xdr:rowOff>0</xdr:rowOff>
    </xdr:from>
    <xdr:to>
      <xdr:col>26</xdr:col>
      <xdr:colOff>655320</xdr:colOff>
      <xdr:row>49</xdr:row>
      <xdr:rowOff>15240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34</xdr:row>
      <xdr:rowOff>76200</xdr:rowOff>
    </xdr:from>
    <xdr:to>
      <xdr:col>10</xdr:col>
      <xdr:colOff>655320</xdr:colOff>
      <xdr:row>48</xdr:row>
      <xdr:rowOff>182880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872835</xdr:colOff>
      <xdr:row>12</xdr:row>
      <xdr:rowOff>69272</xdr:rowOff>
    </xdr:from>
    <xdr:to>
      <xdr:col>9</xdr:col>
      <xdr:colOff>623454</xdr:colOff>
      <xdr:row>25</xdr:row>
      <xdr:rowOff>180109</xdr:rowOff>
    </xdr:to>
    <xdr:sp macro="" textlink="">
      <xdr:nvSpPr>
        <xdr:cNvPr id="2" name="四角形吹き出し 1"/>
        <xdr:cNvSpPr/>
      </xdr:nvSpPr>
      <xdr:spPr>
        <a:xfrm>
          <a:off x="6877395" y="2842952"/>
          <a:ext cx="4254039" cy="3082637"/>
        </a:xfrm>
        <a:prstGeom prst="wedgeRectCallout">
          <a:avLst>
            <a:gd name="adj1" fmla="val 17258"/>
            <a:gd name="adj2" fmla="val -8126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00B050"/>
              </a:solidFill>
            </a:rPr>
            <a:t>緑色の枠内</a:t>
          </a:r>
          <a:r>
            <a:rPr kumimoji="1" lang="ja-JP" altLang="en-US" sz="2400">
              <a:solidFill>
                <a:srgbClr val="FF0000"/>
              </a:solidFill>
            </a:rPr>
            <a:t>に必要事項をサンプルに沿ってご入力頂きましたら、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自動計算で表の右側に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400">
              <a:solidFill>
                <a:sysClr val="windowText" lastClr="000000"/>
              </a:solidFill>
            </a:rPr>
            <a:t>CO2</a:t>
          </a:r>
          <a:r>
            <a:rPr kumimoji="1" lang="ja-JP" altLang="en-US" sz="2400">
              <a:solidFill>
                <a:sysClr val="windowText" lastClr="000000"/>
              </a:solidFill>
            </a:rPr>
            <a:t>排出量が表記されます。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</xdr:colOff>
      <xdr:row>0</xdr:row>
      <xdr:rowOff>0</xdr:rowOff>
    </xdr:from>
    <xdr:to>
      <xdr:col>22</xdr:col>
      <xdr:colOff>13855</xdr:colOff>
      <xdr:row>5</xdr:row>
      <xdr:rowOff>110835</xdr:rowOff>
    </xdr:to>
    <xdr:sp macro="" textlink="">
      <xdr:nvSpPr>
        <xdr:cNvPr id="3" name="正方形/長方形 2"/>
        <xdr:cNvSpPr/>
      </xdr:nvSpPr>
      <xdr:spPr>
        <a:xfrm>
          <a:off x="18181321" y="0"/>
          <a:ext cx="5012574" cy="128431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471054</xdr:colOff>
      <xdr:row>5</xdr:row>
      <xdr:rowOff>193963</xdr:rowOff>
    </xdr:from>
    <xdr:to>
      <xdr:col>18</xdr:col>
      <xdr:colOff>13854</xdr:colOff>
      <xdr:row>21</xdr:row>
      <xdr:rowOff>27708</xdr:rowOff>
    </xdr:to>
    <xdr:cxnSp macro="">
      <xdr:nvCxnSpPr>
        <xdr:cNvPr id="4" name="直線矢印コネクタ 3"/>
        <xdr:cNvCxnSpPr/>
      </xdr:nvCxnSpPr>
      <xdr:spPr>
        <a:xfrm flipV="1">
          <a:off x="10979034" y="1367443"/>
          <a:ext cx="7216140" cy="3491345"/>
        </a:xfrm>
        <a:prstGeom prst="straightConnector1">
          <a:avLst/>
        </a:prstGeom>
        <a:ln w="3810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637309</xdr:colOff>
      <xdr:row>9</xdr:row>
      <xdr:rowOff>13855</xdr:rowOff>
    </xdr:from>
    <xdr:to>
      <xdr:col>5</xdr:col>
      <xdr:colOff>969819</xdr:colOff>
      <xdr:row>12</xdr:row>
      <xdr:rowOff>180110</xdr:rowOff>
    </xdr:to>
    <xdr:cxnSp macro="">
      <xdr:nvCxnSpPr>
        <xdr:cNvPr id="5" name="直線矢印コネクタ 4"/>
        <xdr:cNvCxnSpPr/>
      </xdr:nvCxnSpPr>
      <xdr:spPr>
        <a:xfrm flipH="1" flipV="1">
          <a:off x="5308369" y="2101735"/>
          <a:ext cx="1666010" cy="85205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484911</xdr:colOff>
      <xdr:row>7</xdr:row>
      <xdr:rowOff>193964</xdr:rowOff>
    </xdr:from>
    <xdr:to>
      <xdr:col>10</xdr:col>
      <xdr:colOff>387927</xdr:colOff>
      <xdr:row>12</xdr:row>
      <xdr:rowOff>152401</xdr:rowOff>
    </xdr:to>
    <xdr:cxnSp macro="">
      <xdr:nvCxnSpPr>
        <xdr:cNvPr id="6" name="直線矢印コネクタ 5"/>
        <xdr:cNvCxnSpPr/>
      </xdr:nvCxnSpPr>
      <xdr:spPr>
        <a:xfrm flipV="1">
          <a:off x="10992891" y="1824644"/>
          <a:ext cx="885996" cy="110143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623455</xdr:colOff>
      <xdr:row>7</xdr:row>
      <xdr:rowOff>193964</xdr:rowOff>
    </xdr:from>
    <xdr:to>
      <xdr:col>13</xdr:col>
      <xdr:colOff>554182</xdr:colOff>
      <xdr:row>14</xdr:row>
      <xdr:rowOff>2</xdr:rowOff>
    </xdr:to>
    <xdr:cxnSp macro="">
      <xdr:nvCxnSpPr>
        <xdr:cNvPr id="7" name="直線矢印コネクタ 6"/>
        <xdr:cNvCxnSpPr/>
      </xdr:nvCxnSpPr>
      <xdr:spPr>
        <a:xfrm flipV="1">
          <a:off x="11131435" y="1824644"/>
          <a:ext cx="3115887" cy="140623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00_MFI&#25512;&#36914;&#23460;\&#12408;_&#21193;&#24375;&#20250;&#12539;&#30740;&#20462;&#12539;&#20132;&#27969;&#20250;&#12539;&#12475;&#12511;&#12490;&#12540;\2025&#24180;\20250421~&#25903;&#24215;&#21193;&#24375;&#20250;\&#25903;&#24215;&#21193;&#24375;&#20250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モ１"/>
      <sheetName val="メモ２社内確認"/>
      <sheetName val="CO2"/>
      <sheetName val="収支その他"/>
      <sheetName val="IRメモ"/>
      <sheetName val="IR収益"/>
    </sheetNames>
    <sheetDataSet>
      <sheetData sheetId="0"/>
      <sheetData sheetId="1"/>
      <sheetData sheetId="2">
        <row r="4">
          <cell r="D4" t="str">
            <v>t/L</v>
          </cell>
          <cell r="G4" t="str">
            <v>t/kWh</v>
          </cell>
          <cell r="H4" t="str">
            <v>tCo2</v>
          </cell>
        </row>
        <row r="5">
          <cell r="B5">
            <v>1</v>
          </cell>
          <cell r="D5">
            <v>2.5799999999999996</v>
          </cell>
          <cell r="G5">
            <v>0.38911400000000002</v>
          </cell>
          <cell r="H5">
            <v>-2.1908859999999994</v>
          </cell>
        </row>
        <row r="6">
          <cell r="B6">
            <v>2</v>
          </cell>
          <cell r="D6">
            <v>5.1599999999999993</v>
          </cell>
          <cell r="G6">
            <v>0.77822800000000003</v>
          </cell>
          <cell r="H6">
            <v>-4.3817719999999989</v>
          </cell>
        </row>
        <row r="7">
          <cell r="B7">
            <v>3</v>
          </cell>
          <cell r="D7">
            <v>7.7399999999999993</v>
          </cell>
          <cell r="G7">
            <v>1.1673420000000001</v>
          </cell>
          <cell r="H7">
            <v>-6.5726579999999988</v>
          </cell>
        </row>
        <row r="8">
          <cell r="B8">
            <v>4</v>
          </cell>
          <cell r="D8">
            <v>10.319999999999999</v>
          </cell>
          <cell r="G8">
            <v>1.5564560000000001</v>
          </cell>
          <cell r="H8">
            <v>-8.7635439999999978</v>
          </cell>
        </row>
        <row r="9">
          <cell r="B9">
            <v>5</v>
          </cell>
          <cell r="D9">
            <v>12.899999999999999</v>
          </cell>
          <cell r="G9">
            <v>1.9455700000000002</v>
          </cell>
          <cell r="H9">
            <v>-10.954429999999999</v>
          </cell>
        </row>
        <row r="10">
          <cell r="B10">
            <v>6</v>
          </cell>
          <cell r="D10">
            <v>15.479999999999999</v>
          </cell>
          <cell r="G10">
            <v>2.3346840000000002</v>
          </cell>
          <cell r="H10">
            <v>-13.145315999999998</v>
          </cell>
        </row>
        <row r="11">
          <cell r="B11">
            <v>7</v>
          </cell>
          <cell r="D11">
            <v>18.059999999999999</v>
          </cell>
          <cell r="G11">
            <v>2.7237980000000004</v>
          </cell>
          <cell r="H11">
            <v>-15.336201999999998</v>
          </cell>
        </row>
        <row r="12">
          <cell r="B12">
            <v>8</v>
          </cell>
          <cell r="D12">
            <v>20.639999999999997</v>
          </cell>
          <cell r="G12">
            <v>3.1129120000000001</v>
          </cell>
          <cell r="H12">
            <v>-17.527087999999996</v>
          </cell>
        </row>
      </sheetData>
      <sheetData sheetId="3">
        <row r="4">
          <cell r="K4" t="str">
            <v>エネルギーコスト</v>
          </cell>
        </row>
        <row r="5">
          <cell r="K5" t="str">
            <v>円</v>
          </cell>
        </row>
        <row r="6">
          <cell r="B6">
            <v>1</v>
          </cell>
          <cell r="K6">
            <v>-104369</v>
          </cell>
        </row>
        <row r="7">
          <cell r="B7">
            <v>2</v>
          </cell>
          <cell r="K7">
            <v>-212533</v>
          </cell>
        </row>
        <row r="8">
          <cell r="B8">
            <v>3</v>
          </cell>
          <cell r="K8">
            <v>-320696</v>
          </cell>
        </row>
        <row r="9">
          <cell r="B9">
            <v>4</v>
          </cell>
          <cell r="K9">
            <v>-428860</v>
          </cell>
        </row>
        <row r="10">
          <cell r="B10">
            <v>5</v>
          </cell>
          <cell r="K10">
            <v>-537024</v>
          </cell>
        </row>
        <row r="11">
          <cell r="B11">
            <v>6</v>
          </cell>
          <cell r="K11">
            <v>-644871</v>
          </cell>
        </row>
        <row r="12">
          <cell r="B12">
            <v>7</v>
          </cell>
          <cell r="K12">
            <v>-754932</v>
          </cell>
        </row>
        <row r="13">
          <cell r="B13">
            <v>8</v>
          </cell>
          <cell r="K13">
            <v>-864993</v>
          </cell>
        </row>
        <row r="15">
          <cell r="L15" t="str">
            <v>月間エネルギーコスト削減額</v>
          </cell>
        </row>
        <row r="16">
          <cell r="L16" t="str">
            <v>円</v>
          </cell>
        </row>
        <row r="17">
          <cell r="K17">
            <v>1</v>
          </cell>
          <cell r="L17">
            <v>-96035.666666666672</v>
          </cell>
        </row>
        <row r="18">
          <cell r="K18">
            <v>2</v>
          </cell>
          <cell r="L18">
            <v>-195866.33333333334</v>
          </cell>
        </row>
        <row r="19">
          <cell r="K19">
            <v>3</v>
          </cell>
          <cell r="L19">
            <v>-295696</v>
          </cell>
        </row>
        <row r="20">
          <cell r="K20">
            <v>4</v>
          </cell>
          <cell r="L20">
            <v>-395526.66666666669</v>
          </cell>
        </row>
        <row r="21">
          <cell r="K21">
            <v>5</v>
          </cell>
          <cell r="L21">
            <v>-495357.33333333331</v>
          </cell>
        </row>
        <row r="22">
          <cell r="K22">
            <v>6</v>
          </cell>
          <cell r="L22">
            <v>-594871</v>
          </cell>
        </row>
        <row r="23">
          <cell r="K23">
            <v>7</v>
          </cell>
          <cell r="L23">
            <v>-696598.66666666663</v>
          </cell>
        </row>
        <row r="24">
          <cell r="K24">
            <v>8</v>
          </cell>
          <cell r="L24">
            <v>-798326.33333333337</v>
          </cell>
        </row>
        <row r="27">
          <cell r="U27" t="str">
            <v>EV切替後の月間収支</v>
          </cell>
        </row>
        <row r="28">
          <cell r="U28" t="str">
            <v>円</v>
          </cell>
        </row>
        <row r="29">
          <cell r="T29">
            <v>1</v>
          </cell>
          <cell r="U29">
            <v>-24368.666666666672</v>
          </cell>
        </row>
        <row r="30">
          <cell r="T30">
            <v>2</v>
          </cell>
          <cell r="U30">
            <v>-48737.333333333343</v>
          </cell>
        </row>
        <row r="31">
          <cell r="T31">
            <v>3</v>
          </cell>
          <cell r="U31">
            <v>-73106.000000000015</v>
          </cell>
        </row>
        <row r="32">
          <cell r="T32">
            <v>4</v>
          </cell>
          <cell r="U32">
            <v>-97474.666666666686</v>
          </cell>
        </row>
        <row r="33">
          <cell r="T33">
            <v>5</v>
          </cell>
          <cell r="U33">
            <v>-121843.33333333336</v>
          </cell>
        </row>
        <row r="34">
          <cell r="T34">
            <v>6</v>
          </cell>
          <cell r="U34">
            <v>-146212.00000000003</v>
          </cell>
        </row>
        <row r="35">
          <cell r="T35">
            <v>7</v>
          </cell>
          <cell r="U35">
            <v>-170580.66666666669</v>
          </cell>
        </row>
        <row r="36">
          <cell r="T36">
            <v>8</v>
          </cell>
          <cell r="U36">
            <v>-194949.33333333337</v>
          </cell>
        </row>
        <row r="39">
          <cell r="P39" t="str">
            <v>月間IDEX販売益</v>
          </cell>
        </row>
        <row r="40">
          <cell r="P40" t="str">
            <v>円</v>
          </cell>
        </row>
        <row r="41">
          <cell r="O41">
            <v>1</v>
          </cell>
          <cell r="P41">
            <v>7356.666666666667</v>
          </cell>
        </row>
        <row r="42">
          <cell r="O42">
            <v>2</v>
          </cell>
          <cell r="P42">
            <v>14713.333333333334</v>
          </cell>
        </row>
        <row r="43">
          <cell r="O43">
            <v>3</v>
          </cell>
          <cell r="P43">
            <v>22070</v>
          </cell>
        </row>
        <row r="44">
          <cell r="O44">
            <v>4</v>
          </cell>
          <cell r="P44">
            <v>29426.666666666668</v>
          </cell>
        </row>
        <row r="45">
          <cell r="O45">
            <v>5</v>
          </cell>
          <cell r="P45">
            <v>36783.333333333336</v>
          </cell>
        </row>
        <row r="46">
          <cell r="O46">
            <v>6</v>
          </cell>
          <cell r="P46">
            <v>44140</v>
          </cell>
        </row>
        <row r="47">
          <cell r="O47">
            <v>7</v>
          </cell>
          <cell r="P47">
            <v>51496.666666666664</v>
          </cell>
        </row>
        <row r="48">
          <cell r="O48">
            <v>8</v>
          </cell>
          <cell r="P48">
            <v>58853.333333333336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tabSelected="1" workbookViewId="0">
      <selection activeCell="G22" sqref="G22"/>
    </sheetView>
  </sheetViews>
  <sheetFormatPr defaultRowHeight="18"/>
  <cols>
    <col min="1" max="1" width="1.5" customWidth="1"/>
    <col min="2" max="2" width="9.5" customWidth="1"/>
    <col min="3" max="3" width="12.296875" customWidth="1"/>
    <col min="4" max="4" width="6.09765625" customWidth="1"/>
    <col min="5" max="5" width="10.8984375" customWidth="1"/>
    <col min="6" max="6" width="10.09765625" customWidth="1"/>
    <col min="7" max="7" width="9.3984375" bestFit="1" customWidth="1"/>
    <col min="8" max="8" width="10.296875" customWidth="1"/>
    <col min="9" max="9" width="8.3984375" customWidth="1"/>
    <col min="10" max="10" width="11" customWidth="1"/>
    <col min="11" max="11" width="16.796875" customWidth="1"/>
    <col min="12" max="12" width="16.5" customWidth="1"/>
    <col min="13" max="13" width="9.8984375" customWidth="1"/>
    <col min="14" max="14" width="16.19921875" customWidth="1"/>
    <col min="15" max="15" width="15.296875" customWidth="1"/>
    <col min="16" max="16" width="12.59765625" customWidth="1"/>
    <col min="17" max="17" width="23.59765625" customWidth="1"/>
    <col min="18" max="19" width="18.09765625" customWidth="1"/>
    <col min="20" max="20" width="17.8984375" customWidth="1"/>
    <col min="21" max="21" width="24.09765625" customWidth="1"/>
  </cols>
  <sheetData>
    <row r="1" spans="1:21" ht="9.6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1">
      <c r="A2" s="13"/>
      <c r="B2" s="13"/>
      <c r="C2" s="2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1">
      <c r="A3" s="13"/>
      <c r="B3" s="163" t="s">
        <v>146</v>
      </c>
      <c r="C3" s="135"/>
      <c r="D3" s="13"/>
      <c r="E3" s="136"/>
      <c r="F3" s="136"/>
      <c r="G3" s="136" t="s">
        <v>147</v>
      </c>
      <c r="H3" s="136"/>
      <c r="I3" s="136"/>
      <c r="J3" s="136"/>
      <c r="K3" s="136"/>
      <c r="L3" s="136"/>
      <c r="M3" s="136"/>
      <c r="N3" s="136"/>
      <c r="O3" s="136"/>
      <c r="P3" s="136"/>
    </row>
    <row r="4" spans="1:21">
      <c r="A4" s="13"/>
      <c r="B4" s="129" t="s">
        <v>31</v>
      </c>
      <c r="C4" s="129" t="s">
        <v>21</v>
      </c>
      <c r="D4" s="129" t="s">
        <v>22</v>
      </c>
      <c r="E4" s="129" t="s">
        <v>23</v>
      </c>
      <c r="F4" s="129" t="s">
        <v>20</v>
      </c>
      <c r="G4" s="129" t="s">
        <v>35</v>
      </c>
      <c r="H4" s="129" t="s">
        <v>36</v>
      </c>
      <c r="I4" s="129" t="s">
        <v>57</v>
      </c>
      <c r="J4" s="129" t="s">
        <v>28</v>
      </c>
      <c r="K4" s="129" t="s">
        <v>24</v>
      </c>
      <c r="L4" s="129" t="s">
        <v>43</v>
      </c>
      <c r="M4" s="129" t="s">
        <v>25</v>
      </c>
      <c r="N4" s="129" t="s">
        <v>26</v>
      </c>
      <c r="O4" s="129" t="s">
        <v>27</v>
      </c>
      <c r="P4" s="129" t="s">
        <v>58</v>
      </c>
      <c r="Q4" s="129" t="s">
        <v>148</v>
      </c>
      <c r="R4" s="129" t="s">
        <v>149</v>
      </c>
      <c r="S4" s="129" t="s">
        <v>150</v>
      </c>
      <c r="T4" s="129" t="s">
        <v>112</v>
      </c>
      <c r="U4" s="137" t="s">
        <v>151</v>
      </c>
    </row>
    <row r="5" spans="1:21">
      <c r="A5" s="13"/>
      <c r="B5" s="50" t="s">
        <v>49</v>
      </c>
      <c r="C5" s="50" t="s">
        <v>44</v>
      </c>
      <c r="D5" s="50" t="s">
        <v>45</v>
      </c>
      <c r="E5" s="50" t="s">
        <v>45</v>
      </c>
      <c r="F5" s="50" t="s">
        <v>46</v>
      </c>
      <c r="G5" s="50" t="s">
        <v>47</v>
      </c>
      <c r="H5" s="50" t="s">
        <v>45</v>
      </c>
      <c r="I5" s="50" t="s">
        <v>45</v>
      </c>
      <c r="J5" s="50" t="s">
        <v>45</v>
      </c>
      <c r="K5" s="50" t="s">
        <v>45</v>
      </c>
      <c r="L5" s="50" t="s">
        <v>45</v>
      </c>
      <c r="M5" s="50" t="s">
        <v>48</v>
      </c>
      <c r="N5" s="50" t="s">
        <v>45</v>
      </c>
      <c r="O5" s="50" t="s">
        <v>45</v>
      </c>
      <c r="P5" s="50" t="s">
        <v>45</v>
      </c>
      <c r="Q5" s="138" t="s">
        <v>152</v>
      </c>
      <c r="R5" s="138" t="s">
        <v>116</v>
      </c>
      <c r="S5" s="139" t="s">
        <v>153</v>
      </c>
      <c r="T5" s="50" t="s">
        <v>154</v>
      </c>
      <c r="U5" s="50" t="s">
        <v>45</v>
      </c>
    </row>
    <row r="6" spans="1:21">
      <c r="A6" s="13"/>
      <c r="B6" s="16">
        <v>1</v>
      </c>
      <c r="C6" s="15">
        <v>500</v>
      </c>
      <c r="D6" s="14">
        <v>160</v>
      </c>
      <c r="E6" s="54">
        <f>SUM(C6*D6)</f>
        <v>80000</v>
      </c>
      <c r="F6" s="14" t="s">
        <v>155</v>
      </c>
      <c r="G6" s="15">
        <v>770</v>
      </c>
      <c r="H6" s="51">
        <f>G6*I6</f>
        <v>18456.899999999998</v>
      </c>
      <c r="I6" s="140">
        <v>23.97</v>
      </c>
      <c r="J6" s="15">
        <f t="shared" ref="J6:J13" si="0">G6*5</f>
        <v>3850</v>
      </c>
      <c r="K6" s="16">
        <f>SUM(H6+J6)-E6</f>
        <v>-57693.100000000006</v>
      </c>
      <c r="L6" s="16">
        <v>500000</v>
      </c>
      <c r="M6" s="16">
        <v>7</v>
      </c>
      <c r="N6" s="16">
        <f>L6/M6</f>
        <v>71428.571428571435</v>
      </c>
      <c r="O6" s="15">
        <f>SUM(N6/12)</f>
        <v>5952.3809523809532</v>
      </c>
      <c r="P6" s="16">
        <f>K6+O6</f>
        <v>-51740.719047619052</v>
      </c>
      <c r="Q6" s="141">
        <v>60000</v>
      </c>
      <c r="R6" s="15">
        <v>71500</v>
      </c>
      <c r="S6" s="15">
        <v>24300</v>
      </c>
      <c r="T6" s="51">
        <f>R6-S6</f>
        <v>47200</v>
      </c>
      <c r="U6" s="115">
        <f>P6+T6</f>
        <v>-4540.7190476190517</v>
      </c>
    </row>
    <row r="7" spans="1:21">
      <c r="A7" s="13"/>
      <c r="B7" s="19">
        <v>2</v>
      </c>
      <c r="C7" s="18">
        <v>1000</v>
      </c>
      <c r="D7" s="17">
        <v>160</v>
      </c>
      <c r="E7" s="55">
        <f>SUM(C7*D7)</f>
        <v>160000</v>
      </c>
      <c r="F7" s="17" t="s">
        <v>140</v>
      </c>
      <c r="G7" s="18">
        <f>G6*2</f>
        <v>1540</v>
      </c>
      <c r="H7" s="18">
        <f>G7*I7</f>
        <v>36913.799999999996</v>
      </c>
      <c r="I7" s="142">
        <v>23.97</v>
      </c>
      <c r="J7" s="18">
        <f t="shared" si="0"/>
        <v>7700</v>
      </c>
      <c r="K7" s="19">
        <f t="shared" ref="K7:K13" si="1">SUM(H7+J7)-E7</f>
        <v>-115386.20000000001</v>
      </c>
      <c r="L7" s="19">
        <f>L6*2</f>
        <v>1000000</v>
      </c>
      <c r="M7" s="19">
        <v>7</v>
      </c>
      <c r="N7" s="19">
        <f>L7/M7</f>
        <v>142857.14285714287</v>
      </c>
      <c r="O7" s="18">
        <f>N7/12</f>
        <v>11904.761904761906</v>
      </c>
      <c r="P7" s="19">
        <f>K7+O7</f>
        <v>-103481.4380952381</v>
      </c>
      <c r="Q7" s="143">
        <f>Q6*2</f>
        <v>120000</v>
      </c>
      <c r="R7" s="114">
        <f>R6*2</f>
        <v>143000</v>
      </c>
      <c r="S7" s="114">
        <f>S6*2</f>
        <v>48600</v>
      </c>
      <c r="T7" s="144">
        <f>T6*2</f>
        <v>94400</v>
      </c>
      <c r="U7" s="144">
        <f>U6*2</f>
        <v>-9081.4380952381034</v>
      </c>
    </row>
    <row r="8" spans="1:21">
      <c r="A8" s="13"/>
      <c r="B8" s="19">
        <v>3</v>
      </c>
      <c r="C8" s="18">
        <v>1500</v>
      </c>
      <c r="D8" s="17">
        <v>160</v>
      </c>
      <c r="E8" s="55">
        <f>SUM(C8*D8)</f>
        <v>240000</v>
      </c>
      <c r="F8" s="17" t="s">
        <v>141</v>
      </c>
      <c r="G8" s="18">
        <f>G6*3</f>
        <v>2310</v>
      </c>
      <c r="H8" s="18">
        <f>G8*I8</f>
        <v>55370.7</v>
      </c>
      <c r="I8" s="142">
        <v>23.97</v>
      </c>
      <c r="J8" s="18">
        <f t="shared" si="0"/>
        <v>11550</v>
      </c>
      <c r="K8" s="19">
        <f t="shared" si="1"/>
        <v>-173079.3</v>
      </c>
      <c r="L8" s="19">
        <f>L6*3</f>
        <v>1500000</v>
      </c>
      <c r="M8" s="19">
        <v>7</v>
      </c>
      <c r="N8" s="19">
        <f>L8/M8</f>
        <v>214285.71428571429</v>
      </c>
      <c r="O8" s="18">
        <f t="shared" ref="O8:O13" si="2">N8/12</f>
        <v>17857.142857142859</v>
      </c>
      <c r="P8" s="19">
        <f t="shared" ref="P8:P13" si="3">K8+O8</f>
        <v>-155222.15714285712</v>
      </c>
      <c r="Q8" s="143">
        <f>Q6*3</f>
        <v>180000</v>
      </c>
      <c r="R8" s="114">
        <f>R6*3</f>
        <v>214500</v>
      </c>
      <c r="S8" s="114">
        <f>S6*3</f>
        <v>72900</v>
      </c>
      <c r="T8" s="144">
        <f>T6*3</f>
        <v>141600</v>
      </c>
      <c r="U8" s="144">
        <f>U6*3</f>
        <v>-13622.157142857155</v>
      </c>
    </row>
    <row r="9" spans="1:21">
      <c r="A9" s="13"/>
      <c r="B9" s="19">
        <v>4</v>
      </c>
      <c r="C9" s="18">
        <v>2000</v>
      </c>
      <c r="D9" s="17">
        <v>160</v>
      </c>
      <c r="E9" s="55">
        <f t="shared" ref="E9:E13" si="4">SUM(C9*D9)</f>
        <v>320000</v>
      </c>
      <c r="F9" s="17" t="s">
        <v>142</v>
      </c>
      <c r="G9" s="18">
        <f>G6*4</f>
        <v>3080</v>
      </c>
      <c r="H9" s="18">
        <f t="shared" ref="H9:H13" si="5">G9*I9</f>
        <v>73827.599999999991</v>
      </c>
      <c r="I9" s="142">
        <v>23.97</v>
      </c>
      <c r="J9" s="18">
        <f t="shared" si="0"/>
        <v>15400</v>
      </c>
      <c r="K9" s="19">
        <f t="shared" si="1"/>
        <v>-230772.40000000002</v>
      </c>
      <c r="L9" s="19">
        <f>L6*4</f>
        <v>2000000</v>
      </c>
      <c r="M9" s="19">
        <v>7</v>
      </c>
      <c r="N9" s="19">
        <f t="shared" ref="N9:N13" si="6">L9/M9</f>
        <v>285714.28571428574</v>
      </c>
      <c r="O9" s="18">
        <f t="shared" si="2"/>
        <v>23809.523809523813</v>
      </c>
      <c r="P9" s="19">
        <f t="shared" si="3"/>
        <v>-206962.87619047621</v>
      </c>
      <c r="Q9" s="143">
        <f>Q6*4</f>
        <v>240000</v>
      </c>
      <c r="R9" s="114">
        <f>R6*4</f>
        <v>286000</v>
      </c>
      <c r="S9" s="114">
        <f>S6*4</f>
        <v>97200</v>
      </c>
      <c r="T9" s="144">
        <f>T6*4</f>
        <v>188800</v>
      </c>
      <c r="U9" s="144">
        <f>U6*4</f>
        <v>-18162.876190476207</v>
      </c>
    </row>
    <row r="10" spans="1:21">
      <c r="A10" s="13"/>
      <c r="B10" s="19">
        <v>5</v>
      </c>
      <c r="C10" s="18">
        <v>2500</v>
      </c>
      <c r="D10" s="17">
        <v>160</v>
      </c>
      <c r="E10" s="55">
        <f t="shared" si="4"/>
        <v>400000</v>
      </c>
      <c r="F10" s="17" t="s">
        <v>143</v>
      </c>
      <c r="G10" s="18">
        <f>G6*5</f>
        <v>3850</v>
      </c>
      <c r="H10" s="18">
        <f t="shared" si="5"/>
        <v>92284.5</v>
      </c>
      <c r="I10" s="142">
        <v>23.97</v>
      </c>
      <c r="J10" s="18">
        <f t="shared" si="0"/>
        <v>19250</v>
      </c>
      <c r="K10" s="19">
        <f t="shared" si="1"/>
        <v>-288465.5</v>
      </c>
      <c r="L10" s="19">
        <f>L6*5</f>
        <v>2500000</v>
      </c>
      <c r="M10" s="19">
        <v>7</v>
      </c>
      <c r="N10" s="19">
        <f t="shared" si="6"/>
        <v>357142.85714285716</v>
      </c>
      <c r="O10" s="18">
        <f t="shared" si="2"/>
        <v>29761.904761904763</v>
      </c>
      <c r="P10" s="19">
        <f t="shared" si="3"/>
        <v>-258703.59523809524</v>
      </c>
      <c r="Q10" s="143">
        <f>Q6*5</f>
        <v>300000</v>
      </c>
      <c r="R10" s="114">
        <f>R6*5</f>
        <v>357500</v>
      </c>
      <c r="S10" s="114">
        <f>S6*5</f>
        <v>121500</v>
      </c>
      <c r="T10" s="144">
        <f>T6*5</f>
        <v>236000</v>
      </c>
      <c r="U10" s="144">
        <f>U6*5</f>
        <v>-22703.595238095259</v>
      </c>
    </row>
    <row r="11" spans="1:21">
      <c r="A11" s="13"/>
      <c r="B11" s="19">
        <v>6</v>
      </c>
      <c r="C11" s="18">
        <v>3000</v>
      </c>
      <c r="D11" s="17">
        <v>160</v>
      </c>
      <c r="E11" s="55">
        <f t="shared" si="4"/>
        <v>480000</v>
      </c>
      <c r="F11" s="17" t="s">
        <v>144</v>
      </c>
      <c r="G11" s="18">
        <f>G6*6</f>
        <v>4620</v>
      </c>
      <c r="H11" s="18">
        <f t="shared" si="5"/>
        <v>110741.4</v>
      </c>
      <c r="I11" s="142">
        <v>23.97</v>
      </c>
      <c r="J11" s="18">
        <f t="shared" si="0"/>
        <v>23100</v>
      </c>
      <c r="K11" s="19">
        <f t="shared" si="1"/>
        <v>-346158.6</v>
      </c>
      <c r="L11" s="19">
        <f>L6*6</f>
        <v>3000000</v>
      </c>
      <c r="M11" s="19">
        <v>7</v>
      </c>
      <c r="N11" s="19">
        <f t="shared" si="6"/>
        <v>428571.42857142858</v>
      </c>
      <c r="O11" s="18">
        <f t="shared" si="2"/>
        <v>35714.285714285717</v>
      </c>
      <c r="P11" s="19">
        <f t="shared" si="3"/>
        <v>-310444.31428571424</v>
      </c>
      <c r="Q11" s="143">
        <f>Q6*6</f>
        <v>360000</v>
      </c>
      <c r="R11" s="114">
        <f>R6*6</f>
        <v>429000</v>
      </c>
      <c r="S11" s="114">
        <f>S6*6</f>
        <v>145800</v>
      </c>
      <c r="T11" s="144">
        <f>T6*6</f>
        <v>283200</v>
      </c>
      <c r="U11" s="144">
        <f>U6*6</f>
        <v>-27244.31428571431</v>
      </c>
    </row>
    <row r="12" spans="1:21">
      <c r="A12" s="13"/>
      <c r="B12" s="33">
        <v>7</v>
      </c>
      <c r="C12" s="34">
        <v>3500</v>
      </c>
      <c r="D12" s="32">
        <v>160</v>
      </c>
      <c r="E12" s="56">
        <f t="shared" si="4"/>
        <v>560000</v>
      </c>
      <c r="F12" s="17" t="s">
        <v>145</v>
      </c>
      <c r="G12" s="34">
        <f>G6*7</f>
        <v>5390</v>
      </c>
      <c r="H12" s="18">
        <f t="shared" si="5"/>
        <v>129198.29999999999</v>
      </c>
      <c r="I12" s="142">
        <v>23.97</v>
      </c>
      <c r="J12" s="34">
        <f t="shared" si="0"/>
        <v>26950</v>
      </c>
      <c r="K12" s="19">
        <f t="shared" si="1"/>
        <v>-403851.7</v>
      </c>
      <c r="L12" s="33">
        <f>L6*7</f>
        <v>3500000</v>
      </c>
      <c r="M12" s="19">
        <v>7</v>
      </c>
      <c r="N12" s="33">
        <f t="shared" si="6"/>
        <v>500000</v>
      </c>
      <c r="O12" s="34">
        <f t="shared" si="2"/>
        <v>41666.666666666664</v>
      </c>
      <c r="P12" s="33">
        <f t="shared" si="3"/>
        <v>-362185.03333333333</v>
      </c>
      <c r="Q12" s="143">
        <f>Q6*7</f>
        <v>420000</v>
      </c>
      <c r="R12" s="114">
        <f>R6*7</f>
        <v>500500</v>
      </c>
      <c r="S12" s="114">
        <f>S6*7</f>
        <v>170100</v>
      </c>
      <c r="T12" s="144">
        <f>T6*7</f>
        <v>330400</v>
      </c>
      <c r="U12" s="144">
        <f>U6*7</f>
        <v>-31785.033333333362</v>
      </c>
    </row>
    <row r="13" spans="1:21">
      <c r="A13" s="13"/>
      <c r="B13" s="19">
        <v>8</v>
      </c>
      <c r="C13" s="18">
        <v>4000</v>
      </c>
      <c r="D13" s="17">
        <v>160</v>
      </c>
      <c r="E13" s="55">
        <f t="shared" si="4"/>
        <v>640000</v>
      </c>
      <c r="F13" s="17" t="s">
        <v>145</v>
      </c>
      <c r="G13" s="18">
        <f>G6*8</f>
        <v>6160</v>
      </c>
      <c r="H13" s="18">
        <f t="shared" si="5"/>
        <v>147655.19999999998</v>
      </c>
      <c r="I13" s="142">
        <v>23.97</v>
      </c>
      <c r="J13" s="18">
        <f t="shared" si="0"/>
        <v>30800</v>
      </c>
      <c r="K13" s="19">
        <f t="shared" si="1"/>
        <v>-461544.80000000005</v>
      </c>
      <c r="L13" s="19">
        <f>L6*8</f>
        <v>4000000</v>
      </c>
      <c r="M13" s="19">
        <v>7</v>
      </c>
      <c r="N13" s="19">
        <f t="shared" si="6"/>
        <v>571428.57142857148</v>
      </c>
      <c r="O13" s="18">
        <f t="shared" si="2"/>
        <v>47619.047619047626</v>
      </c>
      <c r="P13" s="19">
        <f t="shared" si="3"/>
        <v>-413925.75238095241</v>
      </c>
      <c r="Q13" s="143">
        <f>Q6*8</f>
        <v>480000</v>
      </c>
      <c r="R13" s="114">
        <f>R6*8</f>
        <v>572000</v>
      </c>
      <c r="S13" s="114">
        <f>S6*8</f>
        <v>194400</v>
      </c>
      <c r="T13" s="144">
        <f>T6*8</f>
        <v>377600</v>
      </c>
      <c r="U13" s="144">
        <f>U6*8</f>
        <v>-36325.752380952414</v>
      </c>
    </row>
    <row r="14" spans="1:21">
      <c r="A14" s="13"/>
      <c r="B14" s="23" t="s">
        <v>30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6"/>
    </row>
    <row r="15" spans="1:21">
      <c r="A15" s="13"/>
      <c r="B15" s="23" t="s">
        <v>59</v>
      </c>
      <c r="D15" s="13"/>
      <c r="E15" s="13"/>
      <c r="F15" s="13"/>
      <c r="G15" s="13"/>
      <c r="H15" s="13"/>
      <c r="I15" s="13"/>
      <c r="J15" s="13"/>
      <c r="K15" s="129" t="s">
        <v>31</v>
      </c>
      <c r="L15" s="145" t="s">
        <v>156</v>
      </c>
      <c r="M15" s="13"/>
      <c r="N15" s="13"/>
      <c r="O15" s="129" t="s">
        <v>31</v>
      </c>
      <c r="P15" s="129" t="s">
        <v>58</v>
      </c>
      <c r="Q15" s="129" t="s">
        <v>148</v>
      </c>
      <c r="R15" s="129" t="s">
        <v>149</v>
      </c>
      <c r="S15" s="129" t="s">
        <v>150</v>
      </c>
      <c r="T15" s="129" t="s">
        <v>112</v>
      </c>
      <c r="U15" s="137" t="s">
        <v>151</v>
      </c>
    </row>
    <row r="16" spans="1:21">
      <c r="A16" s="13"/>
      <c r="B16" s="58" t="s">
        <v>60</v>
      </c>
      <c r="D16" s="13"/>
      <c r="E16" s="13"/>
      <c r="F16" s="13"/>
      <c r="G16" s="13"/>
      <c r="H16" s="13"/>
      <c r="I16" s="13"/>
      <c r="J16" s="13"/>
      <c r="K16" s="50" t="s">
        <v>49</v>
      </c>
      <c r="L16" s="50" t="s">
        <v>45</v>
      </c>
      <c r="M16" s="13"/>
      <c r="N16" s="13"/>
      <c r="O16" s="50" t="s">
        <v>49</v>
      </c>
      <c r="P16" s="50" t="s">
        <v>45</v>
      </c>
      <c r="Q16" s="138" t="s">
        <v>152</v>
      </c>
      <c r="R16" s="138" t="s">
        <v>116</v>
      </c>
      <c r="S16" s="139" t="s">
        <v>153</v>
      </c>
      <c r="T16" s="50" t="s">
        <v>154</v>
      </c>
      <c r="U16" s="50" t="s">
        <v>45</v>
      </c>
    </row>
    <row r="17" spans="1:21">
      <c r="A17" s="13"/>
      <c r="B17" s="58" t="s">
        <v>61</v>
      </c>
      <c r="D17" s="13"/>
      <c r="E17" s="13"/>
      <c r="F17" s="13"/>
      <c r="G17" s="13"/>
      <c r="H17" s="13"/>
      <c r="I17" s="13"/>
      <c r="J17" s="13"/>
      <c r="K17" s="146">
        <v>1</v>
      </c>
      <c r="L17" s="114">
        <f t="shared" ref="L17:L24" si="7">P6</f>
        <v>-51740.719047619052</v>
      </c>
      <c r="M17" s="13"/>
      <c r="N17" s="13"/>
      <c r="O17" s="16">
        <v>1</v>
      </c>
      <c r="P17" s="16">
        <f>P6</f>
        <v>-51740.719047619052</v>
      </c>
      <c r="Q17" s="141">
        <v>84000</v>
      </c>
      <c r="R17" s="15">
        <v>71500</v>
      </c>
      <c r="S17" s="15">
        <v>24300</v>
      </c>
      <c r="T17" s="51">
        <f>R17-S17</f>
        <v>47200</v>
      </c>
      <c r="U17" s="115">
        <f>P17+T17</f>
        <v>-4540.7190476190517</v>
      </c>
    </row>
    <row r="18" spans="1:21">
      <c r="A18" s="13"/>
      <c r="B18" s="58"/>
      <c r="D18" s="13"/>
      <c r="E18" s="13"/>
      <c r="F18" s="13"/>
      <c r="G18" s="13"/>
      <c r="H18" s="13"/>
      <c r="I18" s="13"/>
      <c r="J18" s="13"/>
      <c r="K18" s="19">
        <v>2</v>
      </c>
      <c r="L18" s="114">
        <f t="shared" si="7"/>
        <v>-103481.4380952381</v>
      </c>
      <c r="M18" s="13"/>
      <c r="N18" s="13"/>
      <c r="O18" s="19">
        <v>2</v>
      </c>
      <c r="P18" s="19">
        <f>P7</f>
        <v>-103481.4380952381</v>
      </c>
      <c r="Q18" s="143">
        <f>Q17*2</f>
        <v>168000</v>
      </c>
      <c r="R18" s="114">
        <f>R17*2</f>
        <v>143000</v>
      </c>
      <c r="S18" s="114">
        <f>S17*2</f>
        <v>48600</v>
      </c>
      <c r="T18" s="144">
        <f>T17*2</f>
        <v>94400</v>
      </c>
      <c r="U18" s="144">
        <f>U17*2</f>
        <v>-9081.4380952381034</v>
      </c>
    </row>
    <row r="19" spans="1:21">
      <c r="A19" s="13"/>
      <c r="B19" s="58"/>
      <c r="D19" s="13"/>
      <c r="E19" s="13"/>
      <c r="F19" s="13"/>
      <c r="G19" s="13"/>
      <c r="H19" s="13"/>
      <c r="I19" s="13"/>
      <c r="J19" s="13"/>
      <c r="K19" s="19">
        <v>3</v>
      </c>
      <c r="L19" s="114">
        <f t="shared" si="7"/>
        <v>-155222.15714285712</v>
      </c>
      <c r="M19" s="13"/>
      <c r="N19" s="13"/>
      <c r="O19" s="19">
        <v>3</v>
      </c>
      <c r="P19" s="19">
        <f t="shared" ref="P19:P24" si="8">P8</f>
        <v>-155222.15714285712</v>
      </c>
      <c r="Q19" s="143">
        <f>Q17*3</f>
        <v>252000</v>
      </c>
      <c r="R19" s="114">
        <f>R17*3</f>
        <v>214500</v>
      </c>
      <c r="S19" s="114">
        <f>S17*3</f>
        <v>72900</v>
      </c>
      <c r="T19" s="144">
        <f>T17*3</f>
        <v>141600</v>
      </c>
      <c r="U19" s="144">
        <f>U17*3</f>
        <v>-13622.157142857155</v>
      </c>
    </row>
    <row r="20" spans="1:21">
      <c r="A20" s="13"/>
      <c r="B20" s="58"/>
      <c r="D20" s="13"/>
      <c r="E20" s="13"/>
      <c r="F20" s="13"/>
      <c r="G20" s="13"/>
      <c r="H20" s="13"/>
      <c r="I20" s="13"/>
      <c r="J20" s="13"/>
      <c r="K20" s="19">
        <v>4</v>
      </c>
      <c r="L20" s="114">
        <f t="shared" si="7"/>
        <v>-206962.87619047621</v>
      </c>
      <c r="M20" s="13"/>
      <c r="N20" s="13"/>
      <c r="O20" s="19">
        <v>4</v>
      </c>
      <c r="P20" s="19">
        <f t="shared" si="8"/>
        <v>-206962.87619047621</v>
      </c>
      <c r="Q20" s="143">
        <f>Q17*4</f>
        <v>336000</v>
      </c>
      <c r="R20" s="114">
        <f>R17*4</f>
        <v>286000</v>
      </c>
      <c r="S20" s="114">
        <f>S17*4</f>
        <v>97200</v>
      </c>
      <c r="T20" s="144">
        <f>T17*4</f>
        <v>188800</v>
      </c>
      <c r="U20" s="144">
        <f>U17*4</f>
        <v>-18162.876190476207</v>
      </c>
    </row>
    <row r="21" spans="1:21">
      <c r="A21" s="13"/>
      <c r="B21" s="58"/>
      <c r="D21" s="13"/>
      <c r="E21" s="13"/>
      <c r="F21" s="13"/>
      <c r="G21" s="13"/>
      <c r="H21" s="13"/>
      <c r="I21" s="13"/>
      <c r="J21" s="13"/>
      <c r="K21" s="19">
        <v>5</v>
      </c>
      <c r="L21" s="114">
        <f t="shared" si="7"/>
        <v>-258703.59523809524</v>
      </c>
      <c r="M21" s="13"/>
      <c r="N21" s="13"/>
      <c r="O21" s="19">
        <v>5</v>
      </c>
      <c r="P21" s="19">
        <f t="shared" si="8"/>
        <v>-258703.59523809524</v>
      </c>
      <c r="Q21" s="143">
        <f>Q17*5</f>
        <v>420000</v>
      </c>
      <c r="R21" s="114">
        <f>R17*5</f>
        <v>357500</v>
      </c>
      <c r="S21" s="114">
        <f>S17*5</f>
        <v>121500</v>
      </c>
      <c r="T21" s="144">
        <f>T17*5</f>
        <v>236000</v>
      </c>
      <c r="U21" s="144">
        <f>U17*5</f>
        <v>-22703.595238095259</v>
      </c>
    </row>
    <row r="22" spans="1:21">
      <c r="A22" s="13"/>
      <c r="B22" s="58"/>
      <c r="D22" s="13"/>
      <c r="E22" s="13"/>
      <c r="F22" s="13"/>
      <c r="G22" s="13"/>
      <c r="H22" s="13"/>
      <c r="I22" s="13"/>
      <c r="J22" s="13"/>
      <c r="K22" s="19">
        <v>6</v>
      </c>
      <c r="L22" s="114">
        <f t="shared" si="7"/>
        <v>-310444.31428571424</v>
      </c>
      <c r="M22" s="13"/>
      <c r="N22" s="13"/>
      <c r="O22" s="19">
        <v>6</v>
      </c>
      <c r="P22" s="19">
        <f t="shared" si="8"/>
        <v>-310444.31428571424</v>
      </c>
      <c r="Q22" s="143">
        <f>Q17*6</f>
        <v>504000</v>
      </c>
      <c r="R22" s="114">
        <f>R17*6</f>
        <v>429000</v>
      </c>
      <c r="S22" s="114">
        <f>S17*6</f>
        <v>145800</v>
      </c>
      <c r="T22" s="144">
        <f>T17*6</f>
        <v>283200</v>
      </c>
      <c r="U22" s="144">
        <f>U17*6</f>
        <v>-27244.31428571431</v>
      </c>
    </row>
    <row r="23" spans="1:21">
      <c r="A23" s="13"/>
      <c r="B23" s="58"/>
      <c r="D23" s="13"/>
      <c r="E23" s="13"/>
      <c r="F23" s="13"/>
      <c r="G23" s="13"/>
      <c r="H23" s="13"/>
      <c r="I23" s="13"/>
      <c r="J23" s="13"/>
      <c r="K23" s="33">
        <v>7</v>
      </c>
      <c r="L23" s="114">
        <f t="shared" si="7"/>
        <v>-362185.03333333333</v>
      </c>
      <c r="M23" s="13"/>
      <c r="N23" s="13"/>
      <c r="O23" s="33">
        <v>7</v>
      </c>
      <c r="P23" s="19">
        <f t="shared" si="8"/>
        <v>-362185.03333333333</v>
      </c>
      <c r="Q23" s="143">
        <f>Q17*7</f>
        <v>588000</v>
      </c>
      <c r="R23" s="114">
        <f>R17*7</f>
        <v>500500</v>
      </c>
      <c r="S23" s="114">
        <f>S17*7</f>
        <v>170100</v>
      </c>
      <c r="T23" s="144">
        <f>T17*7</f>
        <v>330400</v>
      </c>
      <c r="U23" s="144">
        <f>U17*7</f>
        <v>-31785.033333333362</v>
      </c>
    </row>
    <row r="24" spans="1:21">
      <c r="A24" s="13"/>
      <c r="B24" s="58"/>
      <c r="D24" s="13"/>
      <c r="E24" s="13"/>
      <c r="F24" s="13"/>
      <c r="G24" s="13"/>
      <c r="H24" s="13"/>
      <c r="I24" s="13"/>
      <c r="J24" s="13"/>
      <c r="K24" s="19">
        <v>8</v>
      </c>
      <c r="L24" s="114">
        <f t="shared" si="7"/>
        <v>-413925.75238095241</v>
      </c>
      <c r="M24" s="13"/>
      <c r="N24" s="13"/>
      <c r="O24" s="19">
        <v>8</v>
      </c>
      <c r="P24" s="19">
        <f t="shared" si="8"/>
        <v>-413925.75238095241</v>
      </c>
      <c r="Q24" s="143">
        <f>Q17*8</f>
        <v>672000</v>
      </c>
      <c r="R24" s="114">
        <f>R17*8</f>
        <v>572000</v>
      </c>
      <c r="S24" s="114">
        <f>S17*8</f>
        <v>194400</v>
      </c>
      <c r="T24" s="144">
        <f>T17*8</f>
        <v>377600</v>
      </c>
      <c r="U24" s="144">
        <f>U17*8</f>
        <v>-36325.752380952414</v>
      </c>
    </row>
    <row r="25" spans="1:21">
      <c r="A25" s="13"/>
      <c r="B25" s="5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21">
      <c r="A26" s="13"/>
      <c r="B26" s="163" t="s">
        <v>157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1" ht="36">
      <c r="A27" s="13"/>
      <c r="B27" s="129" t="s">
        <v>31</v>
      </c>
      <c r="C27" s="147" t="s">
        <v>121</v>
      </c>
      <c r="D27" s="147" t="s">
        <v>122</v>
      </c>
      <c r="E27" s="147" t="s">
        <v>158</v>
      </c>
      <c r="F27" s="129" t="s">
        <v>20</v>
      </c>
      <c r="G27" s="148" t="s">
        <v>35</v>
      </c>
      <c r="H27" s="129" t="s">
        <v>36</v>
      </c>
      <c r="I27" s="149" t="s">
        <v>159</v>
      </c>
      <c r="J27" s="147" t="s">
        <v>160</v>
      </c>
      <c r="K27" s="147" t="s">
        <v>126</v>
      </c>
      <c r="L27" s="147" t="s">
        <v>161</v>
      </c>
      <c r="M27" s="129" t="s">
        <v>25</v>
      </c>
      <c r="N27" s="147" t="s">
        <v>162</v>
      </c>
      <c r="O27" s="147" t="s">
        <v>163</v>
      </c>
      <c r="P27" s="129" t="s">
        <v>164</v>
      </c>
      <c r="T27" s="129" t="s">
        <v>31</v>
      </c>
      <c r="U27" s="137" t="s">
        <v>151</v>
      </c>
    </row>
    <row r="28" spans="1:21">
      <c r="A28" s="13"/>
      <c r="B28" s="50" t="s">
        <v>49</v>
      </c>
      <c r="C28" s="50" t="s">
        <v>44</v>
      </c>
      <c r="D28" s="50" t="s">
        <v>45</v>
      </c>
      <c r="E28" s="50" t="s">
        <v>45</v>
      </c>
      <c r="F28" s="50" t="s">
        <v>46</v>
      </c>
      <c r="G28" s="150" t="s">
        <v>47</v>
      </c>
      <c r="H28" s="50" t="s">
        <v>45</v>
      </c>
      <c r="I28" s="50" t="s">
        <v>45</v>
      </c>
      <c r="J28" s="50" t="s">
        <v>45</v>
      </c>
      <c r="K28" s="50" t="s">
        <v>127</v>
      </c>
      <c r="L28" s="151" t="s">
        <v>165</v>
      </c>
      <c r="M28" s="50" t="s">
        <v>48</v>
      </c>
      <c r="N28" s="50" t="s">
        <v>45</v>
      </c>
      <c r="O28" s="50" t="s">
        <v>45</v>
      </c>
      <c r="P28" s="50" t="s">
        <v>45</v>
      </c>
      <c r="T28" s="50" t="s">
        <v>49</v>
      </c>
      <c r="U28" s="50" t="s">
        <v>45</v>
      </c>
    </row>
    <row r="29" spans="1:21">
      <c r="A29" s="13"/>
      <c r="B29" s="19">
        <v>1</v>
      </c>
      <c r="C29" s="18">
        <v>1000</v>
      </c>
      <c r="D29" s="152">
        <v>2</v>
      </c>
      <c r="E29" s="153">
        <f>SUM(C29*D29)</f>
        <v>2000</v>
      </c>
      <c r="F29" s="154" t="s">
        <v>37</v>
      </c>
      <c r="G29" s="155">
        <v>1538</v>
      </c>
      <c r="H29" s="156">
        <v>47941</v>
      </c>
      <c r="I29" s="18">
        <v>5</v>
      </c>
      <c r="J29" s="18">
        <v>7690</v>
      </c>
      <c r="K29" s="157">
        <f>J29-E29</f>
        <v>5690</v>
      </c>
      <c r="L29" s="19">
        <f t="shared" ref="L29:L36" si="9">L6*1.2</f>
        <v>600000</v>
      </c>
      <c r="M29" s="19">
        <v>5</v>
      </c>
      <c r="N29" s="19">
        <f t="shared" ref="N29:N36" si="10">L29-L6</f>
        <v>100000</v>
      </c>
      <c r="O29" s="158">
        <f>SUM(N29/60)</f>
        <v>1666.6666666666667</v>
      </c>
      <c r="P29" s="157">
        <f>K29+O29</f>
        <v>7356.666666666667</v>
      </c>
      <c r="T29" s="116">
        <v>1</v>
      </c>
      <c r="U29" s="144">
        <f>U17</f>
        <v>-4540.7190476190517</v>
      </c>
    </row>
    <row r="30" spans="1:21">
      <c r="A30" s="13"/>
      <c r="B30" s="19">
        <v>2</v>
      </c>
      <c r="C30" s="18">
        <v>2000</v>
      </c>
      <c r="D30" s="159">
        <v>2</v>
      </c>
      <c r="E30" s="153">
        <f>SUM(C30*D30)</f>
        <v>4000</v>
      </c>
      <c r="F30" s="154" t="s">
        <v>38</v>
      </c>
      <c r="G30" s="155">
        <f>G29*2</f>
        <v>3076</v>
      </c>
      <c r="H30" s="156">
        <v>92087</v>
      </c>
      <c r="I30" s="18">
        <v>5</v>
      </c>
      <c r="J30" s="18">
        <v>15380</v>
      </c>
      <c r="K30" s="157">
        <f t="shared" ref="K30:K36" si="11">J30-E30</f>
        <v>11380</v>
      </c>
      <c r="L30" s="19">
        <f t="shared" si="9"/>
        <v>1200000</v>
      </c>
      <c r="M30" s="19">
        <v>5</v>
      </c>
      <c r="N30" s="19">
        <f t="shared" si="10"/>
        <v>200000</v>
      </c>
      <c r="O30" s="158">
        <f t="shared" ref="O30:O36" si="12">SUM(N30/60)</f>
        <v>3333.3333333333335</v>
      </c>
      <c r="P30" s="157">
        <f>K30+O30</f>
        <v>14713.333333333334</v>
      </c>
      <c r="T30" s="117">
        <v>2</v>
      </c>
      <c r="U30" s="144">
        <f>U18</f>
        <v>-9081.4380952381034</v>
      </c>
    </row>
    <row r="31" spans="1:21">
      <c r="A31" s="13"/>
      <c r="B31" s="19">
        <v>3</v>
      </c>
      <c r="C31" s="18">
        <v>3000</v>
      </c>
      <c r="D31" s="159">
        <v>2</v>
      </c>
      <c r="E31" s="153">
        <f>SUM(C31*D31)</f>
        <v>6000</v>
      </c>
      <c r="F31" s="154" t="s">
        <v>39</v>
      </c>
      <c r="G31" s="155">
        <f>G29*3</f>
        <v>4614</v>
      </c>
      <c r="H31" s="156">
        <v>136234</v>
      </c>
      <c r="I31" s="18">
        <v>5</v>
      </c>
      <c r="J31" s="18">
        <v>23070</v>
      </c>
      <c r="K31" s="157">
        <f t="shared" si="11"/>
        <v>17070</v>
      </c>
      <c r="L31" s="19">
        <f t="shared" si="9"/>
        <v>1800000</v>
      </c>
      <c r="M31" s="19">
        <v>5</v>
      </c>
      <c r="N31" s="19">
        <f t="shared" si="10"/>
        <v>300000</v>
      </c>
      <c r="O31" s="158">
        <f t="shared" si="12"/>
        <v>5000</v>
      </c>
      <c r="P31" s="157">
        <f t="shared" ref="P31:P36" si="13">K31+O31</f>
        <v>22070</v>
      </c>
      <c r="T31" s="117">
        <v>3</v>
      </c>
      <c r="U31" s="144">
        <f t="shared" ref="U31:U36" si="14">U19</f>
        <v>-13622.157142857155</v>
      </c>
    </row>
    <row r="32" spans="1:21">
      <c r="A32" s="13"/>
      <c r="B32" s="19">
        <v>4</v>
      </c>
      <c r="C32" s="18">
        <v>4000</v>
      </c>
      <c r="D32" s="159">
        <v>2</v>
      </c>
      <c r="E32" s="153">
        <f t="shared" ref="E32:E36" si="15">SUM(C32*D32)</f>
        <v>8000</v>
      </c>
      <c r="F32" s="154" t="s">
        <v>40</v>
      </c>
      <c r="G32" s="155">
        <f>G29*4</f>
        <v>6152</v>
      </c>
      <c r="H32" s="156">
        <v>180380</v>
      </c>
      <c r="I32" s="18">
        <v>5</v>
      </c>
      <c r="J32" s="18">
        <v>30760</v>
      </c>
      <c r="K32" s="157">
        <f t="shared" si="11"/>
        <v>22760</v>
      </c>
      <c r="L32" s="19">
        <f t="shared" si="9"/>
        <v>2400000</v>
      </c>
      <c r="M32" s="19">
        <v>5</v>
      </c>
      <c r="N32" s="19">
        <f t="shared" si="10"/>
        <v>400000</v>
      </c>
      <c r="O32" s="158">
        <f t="shared" si="12"/>
        <v>6666.666666666667</v>
      </c>
      <c r="P32" s="157">
        <f t="shared" si="13"/>
        <v>29426.666666666668</v>
      </c>
      <c r="T32" s="117">
        <v>4</v>
      </c>
      <c r="U32" s="144">
        <f t="shared" si="14"/>
        <v>-18162.876190476207</v>
      </c>
    </row>
    <row r="33" spans="1:21">
      <c r="A33" s="13"/>
      <c r="B33" s="19">
        <v>5</v>
      </c>
      <c r="C33" s="18">
        <v>5000</v>
      </c>
      <c r="D33" s="159">
        <v>2</v>
      </c>
      <c r="E33" s="153">
        <f t="shared" si="15"/>
        <v>10000</v>
      </c>
      <c r="F33" s="154" t="s">
        <v>41</v>
      </c>
      <c r="G33" s="155">
        <f>G29*5</f>
        <v>7690</v>
      </c>
      <c r="H33" s="156">
        <v>224526</v>
      </c>
      <c r="I33" s="18">
        <v>5</v>
      </c>
      <c r="J33" s="18">
        <v>38450</v>
      </c>
      <c r="K33" s="157">
        <f t="shared" si="11"/>
        <v>28450</v>
      </c>
      <c r="L33" s="19">
        <f t="shared" si="9"/>
        <v>3000000</v>
      </c>
      <c r="M33" s="19">
        <v>5</v>
      </c>
      <c r="N33" s="19">
        <f t="shared" si="10"/>
        <v>500000</v>
      </c>
      <c r="O33" s="158">
        <f t="shared" si="12"/>
        <v>8333.3333333333339</v>
      </c>
      <c r="P33" s="157">
        <f t="shared" si="13"/>
        <v>36783.333333333336</v>
      </c>
      <c r="T33" s="117">
        <v>5</v>
      </c>
      <c r="U33" s="144">
        <f t="shared" si="14"/>
        <v>-22703.595238095259</v>
      </c>
    </row>
    <row r="34" spans="1:21">
      <c r="A34" s="13"/>
      <c r="B34" s="19">
        <v>6</v>
      </c>
      <c r="C34" s="18">
        <v>6000</v>
      </c>
      <c r="D34" s="159">
        <v>2</v>
      </c>
      <c r="E34" s="153">
        <f t="shared" si="15"/>
        <v>12000</v>
      </c>
      <c r="F34" s="154" t="s">
        <v>42</v>
      </c>
      <c r="G34" s="155">
        <f>G29*6</f>
        <v>9228</v>
      </c>
      <c r="H34" s="156">
        <v>268989</v>
      </c>
      <c r="I34" s="18">
        <v>5</v>
      </c>
      <c r="J34" s="18">
        <v>46140</v>
      </c>
      <c r="K34" s="157">
        <f t="shared" si="11"/>
        <v>34140</v>
      </c>
      <c r="L34" s="19">
        <f t="shared" si="9"/>
        <v>3600000</v>
      </c>
      <c r="M34" s="19">
        <v>5</v>
      </c>
      <c r="N34" s="19">
        <f t="shared" si="10"/>
        <v>600000</v>
      </c>
      <c r="O34" s="158">
        <f t="shared" si="12"/>
        <v>10000</v>
      </c>
      <c r="P34" s="157">
        <f t="shared" si="13"/>
        <v>44140</v>
      </c>
      <c r="T34" s="117">
        <v>6</v>
      </c>
      <c r="U34" s="144">
        <f t="shared" si="14"/>
        <v>-27244.31428571431</v>
      </c>
    </row>
    <row r="35" spans="1:21">
      <c r="A35" s="13"/>
      <c r="B35" s="19">
        <v>7</v>
      </c>
      <c r="C35" s="18">
        <v>7000</v>
      </c>
      <c r="D35" s="159">
        <v>2</v>
      </c>
      <c r="E35" s="153">
        <f t="shared" si="15"/>
        <v>14000</v>
      </c>
      <c r="F35" s="154" t="s">
        <v>42</v>
      </c>
      <c r="G35" s="160">
        <f>G29*7</f>
        <v>10766</v>
      </c>
      <c r="H35" s="161">
        <v>311238</v>
      </c>
      <c r="I35" s="18">
        <v>5</v>
      </c>
      <c r="J35" s="18">
        <v>53830</v>
      </c>
      <c r="K35" s="157">
        <f t="shared" si="11"/>
        <v>39830</v>
      </c>
      <c r="L35" s="19">
        <f t="shared" si="9"/>
        <v>4200000</v>
      </c>
      <c r="M35" s="19">
        <v>5</v>
      </c>
      <c r="N35" s="19">
        <f t="shared" si="10"/>
        <v>700000</v>
      </c>
      <c r="O35" s="158">
        <f t="shared" si="12"/>
        <v>11666.666666666666</v>
      </c>
      <c r="P35" s="162">
        <f t="shared" si="13"/>
        <v>51496.666666666664</v>
      </c>
      <c r="T35" s="118">
        <v>7</v>
      </c>
      <c r="U35" s="144">
        <f t="shared" si="14"/>
        <v>-31785.033333333362</v>
      </c>
    </row>
    <row r="36" spans="1:21">
      <c r="A36" s="13"/>
      <c r="B36" s="19">
        <v>8</v>
      </c>
      <c r="C36" s="18">
        <v>8000</v>
      </c>
      <c r="D36" s="159">
        <v>2</v>
      </c>
      <c r="E36" s="153">
        <f t="shared" si="15"/>
        <v>16000</v>
      </c>
      <c r="F36" s="154" t="s">
        <v>42</v>
      </c>
      <c r="G36" s="155">
        <f>G29*8</f>
        <v>12304</v>
      </c>
      <c r="H36" s="156">
        <v>353487</v>
      </c>
      <c r="I36" s="18">
        <v>5</v>
      </c>
      <c r="J36" s="18">
        <v>61520</v>
      </c>
      <c r="K36" s="157">
        <f t="shared" si="11"/>
        <v>45520</v>
      </c>
      <c r="L36" s="19">
        <f t="shared" si="9"/>
        <v>4800000</v>
      </c>
      <c r="M36" s="19">
        <v>5</v>
      </c>
      <c r="N36" s="19">
        <f t="shared" si="10"/>
        <v>800000</v>
      </c>
      <c r="O36" s="158">
        <f t="shared" si="12"/>
        <v>13333.333333333334</v>
      </c>
      <c r="P36" s="157">
        <f t="shared" si="13"/>
        <v>58853.333333333336</v>
      </c>
      <c r="T36" s="117">
        <v>8</v>
      </c>
      <c r="U36" s="144">
        <f t="shared" si="14"/>
        <v>-36325.752380952414</v>
      </c>
    </row>
    <row r="37" spans="1:2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2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21">
      <c r="A39" s="13"/>
      <c r="O39" s="129" t="s">
        <v>31</v>
      </c>
      <c r="P39" s="145" t="s">
        <v>166</v>
      </c>
    </row>
    <row r="40" spans="1:21">
      <c r="A40" s="13"/>
      <c r="O40" s="50" t="s">
        <v>49</v>
      </c>
      <c r="P40" s="50" t="s">
        <v>45</v>
      </c>
    </row>
    <row r="41" spans="1:21">
      <c r="A41" s="13"/>
      <c r="O41" s="146">
        <v>1</v>
      </c>
      <c r="P41" s="114">
        <f t="shared" ref="P41:P48" si="16">P29</f>
        <v>7356.666666666667</v>
      </c>
    </row>
    <row r="42" spans="1:21">
      <c r="A42" s="13"/>
      <c r="B42" s="13"/>
      <c r="C42" s="13"/>
      <c r="D42" s="13"/>
      <c r="E42" s="13"/>
      <c r="F42" s="13"/>
      <c r="G42" s="13"/>
      <c r="H42" s="13"/>
      <c r="I42" s="13"/>
      <c r="J42" s="13"/>
      <c r="M42" s="13"/>
      <c r="N42" s="13"/>
      <c r="O42" s="19">
        <v>2</v>
      </c>
      <c r="P42" s="114">
        <f t="shared" si="16"/>
        <v>14713.333333333334</v>
      </c>
    </row>
    <row r="43" spans="1:21">
      <c r="A43" s="13"/>
      <c r="B43" s="13"/>
      <c r="C43" s="13"/>
      <c r="D43" s="13"/>
      <c r="E43" s="13"/>
      <c r="F43" s="13"/>
      <c r="G43" s="13"/>
      <c r="H43" s="13"/>
      <c r="I43" s="13"/>
      <c r="J43" s="13"/>
      <c r="M43" s="13"/>
      <c r="N43" s="13"/>
      <c r="O43" s="19">
        <v>3</v>
      </c>
      <c r="P43" s="114">
        <f t="shared" si="16"/>
        <v>22070</v>
      </c>
    </row>
    <row r="44" spans="1:21">
      <c r="O44" s="19">
        <v>4</v>
      </c>
      <c r="P44" s="114">
        <f t="shared" si="16"/>
        <v>29426.666666666668</v>
      </c>
    </row>
    <row r="45" spans="1:21">
      <c r="O45" s="19">
        <v>5</v>
      </c>
      <c r="P45" s="114">
        <f t="shared" si="16"/>
        <v>36783.333333333336</v>
      </c>
    </row>
    <row r="46" spans="1:21">
      <c r="O46" s="19">
        <v>6</v>
      </c>
      <c r="P46" s="114">
        <f t="shared" si="16"/>
        <v>44140</v>
      </c>
    </row>
    <row r="47" spans="1:21">
      <c r="O47" s="33">
        <v>7</v>
      </c>
      <c r="P47" s="114">
        <f t="shared" si="16"/>
        <v>51496.666666666664</v>
      </c>
    </row>
    <row r="48" spans="1:21">
      <c r="O48" s="19">
        <v>8</v>
      </c>
      <c r="P48" s="114">
        <f t="shared" si="16"/>
        <v>58853.333333333336</v>
      </c>
    </row>
  </sheetData>
  <phoneticPr fontId="1"/>
  <pageMargins left="0.7" right="0.7" top="0.75" bottom="0.75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J11" sqref="J11"/>
    </sheetView>
  </sheetViews>
  <sheetFormatPr defaultRowHeight="18"/>
  <cols>
    <col min="3" max="3" width="16.8984375" customWidth="1"/>
    <col min="5" max="5" width="10.09765625" customWidth="1"/>
    <col min="8" max="8" width="16.19921875" customWidth="1"/>
  </cols>
  <sheetData>
    <row r="1" spans="2:8">
      <c r="B1" s="129" t="s">
        <v>31</v>
      </c>
      <c r="C1" s="129" t="s">
        <v>21</v>
      </c>
      <c r="D1" s="129" t="s">
        <v>134</v>
      </c>
      <c r="E1" s="129" t="s">
        <v>20</v>
      </c>
      <c r="F1" s="129" t="s">
        <v>35</v>
      </c>
      <c r="G1" s="129" t="s">
        <v>134</v>
      </c>
      <c r="H1" s="129" t="s">
        <v>135</v>
      </c>
    </row>
    <row r="2" spans="2:8">
      <c r="B2" s="50" t="s">
        <v>49</v>
      </c>
      <c r="C2" s="50" t="s">
        <v>44</v>
      </c>
      <c r="D2" s="50" t="s">
        <v>136</v>
      </c>
      <c r="E2" s="50" t="s">
        <v>46</v>
      </c>
      <c r="F2" s="50" t="s">
        <v>47</v>
      </c>
      <c r="G2" s="50" t="s">
        <v>137</v>
      </c>
      <c r="H2" s="50" t="s">
        <v>138</v>
      </c>
    </row>
    <row r="3" spans="2:8">
      <c r="B3" s="16">
        <v>1</v>
      </c>
      <c r="C3" s="15">
        <v>500</v>
      </c>
      <c r="D3" s="130">
        <f>C3*0.00258</f>
        <v>1.2899999999999998</v>
      </c>
      <c r="E3" s="14" t="s">
        <v>139</v>
      </c>
      <c r="F3" s="15">
        <v>770</v>
      </c>
      <c r="G3" s="131">
        <f>F3*0.000417</f>
        <v>0.32108999999999999</v>
      </c>
      <c r="H3" s="131">
        <f>G3-D3</f>
        <v>-0.96890999999999983</v>
      </c>
    </row>
    <row r="4" spans="2:8">
      <c r="B4" s="19">
        <v>2</v>
      </c>
      <c r="C4" s="18">
        <v>1000</v>
      </c>
      <c r="D4" s="132">
        <f>C4*0.00258</f>
        <v>2.5799999999999996</v>
      </c>
      <c r="E4" s="17" t="s">
        <v>140</v>
      </c>
      <c r="F4" s="18">
        <f>F3*2</f>
        <v>1540</v>
      </c>
      <c r="G4" s="133">
        <f>F4*0.000417</f>
        <v>0.64217999999999997</v>
      </c>
      <c r="H4" s="133">
        <f t="shared" ref="H4:H10" si="0">G4-D4</f>
        <v>-1.9378199999999997</v>
      </c>
    </row>
    <row r="5" spans="2:8">
      <c r="B5" s="19">
        <v>3</v>
      </c>
      <c r="C5" s="18">
        <v>1500</v>
      </c>
      <c r="D5" s="132">
        <f t="shared" ref="D5:D10" si="1">C5*0.00258</f>
        <v>3.8699999999999997</v>
      </c>
      <c r="E5" s="17" t="s">
        <v>141</v>
      </c>
      <c r="F5" s="18">
        <f>F3*3</f>
        <v>2310</v>
      </c>
      <c r="G5" s="133">
        <f t="shared" ref="G5:G10" si="2">F5*0.000417</f>
        <v>0.96326999999999996</v>
      </c>
      <c r="H5" s="133">
        <f t="shared" si="0"/>
        <v>-2.9067299999999996</v>
      </c>
    </row>
    <row r="6" spans="2:8">
      <c r="B6" s="19">
        <v>4</v>
      </c>
      <c r="C6" s="18">
        <v>2000</v>
      </c>
      <c r="D6" s="132">
        <f t="shared" si="1"/>
        <v>5.1599999999999993</v>
      </c>
      <c r="E6" s="17" t="s">
        <v>142</v>
      </c>
      <c r="F6" s="18">
        <f>F3*4</f>
        <v>3080</v>
      </c>
      <c r="G6" s="133">
        <f t="shared" si="2"/>
        <v>1.2843599999999999</v>
      </c>
      <c r="H6" s="133">
        <f t="shared" si="0"/>
        <v>-3.8756399999999993</v>
      </c>
    </row>
    <row r="7" spans="2:8">
      <c r="B7" s="19">
        <v>5</v>
      </c>
      <c r="C7" s="18">
        <v>2500</v>
      </c>
      <c r="D7" s="132">
        <f t="shared" si="1"/>
        <v>6.4499999999999993</v>
      </c>
      <c r="E7" s="17" t="s">
        <v>143</v>
      </c>
      <c r="F7" s="18">
        <f>F3*5</f>
        <v>3850</v>
      </c>
      <c r="G7" s="133">
        <f t="shared" si="2"/>
        <v>1.60545</v>
      </c>
      <c r="H7" s="133">
        <f t="shared" si="0"/>
        <v>-4.844549999999999</v>
      </c>
    </row>
    <row r="8" spans="2:8">
      <c r="B8" s="19">
        <v>6</v>
      </c>
      <c r="C8" s="18">
        <v>3000</v>
      </c>
      <c r="D8" s="132">
        <f t="shared" si="1"/>
        <v>7.7399999999999993</v>
      </c>
      <c r="E8" s="17" t="s">
        <v>144</v>
      </c>
      <c r="F8" s="18">
        <f>F3*6</f>
        <v>4620</v>
      </c>
      <c r="G8" s="133">
        <f t="shared" si="2"/>
        <v>1.9265399999999999</v>
      </c>
      <c r="H8" s="133">
        <f t="shared" si="0"/>
        <v>-5.8134599999999992</v>
      </c>
    </row>
    <row r="9" spans="2:8">
      <c r="B9" s="33">
        <v>7</v>
      </c>
      <c r="C9" s="34">
        <v>3500</v>
      </c>
      <c r="D9" s="132">
        <f t="shared" si="1"/>
        <v>9.0299999999999994</v>
      </c>
      <c r="E9" s="17" t="s">
        <v>145</v>
      </c>
      <c r="F9" s="34">
        <f>F3*7</f>
        <v>5390</v>
      </c>
      <c r="G9" s="133">
        <f t="shared" si="2"/>
        <v>2.24763</v>
      </c>
      <c r="H9" s="133">
        <f t="shared" si="0"/>
        <v>-6.7823699999999993</v>
      </c>
    </row>
    <row r="10" spans="2:8">
      <c r="B10" s="19">
        <v>8</v>
      </c>
      <c r="C10" s="18">
        <v>4000</v>
      </c>
      <c r="D10" s="132">
        <f t="shared" si="1"/>
        <v>10.319999999999999</v>
      </c>
      <c r="E10" s="17" t="s">
        <v>145</v>
      </c>
      <c r="F10" s="18">
        <f>F3*8</f>
        <v>6160</v>
      </c>
      <c r="G10" s="133">
        <f t="shared" si="2"/>
        <v>2.5687199999999999</v>
      </c>
      <c r="H10" s="133">
        <f t="shared" si="0"/>
        <v>-7.7512799999999986</v>
      </c>
    </row>
    <row r="11" spans="2:8">
      <c r="G11" s="134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33"/>
  <sheetViews>
    <sheetView workbookViewId="0">
      <pane ySplit="3" topLeftCell="A4" activePane="bottomLeft" state="frozen"/>
      <selection pane="bottomLeft" activeCell="E32" sqref="E32"/>
    </sheetView>
  </sheetViews>
  <sheetFormatPr defaultRowHeight="18"/>
  <cols>
    <col min="1" max="1" width="3.59765625" customWidth="1"/>
    <col min="2" max="2" width="51.09765625" customWidth="1"/>
    <col min="3" max="3" width="8.69921875" customWidth="1"/>
    <col min="15" max="15" width="9.796875" customWidth="1"/>
  </cols>
  <sheetData>
    <row r="2" spans="1:16" s="5" customFormat="1"/>
    <row r="3" spans="1:16">
      <c r="A3" t="s">
        <v>13</v>
      </c>
      <c r="B3" s="63" t="s">
        <v>173</v>
      </c>
      <c r="C3" s="64" t="s">
        <v>10</v>
      </c>
      <c r="D3" s="65" t="s">
        <v>9</v>
      </c>
      <c r="E3" s="65" t="s">
        <v>11</v>
      </c>
      <c r="F3" s="65" t="s">
        <v>0</v>
      </c>
      <c r="G3" s="65" t="s">
        <v>1</v>
      </c>
      <c r="H3" s="65" t="s">
        <v>2</v>
      </c>
      <c r="I3" s="65" t="s">
        <v>3</v>
      </c>
      <c r="J3" s="65" t="s">
        <v>4</v>
      </c>
      <c r="K3" s="65" t="s">
        <v>5</v>
      </c>
      <c r="L3" s="65" t="s">
        <v>6</v>
      </c>
      <c r="M3" s="65" t="s">
        <v>7</v>
      </c>
      <c r="N3" s="65" t="s">
        <v>8</v>
      </c>
      <c r="O3" s="65" t="s">
        <v>16</v>
      </c>
    </row>
    <row r="4" spans="1:16">
      <c r="B4" s="21" t="s">
        <v>168</v>
      </c>
      <c r="C4" s="1">
        <v>31</v>
      </c>
      <c r="D4" s="1">
        <v>29</v>
      </c>
      <c r="E4" s="1">
        <v>31</v>
      </c>
      <c r="F4" s="1">
        <v>30</v>
      </c>
      <c r="G4" s="1">
        <v>31</v>
      </c>
      <c r="H4" s="1">
        <v>30</v>
      </c>
      <c r="I4" s="1">
        <v>31</v>
      </c>
      <c r="J4" s="1">
        <v>31</v>
      </c>
      <c r="K4" s="1">
        <v>30</v>
      </c>
      <c r="L4" s="1">
        <v>31</v>
      </c>
      <c r="M4" s="1">
        <v>30</v>
      </c>
      <c r="N4" s="1">
        <v>31</v>
      </c>
      <c r="O4" s="1">
        <f>SUM(C4:N4)</f>
        <v>366</v>
      </c>
    </row>
    <row r="5" spans="1:16">
      <c r="B5" s="21" t="s">
        <v>174</v>
      </c>
      <c r="C5" s="1">
        <v>75</v>
      </c>
      <c r="D5" s="1">
        <v>75</v>
      </c>
      <c r="E5" s="1">
        <v>75</v>
      </c>
      <c r="F5" s="1">
        <v>75</v>
      </c>
      <c r="G5" s="1">
        <v>75</v>
      </c>
      <c r="H5" s="1">
        <v>75</v>
      </c>
      <c r="I5" s="1">
        <v>75</v>
      </c>
      <c r="J5" s="1">
        <v>75</v>
      </c>
      <c r="K5" s="1">
        <v>75</v>
      </c>
      <c r="L5" s="1">
        <v>75</v>
      </c>
      <c r="M5" s="1">
        <v>75</v>
      </c>
      <c r="N5" s="1">
        <v>75</v>
      </c>
      <c r="O5" s="1"/>
    </row>
    <row r="6" spans="1:16">
      <c r="B6" s="21" t="s">
        <v>32</v>
      </c>
      <c r="C6" s="1">
        <f>C5*24</f>
        <v>1800</v>
      </c>
      <c r="D6" s="1">
        <f>D5*24</f>
        <v>1800</v>
      </c>
      <c r="E6" s="1">
        <f t="shared" ref="E6:N6" si="0">E5*24</f>
        <v>1800</v>
      </c>
      <c r="F6" s="1">
        <f t="shared" si="0"/>
        <v>1800</v>
      </c>
      <c r="G6" s="1">
        <f t="shared" si="0"/>
        <v>1800</v>
      </c>
      <c r="H6" s="1">
        <f t="shared" si="0"/>
        <v>1800</v>
      </c>
      <c r="I6" s="1">
        <f t="shared" si="0"/>
        <v>1800</v>
      </c>
      <c r="J6" s="1">
        <f t="shared" si="0"/>
        <v>1800</v>
      </c>
      <c r="K6" s="1">
        <f t="shared" si="0"/>
        <v>1800</v>
      </c>
      <c r="L6" s="1">
        <f t="shared" si="0"/>
        <v>1800</v>
      </c>
      <c r="M6" s="1">
        <f t="shared" si="0"/>
        <v>1800</v>
      </c>
      <c r="N6" s="1">
        <f t="shared" si="0"/>
        <v>1800</v>
      </c>
      <c r="O6" s="1">
        <f>SUM(C6:N6)</f>
        <v>21600</v>
      </c>
    </row>
    <row r="7" spans="1:16">
      <c r="B7" s="21" t="s">
        <v>33</v>
      </c>
      <c r="C7" s="1">
        <f>SUM(C6*C4)</f>
        <v>55800</v>
      </c>
      <c r="D7" s="1">
        <f t="shared" ref="D7:N7" si="1">SUM(D6*D4)</f>
        <v>52200</v>
      </c>
      <c r="E7" s="1">
        <f t="shared" si="1"/>
        <v>55800</v>
      </c>
      <c r="F7" s="1">
        <f t="shared" si="1"/>
        <v>54000</v>
      </c>
      <c r="G7" s="1">
        <f t="shared" si="1"/>
        <v>55800</v>
      </c>
      <c r="H7" s="1">
        <f t="shared" si="1"/>
        <v>54000</v>
      </c>
      <c r="I7" s="1">
        <f t="shared" si="1"/>
        <v>55800</v>
      </c>
      <c r="J7" s="1">
        <f t="shared" si="1"/>
        <v>55800</v>
      </c>
      <c r="K7" s="1">
        <f t="shared" si="1"/>
        <v>54000</v>
      </c>
      <c r="L7" s="1">
        <f t="shared" si="1"/>
        <v>55800</v>
      </c>
      <c r="M7" s="1">
        <f t="shared" si="1"/>
        <v>54000</v>
      </c>
      <c r="N7" s="1">
        <f t="shared" si="1"/>
        <v>55800</v>
      </c>
      <c r="O7" s="1">
        <f t="shared" ref="O7:O15" si="2">SUM(C7:N7)</f>
        <v>658800</v>
      </c>
    </row>
    <row r="8" spans="1:16">
      <c r="B8" s="37" t="s">
        <v>50</v>
      </c>
      <c r="C8" s="41">
        <v>1086</v>
      </c>
      <c r="D8" s="41">
        <v>1270</v>
      </c>
      <c r="E8" s="41">
        <v>1511</v>
      </c>
      <c r="F8" s="41">
        <v>15449</v>
      </c>
      <c r="G8" s="41">
        <v>19991</v>
      </c>
      <c r="H8" s="41">
        <v>21925</v>
      </c>
      <c r="I8" s="41">
        <v>29416</v>
      </c>
      <c r="J8" s="41">
        <v>31342</v>
      </c>
      <c r="K8" s="41">
        <v>31615</v>
      </c>
      <c r="L8" s="41">
        <v>21862</v>
      </c>
      <c r="M8" s="41">
        <v>11303</v>
      </c>
      <c r="N8" s="41">
        <v>1495</v>
      </c>
      <c r="O8" s="41">
        <f t="shared" si="2"/>
        <v>188265</v>
      </c>
    </row>
    <row r="9" spans="1:16">
      <c r="B9" s="66" t="s">
        <v>65</v>
      </c>
      <c r="C9" s="67">
        <f>C8*0.000406</f>
        <v>0.44091600000000003</v>
      </c>
      <c r="D9" s="67">
        <f t="shared" ref="D9:N9" si="3">D8*0.000406</f>
        <v>0.51561999999999997</v>
      </c>
      <c r="E9" s="67">
        <f t="shared" si="3"/>
        <v>0.61346599999999996</v>
      </c>
      <c r="F9" s="67">
        <f t="shared" si="3"/>
        <v>6.2722940000000005</v>
      </c>
      <c r="G9" s="67">
        <f t="shared" si="3"/>
        <v>8.1163460000000001</v>
      </c>
      <c r="H9" s="67">
        <f t="shared" si="3"/>
        <v>8.9015500000000003</v>
      </c>
      <c r="I9" s="67">
        <f t="shared" si="3"/>
        <v>11.942895999999999</v>
      </c>
      <c r="J9" s="67">
        <f t="shared" si="3"/>
        <v>12.724852</v>
      </c>
      <c r="K9" s="67">
        <f t="shared" si="3"/>
        <v>12.83569</v>
      </c>
      <c r="L9" s="67">
        <f t="shared" si="3"/>
        <v>8.8759720000000009</v>
      </c>
      <c r="M9" s="67">
        <f t="shared" si="3"/>
        <v>4.5890180000000003</v>
      </c>
      <c r="N9" s="67">
        <f t="shared" si="3"/>
        <v>0.60697000000000001</v>
      </c>
      <c r="O9" s="67">
        <f t="shared" si="2"/>
        <v>76.435590000000005</v>
      </c>
    </row>
    <row r="10" spans="1:16">
      <c r="B10" s="21" t="s">
        <v>51</v>
      </c>
      <c r="C10" s="8">
        <f t="shared" ref="C10:N10" si="4">SUM(C8/C4/24)</f>
        <v>1.4596774193548387</v>
      </c>
      <c r="D10" s="8">
        <f t="shared" si="4"/>
        <v>1.8247126436781611</v>
      </c>
      <c r="E10" s="8">
        <f t="shared" si="4"/>
        <v>2.0309139784946235</v>
      </c>
      <c r="F10" s="8">
        <f t="shared" si="4"/>
        <v>21.456944444444446</v>
      </c>
      <c r="G10" s="8">
        <f t="shared" si="4"/>
        <v>26.86962365591398</v>
      </c>
      <c r="H10" s="8">
        <f t="shared" si="4"/>
        <v>30.451388888888889</v>
      </c>
      <c r="I10" s="8">
        <f t="shared" si="4"/>
        <v>39.537634408602152</v>
      </c>
      <c r="J10" s="8">
        <f t="shared" si="4"/>
        <v>42.126344086021504</v>
      </c>
      <c r="K10" s="8">
        <f t="shared" si="4"/>
        <v>43.909722222222221</v>
      </c>
      <c r="L10" s="8">
        <f t="shared" si="4"/>
        <v>29.38440860215054</v>
      </c>
      <c r="M10" s="8">
        <f t="shared" si="4"/>
        <v>15.698611111111111</v>
      </c>
      <c r="N10" s="8">
        <f t="shared" si="4"/>
        <v>2.0094086021505375</v>
      </c>
      <c r="O10" s="8">
        <f t="shared" si="2"/>
        <v>256.75939006303304</v>
      </c>
    </row>
    <row r="11" spans="1:16">
      <c r="B11" s="37" t="s">
        <v>34</v>
      </c>
      <c r="C11" s="38">
        <f t="shared" ref="C11:N11" si="5">C5-C10</f>
        <v>73.540322580645167</v>
      </c>
      <c r="D11" s="38">
        <f t="shared" si="5"/>
        <v>73.175287356321846</v>
      </c>
      <c r="E11" s="38">
        <f t="shared" si="5"/>
        <v>72.969086021505376</v>
      </c>
      <c r="F11" s="38">
        <f t="shared" si="5"/>
        <v>53.543055555555554</v>
      </c>
      <c r="G11" s="38">
        <f t="shared" si="5"/>
        <v>48.130376344086017</v>
      </c>
      <c r="H11" s="38">
        <f t="shared" si="5"/>
        <v>44.548611111111114</v>
      </c>
      <c r="I11" s="38">
        <f t="shared" si="5"/>
        <v>35.462365591397848</v>
      </c>
      <c r="J11" s="38">
        <f t="shared" si="5"/>
        <v>32.873655913978496</v>
      </c>
      <c r="K11" s="38">
        <f t="shared" si="5"/>
        <v>31.090277777777779</v>
      </c>
      <c r="L11" s="38">
        <f t="shared" si="5"/>
        <v>45.615591397849457</v>
      </c>
      <c r="M11" s="38">
        <f t="shared" si="5"/>
        <v>59.301388888888887</v>
      </c>
      <c r="N11" s="38">
        <f t="shared" si="5"/>
        <v>72.990591397849457</v>
      </c>
      <c r="O11" s="38">
        <f t="shared" si="2"/>
        <v>643.24060993696708</v>
      </c>
    </row>
    <row r="12" spans="1:16">
      <c r="B12" s="39" t="s">
        <v>52</v>
      </c>
      <c r="C12" s="40">
        <v>146164</v>
      </c>
      <c r="D12" s="40">
        <v>149118</v>
      </c>
      <c r="E12" s="40">
        <v>152586</v>
      </c>
      <c r="F12" s="40">
        <v>373010</v>
      </c>
      <c r="G12" s="40">
        <v>458643</v>
      </c>
      <c r="H12" s="40">
        <v>513772</v>
      </c>
      <c r="I12" s="40">
        <v>668431</v>
      </c>
      <c r="J12" s="40">
        <v>638828</v>
      </c>
      <c r="K12" s="40">
        <v>639088</v>
      </c>
      <c r="L12" s="40">
        <v>499834</v>
      </c>
      <c r="M12" s="40">
        <v>333682</v>
      </c>
      <c r="N12" s="40">
        <v>164820</v>
      </c>
      <c r="O12" s="40">
        <f t="shared" si="2"/>
        <v>4737976</v>
      </c>
    </row>
    <row r="13" spans="1:16">
      <c r="B13" s="39" t="s">
        <v>53</v>
      </c>
      <c r="C13" s="40">
        <v>17258</v>
      </c>
      <c r="D13" s="40">
        <v>17258</v>
      </c>
      <c r="E13" s="40">
        <v>17258</v>
      </c>
      <c r="F13" s="40">
        <v>17258</v>
      </c>
      <c r="G13" s="40">
        <v>17258</v>
      </c>
      <c r="H13" s="40">
        <v>17258</v>
      </c>
      <c r="I13" s="40">
        <v>17258</v>
      </c>
      <c r="J13" s="40">
        <v>17258</v>
      </c>
      <c r="K13" s="40">
        <v>17258</v>
      </c>
      <c r="L13" s="40">
        <v>17258</v>
      </c>
      <c r="M13" s="40">
        <v>17258</v>
      </c>
      <c r="N13" s="40">
        <v>17254</v>
      </c>
      <c r="O13" s="40">
        <f t="shared" si="2"/>
        <v>207092</v>
      </c>
      <c r="P13" s="3"/>
    </row>
    <row r="14" spans="1:16">
      <c r="B14" s="37" t="s">
        <v>54</v>
      </c>
      <c r="C14" s="42">
        <v>30760</v>
      </c>
      <c r="D14" s="42">
        <v>30760</v>
      </c>
      <c r="E14" s="42">
        <v>30760</v>
      </c>
      <c r="F14" s="42">
        <v>30760</v>
      </c>
      <c r="G14" s="42">
        <v>30760</v>
      </c>
      <c r="H14" s="42">
        <v>30760</v>
      </c>
      <c r="I14" s="42">
        <v>30760</v>
      </c>
      <c r="J14" s="42">
        <v>30760</v>
      </c>
      <c r="K14" s="42">
        <v>30760</v>
      </c>
      <c r="L14" s="42">
        <v>30760</v>
      </c>
      <c r="M14" s="42">
        <v>30760</v>
      </c>
      <c r="N14" s="42">
        <v>30760</v>
      </c>
      <c r="O14" s="42">
        <f t="shared" si="2"/>
        <v>369120</v>
      </c>
    </row>
    <row r="15" spans="1:16">
      <c r="B15" s="26" t="s">
        <v>55</v>
      </c>
      <c r="C15" s="28">
        <f>SUM(C12:C14)</f>
        <v>194182</v>
      </c>
      <c r="D15" s="28">
        <f t="shared" ref="D15:N15" si="6">SUM(D12:D14)</f>
        <v>197136</v>
      </c>
      <c r="E15" s="28">
        <f t="shared" si="6"/>
        <v>200604</v>
      </c>
      <c r="F15" s="28">
        <f t="shared" si="6"/>
        <v>421028</v>
      </c>
      <c r="G15" s="28">
        <f t="shared" si="6"/>
        <v>506661</v>
      </c>
      <c r="H15" s="28">
        <f t="shared" si="6"/>
        <v>561790</v>
      </c>
      <c r="I15" s="28">
        <f t="shared" si="6"/>
        <v>716449</v>
      </c>
      <c r="J15" s="28">
        <f t="shared" si="6"/>
        <v>686846</v>
      </c>
      <c r="K15" s="28">
        <f t="shared" si="6"/>
        <v>687106</v>
      </c>
      <c r="L15" s="28">
        <f t="shared" si="6"/>
        <v>547852</v>
      </c>
      <c r="M15" s="28">
        <f t="shared" si="6"/>
        <v>381700</v>
      </c>
      <c r="N15" s="28">
        <f t="shared" si="6"/>
        <v>212834</v>
      </c>
      <c r="O15" s="28">
        <f t="shared" si="2"/>
        <v>5314188</v>
      </c>
    </row>
    <row r="16" spans="1:16">
      <c r="B16" s="35"/>
      <c r="C16" s="35"/>
    </row>
    <row r="17" spans="2:15">
      <c r="B17" s="68" t="s">
        <v>172</v>
      </c>
      <c r="C17" s="64" t="s">
        <v>10</v>
      </c>
      <c r="D17" s="65" t="s">
        <v>9</v>
      </c>
      <c r="E17" s="65" t="s">
        <v>11</v>
      </c>
      <c r="F17" s="65" t="s">
        <v>0</v>
      </c>
      <c r="G17" s="65" t="s">
        <v>1</v>
      </c>
      <c r="H17" s="65" t="s">
        <v>2</v>
      </c>
      <c r="I17" s="65" t="s">
        <v>3</v>
      </c>
      <c r="J17" s="65" t="s">
        <v>4</v>
      </c>
      <c r="K17" s="65" t="s">
        <v>5</v>
      </c>
      <c r="L17" s="65" t="s">
        <v>6</v>
      </c>
      <c r="M17" s="65" t="s">
        <v>7</v>
      </c>
      <c r="N17" s="65" t="s">
        <v>8</v>
      </c>
      <c r="O17" s="65" t="s">
        <v>16</v>
      </c>
    </row>
    <row r="18" spans="2:15">
      <c r="B18" s="20" t="s">
        <v>168</v>
      </c>
      <c r="C18" s="1">
        <v>31</v>
      </c>
      <c r="D18" s="1">
        <v>29</v>
      </c>
      <c r="E18" s="1">
        <v>31</v>
      </c>
      <c r="F18" s="1">
        <v>30</v>
      </c>
      <c r="G18" s="1">
        <v>31</v>
      </c>
      <c r="H18" s="1">
        <v>30</v>
      </c>
      <c r="I18" s="1">
        <v>31</v>
      </c>
      <c r="J18" s="1">
        <v>31</v>
      </c>
      <c r="K18" s="1">
        <v>30</v>
      </c>
      <c r="L18" s="1">
        <v>31</v>
      </c>
      <c r="M18" s="1">
        <v>30</v>
      </c>
      <c r="N18" s="1">
        <v>31</v>
      </c>
      <c r="O18" s="1">
        <f>SUM(C18:N18)</f>
        <v>366</v>
      </c>
    </row>
    <row r="19" spans="2:15">
      <c r="B19" s="21" t="s">
        <v>171</v>
      </c>
      <c r="C19" s="2">
        <v>29</v>
      </c>
      <c r="D19" s="2">
        <v>29</v>
      </c>
      <c r="E19" s="2">
        <v>29</v>
      </c>
      <c r="F19" s="2">
        <v>29</v>
      </c>
      <c r="G19" s="2">
        <v>29</v>
      </c>
      <c r="H19" s="2">
        <v>29</v>
      </c>
      <c r="I19" s="2">
        <v>29</v>
      </c>
      <c r="J19" s="2">
        <v>29</v>
      </c>
      <c r="K19" s="2">
        <v>29</v>
      </c>
      <c r="L19" s="2">
        <v>29</v>
      </c>
      <c r="M19" s="2">
        <v>29</v>
      </c>
      <c r="N19" s="2">
        <v>29</v>
      </c>
      <c r="O19" s="2"/>
    </row>
    <row r="20" spans="2:15">
      <c r="B20" s="21" t="s">
        <v>32</v>
      </c>
      <c r="C20" s="1">
        <f>C19*24</f>
        <v>696</v>
      </c>
      <c r="D20" s="1">
        <f>D19*24</f>
        <v>696</v>
      </c>
      <c r="E20" s="1">
        <f t="shared" ref="E20:N20" si="7">E19*24</f>
        <v>696</v>
      </c>
      <c r="F20" s="1">
        <f t="shared" si="7"/>
        <v>696</v>
      </c>
      <c r="G20" s="1">
        <f t="shared" si="7"/>
        <v>696</v>
      </c>
      <c r="H20" s="1">
        <f t="shared" si="7"/>
        <v>696</v>
      </c>
      <c r="I20" s="1">
        <f t="shared" si="7"/>
        <v>696</v>
      </c>
      <c r="J20" s="1">
        <f t="shared" si="7"/>
        <v>696</v>
      </c>
      <c r="K20" s="1">
        <f t="shared" si="7"/>
        <v>696</v>
      </c>
      <c r="L20" s="1">
        <f t="shared" si="7"/>
        <v>696</v>
      </c>
      <c r="M20" s="1">
        <f t="shared" si="7"/>
        <v>696</v>
      </c>
      <c r="N20" s="1">
        <f t="shared" si="7"/>
        <v>696</v>
      </c>
      <c r="O20" s="1">
        <f>SUM(C20:N20)</f>
        <v>8352</v>
      </c>
    </row>
    <row r="21" spans="2:15">
      <c r="B21" s="21" t="s">
        <v>33</v>
      </c>
      <c r="C21" s="1">
        <f>SUM(C20*C18)</f>
        <v>21576</v>
      </c>
      <c r="D21" s="1">
        <f t="shared" ref="D21:N21" si="8">SUM(D20*D18)</f>
        <v>20184</v>
      </c>
      <c r="E21" s="1">
        <f t="shared" si="8"/>
        <v>21576</v>
      </c>
      <c r="F21" s="1">
        <f t="shared" si="8"/>
        <v>20880</v>
      </c>
      <c r="G21" s="1">
        <f t="shared" si="8"/>
        <v>21576</v>
      </c>
      <c r="H21" s="1">
        <f t="shared" si="8"/>
        <v>20880</v>
      </c>
      <c r="I21" s="1">
        <f t="shared" si="8"/>
        <v>21576</v>
      </c>
      <c r="J21" s="1">
        <f t="shared" si="8"/>
        <v>21576</v>
      </c>
      <c r="K21" s="1">
        <f t="shared" si="8"/>
        <v>20880</v>
      </c>
      <c r="L21" s="1">
        <f t="shared" si="8"/>
        <v>21576</v>
      </c>
      <c r="M21" s="1">
        <f t="shared" si="8"/>
        <v>20880</v>
      </c>
      <c r="N21" s="1">
        <f t="shared" si="8"/>
        <v>21576</v>
      </c>
      <c r="O21" s="1">
        <f t="shared" ref="O21:O29" si="9">SUM(C21:N21)</f>
        <v>254736</v>
      </c>
    </row>
    <row r="22" spans="2:15">
      <c r="B22" s="37" t="s">
        <v>50</v>
      </c>
      <c r="C22" s="43">
        <v>5332</v>
      </c>
      <c r="D22" s="43">
        <v>5248</v>
      </c>
      <c r="E22" s="43">
        <v>5733</v>
      </c>
      <c r="F22" s="43">
        <v>4281</v>
      </c>
      <c r="G22" s="43">
        <v>3817</v>
      </c>
      <c r="H22" s="43">
        <v>4157</v>
      </c>
      <c r="I22" s="43">
        <v>6236</v>
      </c>
      <c r="J22" s="43">
        <v>5973</v>
      </c>
      <c r="K22" s="43">
        <v>5344</v>
      </c>
      <c r="L22" s="43">
        <v>3780</v>
      </c>
      <c r="M22" s="43">
        <v>3644</v>
      </c>
      <c r="N22" s="43">
        <v>5045</v>
      </c>
      <c r="O22" s="43">
        <f t="shared" si="9"/>
        <v>58590</v>
      </c>
    </row>
    <row r="23" spans="2:15">
      <c r="B23" s="66" t="s">
        <v>65</v>
      </c>
      <c r="C23" s="67">
        <f>C22*0.000406</f>
        <v>2.1647919999999998</v>
      </c>
      <c r="D23" s="67">
        <f t="shared" ref="D23" si="10">D22*0.000406</f>
        <v>2.1306880000000001</v>
      </c>
      <c r="E23" s="67">
        <f t="shared" ref="E23" si="11">E22*0.000406</f>
        <v>2.3275980000000001</v>
      </c>
      <c r="F23" s="67">
        <f t="shared" ref="F23" si="12">F22*0.000406</f>
        <v>1.738086</v>
      </c>
      <c r="G23" s="67">
        <f t="shared" ref="G23" si="13">G22*0.000406</f>
        <v>1.5497019999999999</v>
      </c>
      <c r="H23" s="67">
        <f t="shared" ref="H23" si="14">H22*0.000406</f>
        <v>1.6877420000000001</v>
      </c>
      <c r="I23" s="67">
        <f t="shared" ref="I23" si="15">I22*0.000406</f>
        <v>2.5318160000000001</v>
      </c>
      <c r="J23" s="67">
        <f t="shared" ref="J23" si="16">J22*0.000406</f>
        <v>2.4250379999999998</v>
      </c>
      <c r="K23" s="67">
        <f t="shared" ref="K23" si="17">K22*0.000406</f>
        <v>2.169664</v>
      </c>
      <c r="L23" s="67">
        <f t="shared" ref="L23" si="18">L22*0.000406</f>
        <v>1.53468</v>
      </c>
      <c r="M23" s="67">
        <f t="shared" ref="M23" si="19">M22*0.000406</f>
        <v>1.4794640000000001</v>
      </c>
      <c r="N23" s="67">
        <f t="shared" ref="N23" si="20">N22*0.000406</f>
        <v>2.04827</v>
      </c>
      <c r="O23" s="67">
        <f t="shared" ref="O23" si="21">SUM(C23:N23)</f>
        <v>23.78754</v>
      </c>
    </row>
    <row r="24" spans="2:15">
      <c r="B24" s="21" t="s">
        <v>51</v>
      </c>
      <c r="C24" s="8">
        <f t="shared" ref="C24:N24" si="22">SUM(C22/C18/24)</f>
        <v>7.166666666666667</v>
      </c>
      <c r="D24" s="8">
        <f t="shared" si="22"/>
        <v>7.5402298850574709</v>
      </c>
      <c r="E24" s="8">
        <f t="shared" si="22"/>
        <v>7.705645161290323</v>
      </c>
      <c r="F24" s="8">
        <f t="shared" si="22"/>
        <v>5.9458333333333329</v>
      </c>
      <c r="G24" s="8">
        <f t="shared" si="22"/>
        <v>5.1303763440860211</v>
      </c>
      <c r="H24" s="8">
        <f t="shared" si="22"/>
        <v>5.7736111111111112</v>
      </c>
      <c r="I24" s="8">
        <f t="shared" si="22"/>
        <v>8.3817204301075261</v>
      </c>
      <c r="J24" s="8">
        <f t="shared" si="22"/>
        <v>8.0282258064516139</v>
      </c>
      <c r="K24" s="8">
        <f t="shared" si="22"/>
        <v>7.4222222222222216</v>
      </c>
      <c r="L24" s="8">
        <f t="shared" si="22"/>
        <v>5.080645161290323</v>
      </c>
      <c r="M24" s="8">
        <f t="shared" si="22"/>
        <v>5.0611111111111109</v>
      </c>
      <c r="N24" s="8">
        <f t="shared" si="22"/>
        <v>6.780913978494624</v>
      </c>
      <c r="O24" s="8">
        <f t="shared" si="9"/>
        <v>80.017201211222357</v>
      </c>
    </row>
    <row r="25" spans="2:15">
      <c r="B25" s="37" t="s">
        <v>34</v>
      </c>
      <c r="C25" s="38">
        <f>C19-C24</f>
        <v>21.833333333333332</v>
      </c>
      <c r="D25" s="38">
        <f t="shared" ref="D25:N25" si="23">D19-D24</f>
        <v>21.459770114942529</v>
      </c>
      <c r="E25" s="38">
        <f>E19-E24</f>
        <v>21.294354838709676</v>
      </c>
      <c r="F25" s="38">
        <f t="shared" si="23"/>
        <v>23.054166666666667</v>
      </c>
      <c r="G25" s="38">
        <f t="shared" si="23"/>
        <v>23.86962365591398</v>
      </c>
      <c r="H25" s="38">
        <f t="shared" si="23"/>
        <v>23.226388888888888</v>
      </c>
      <c r="I25" s="38">
        <f t="shared" si="23"/>
        <v>20.618279569892472</v>
      </c>
      <c r="J25" s="38">
        <f t="shared" si="23"/>
        <v>20.971774193548384</v>
      </c>
      <c r="K25" s="38">
        <f t="shared" si="23"/>
        <v>21.577777777777779</v>
      </c>
      <c r="L25" s="38">
        <f t="shared" si="23"/>
        <v>23.919354838709676</v>
      </c>
      <c r="M25" s="38">
        <f t="shared" si="23"/>
        <v>23.93888888888889</v>
      </c>
      <c r="N25" s="38">
        <f t="shared" si="23"/>
        <v>22.219086021505376</v>
      </c>
      <c r="O25" s="38">
        <f t="shared" si="9"/>
        <v>267.9827987887777</v>
      </c>
    </row>
    <row r="26" spans="2:15">
      <c r="B26" s="39" t="s">
        <v>52</v>
      </c>
      <c r="C26" s="29">
        <v>127475</v>
      </c>
      <c r="D26" s="29">
        <v>126569</v>
      </c>
      <c r="E26" s="29">
        <v>132904</v>
      </c>
      <c r="F26" s="29">
        <v>120712</v>
      </c>
      <c r="G26" s="29">
        <v>116134</v>
      </c>
      <c r="H26" s="29">
        <v>125397</v>
      </c>
      <c r="I26" s="29">
        <v>168244</v>
      </c>
      <c r="J26" s="29">
        <v>153091</v>
      </c>
      <c r="K26" s="29">
        <v>144507</v>
      </c>
      <c r="L26" s="29">
        <v>121137</v>
      </c>
      <c r="M26" s="29">
        <v>122308</v>
      </c>
      <c r="N26" s="47">
        <v>147019</v>
      </c>
      <c r="O26" s="29">
        <f>SUM(C26:N26)</f>
        <v>1605497</v>
      </c>
    </row>
    <row r="27" spans="2:15">
      <c r="B27" s="39" t="s">
        <v>53</v>
      </c>
      <c r="C27" s="29">
        <v>17258</v>
      </c>
      <c r="D27" s="29">
        <v>17258</v>
      </c>
      <c r="E27" s="29">
        <v>17258</v>
      </c>
      <c r="F27" s="29">
        <v>17258</v>
      </c>
      <c r="G27" s="29">
        <v>17258</v>
      </c>
      <c r="H27" s="29">
        <v>17258</v>
      </c>
      <c r="I27" s="29">
        <v>17258</v>
      </c>
      <c r="J27" s="29">
        <v>17258</v>
      </c>
      <c r="K27" s="29">
        <v>17258</v>
      </c>
      <c r="L27" s="29">
        <v>17258</v>
      </c>
      <c r="M27" s="29">
        <v>17258</v>
      </c>
      <c r="N27" s="29">
        <v>17254</v>
      </c>
      <c r="O27" s="29">
        <f t="shared" si="9"/>
        <v>207092</v>
      </c>
    </row>
    <row r="28" spans="2:15">
      <c r="B28" s="37" t="s">
        <v>54</v>
      </c>
      <c r="C28" s="42">
        <v>33067</v>
      </c>
      <c r="D28" s="42">
        <v>33067</v>
      </c>
      <c r="E28" s="42">
        <v>33067</v>
      </c>
      <c r="F28" s="42">
        <v>33067</v>
      </c>
      <c r="G28" s="42">
        <v>33067</v>
      </c>
      <c r="H28" s="42">
        <v>33067</v>
      </c>
      <c r="I28" s="42">
        <v>33067</v>
      </c>
      <c r="J28" s="42">
        <v>33067</v>
      </c>
      <c r="K28" s="42">
        <v>33067</v>
      </c>
      <c r="L28" s="42">
        <v>33067</v>
      </c>
      <c r="M28" s="42">
        <v>33067</v>
      </c>
      <c r="N28" s="42">
        <v>33067</v>
      </c>
      <c r="O28" s="42">
        <f t="shared" si="9"/>
        <v>396804</v>
      </c>
    </row>
    <row r="29" spans="2:15">
      <c r="B29" s="26" t="s">
        <v>55</v>
      </c>
      <c r="C29" s="28">
        <f>SUM(C26:C28)</f>
        <v>177800</v>
      </c>
      <c r="D29" s="28">
        <f t="shared" ref="D29:M29" si="24">SUM(D26:D28)</f>
        <v>176894</v>
      </c>
      <c r="E29" s="28">
        <f t="shared" si="24"/>
        <v>183229</v>
      </c>
      <c r="F29" s="28">
        <f t="shared" si="24"/>
        <v>171037</v>
      </c>
      <c r="G29" s="28">
        <f t="shared" si="24"/>
        <v>166459</v>
      </c>
      <c r="H29" s="28">
        <f t="shared" si="24"/>
        <v>175722</v>
      </c>
      <c r="I29" s="28">
        <f t="shared" si="24"/>
        <v>218569</v>
      </c>
      <c r="J29" s="28">
        <f t="shared" si="24"/>
        <v>203416</v>
      </c>
      <c r="K29" s="28">
        <f t="shared" si="24"/>
        <v>194832</v>
      </c>
      <c r="L29" s="28">
        <f t="shared" si="24"/>
        <v>171462</v>
      </c>
      <c r="M29" s="28">
        <f t="shared" si="24"/>
        <v>172633</v>
      </c>
      <c r="N29" s="28">
        <f>SUM(N26:N28)</f>
        <v>197340</v>
      </c>
      <c r="O29" s="28">
        <f t="shared" si="9"/>
        <v>2209393</v>
      </c>
    </row>
    <row r="30" spans="2:15">
      <c r="B30" s="23" t="s">
        <v>30</v>
      </c>
    </row>
    <row r="31" spans="2:15">
      <c r="B31" s="23" t="s">
        <v>59</v>
      </c>
    </row>
    <row r="32" spans="2:15">
      <c r="B32" s="58" t="s">
        <v>60</v>
      </c>
    </row>
    <row r="33" spans="2:2">
      <c r="B33" s="58" t="s">
        <v>61</v>
      </c>
    </row>
  </sheetData>
  <phoneticPr fontId="1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6"/>
  <sheetViews>
    <sheetView zoomScale="85" zoomScaleNormal="85" workbookViewId="0">
      <pane ySplit="2" topLeftCell="A3" activePane="bottomLeft" state="frozen"/>
      <selection pane="bottomLeft" activeCell="B5" sqref="B5"/>
    </sheetView>
  </sheetViews>
  <sheetFormatPr defaultRowHeight="18"/>
  <cols>
    <col min="1" max="1" width="3.59765625" customWidth="1"/>
    <col min="2" max="2" width="57.3984375" customWidth="1"/>
    <col min="3" max="3" width="8.69921875" customWidth="1"/>
    <col min="15" max="15" width="10.59765625" customWidth="1"/>
  </cols>
  <sheetData>
    <row r="1" spans="1:17" s="5" customFormat="1"/>
    <row r="2" spans="1:17">
      <c r="A2" t="s">
        <v>13</v>
      </c>
      <c r="B2" s="59" t="s">
        <v>167</v>
      </c>
      <c r="C2" s="60" t="s">
        <v>10</v>
      </c>
      <c r="D2" s="61" t="s">
        <v>9</v>
      </c>
      <c r="E2" s="61" t="s">
        <v>11</v>
      </c>
      <c r="F2" s="61" t="s">
        <v>0</v>
      </c>
      <c r="G2" s="61" t="s">
        <v>1</v>
      </c>
      <c r="H2" s="61" t="s">
        <v>2</v>
      </c>
      <c r="I2" s="61" t="s">
        <v>3</v>
      </c>
      <c r="J2" s="61" t="s">
        <v>4</v>
      </c>
      <c r="K2" s="61" t="s">
        <v>5</v>
      </c>
      <c r="L2" s="61" t="s">
        <v>6</v>
      </c>
      <c r="M2" s="61" t="s">
        <v>7</v>
      </c>
      <c r="N2" s="61" t="s">
        <v>8</v>
      </c>
      <c r="O2" s="61" t="s">
        <v>16</v>
      </c>
    </row>
    <row r="3" spans="1:17">
      <c r="B3" s="39" t="s">
        <v>168</v>
      </c>
      <c r="C3" s="126">
        <v>28</v>
      </c>
      <c r="D3" s="126">
        <v>32</v>
      </c>
      <c r="E3" s="126">
        <v>28</v>
      </c>
      <c r="F3" s="126">
        <v>31</v>
      </c>
      <c r="G3" s="126">
        <v>29</v>
      </c>
      <c r="H3" s="126">
        <v>32</v>
      </c>
      <c r="I3" s="126">
        <v>34</v>
      </c>
      <c r="J3" s="126">
        <v>29</v>
      </c>
      <c r="K3" s="126">
        <v>29</v>
      </c>
      <c r="L3" s="126">
        <v>30</v>
      </c>
      <c r="M3" s="126">
        <v>28</v>
      </c>
      <c r="N3" s="126">
        <v>35</v>
      </c>
      <c r="O3" s="126">
        <f>SUM(C3:N3)</f>
        <v>365</v>
      </c>
    </row>
    <row r="4" spans="1:17">
      <c r="B4" s="37" t="s">
        <v>177</v>
      </c>
      <c r="C4" s="43">
        <v>9</v>
      </c>
      <c r="D4" s="43">
        <v>9</v>
      </c>
      <c r="E4" s="43">
        <v>9</v>
      </c>
      <c r="F4" s="43">
        <v>9</v>
      </c>
      <c r="G4" s="43">
        <v>9</v>
      </c>
      <c r="H4" s="43">
        <v>9</v>
      </c>
      <c r="I4" s="43">
        <v>9</v>
      </c>
      <c r="J4" s="43">
        <v>9</v>
      </c>
      <c r="K4" s="43">
        <v>9</v>
      </c>
      <c r="L4" s="43">
        <v>9</v>
      </c>
      <c r="M4" s="43">
        <v>9</v>
      </c>
      <c r="N4" s="43">
        <v>9</v>
      </c>
      <c r="O4" s="43"/>
    </row>
    <row r="5" spans="1:17">
      <c r="B5" s="21" t="s">
        <v>32</v>
      </c>
      <c r="C5" s="1">
        <f>C4*24</f>
        <v>216</v>
      </c>
      <c r="D5" s="1">
        <f>D4*24</f>
        <v>216</v>
      </c>
      <c r="E5" s="1">
        <f t="shared" ref="E5:N5" si="0">E4*24</f>
        <v>216</v>
      </c>
      <c r="F5" s="1">
        <f t="shared" si="0"/>
        <v>216</v>
      </c>
      <c r="G5" s="1">
        <f t="shared" si="0"/>
        <v>216</v>
      </c>
      <c r="H5" s="1">
        <f t="shared" si="0"/>
        <v>216</v>
      </c>
      <c r="I5" s="1">
        <f t="shared" si="0"/>
        <v>216</v>
      </c>
      <c r="J5" s="1">
        <f t="shared" si="0"/>
        <v>216</v>
      </c>
      <c r="K5" s="1">
        <f t="shared" si="0"/>
        <v>216</v>
      </c>
      <c r="L5" s="1">
        <f t="shared" si="0"/>
        <v>216</v>
      </c>
      <c r="M5" s="1">
        <f t="shared" si="0"/>
        <v>216</v>
      </c>
      <c r="N5" s="1">
        <f t="shared" si="0"/>
        <v>216</v>
      </c>
      <c r="O5" s="1">
        <f>SUM(C5:N5)</f>
        <v>2592</v>
      </c>
    </row>
    <row r="6" spans="1:17">
      <c r="B6" s="21" t="s">
        <v>33</v>
      </c>
      <c r="C6" s="1">
        <f t="shared" ref="C6:N6" si="1">SUM(C5*C3)</f>
        <v>6048</v>
      </c>
      <c r="D6" s="1">
        <f t="shared" si="1"/>
        <v>6912</v>
      </c>
      <c r="E6" s="1">
        <f t="shared" si="1"/>
        <v>6048</v>
      </c>
      <c r="F6" s="1">
        <f t="shared" si="1"/>
        <v>6696</v>
      </c>
      <c r="G6" s="1">
        <f t="shared" si="1"/>
        <v>6264</v>
      </c>
      <c r="H6" s="1">
        <f t="shared" si="1"/>
        <v>6912</v>
      </c>
      <c r="I6" s="1">
        <f t="shared" si="1"/>
        <v>7344</v>
      </c>
      <c r="J6" s="1">
        <f t="shared" si="1"/>
        <v>6264</v>
      </c>
      <c r="K6" s="1">
        <f t="shared" si="1"/>
        <v>6264</v>
      </c>
      <c r="L6" s="1">
        <f t="shared" si="1"/>
        <v>6480</v>
      </c>
      <c r="M6" s="1">
        <f t="shared" si="1"/>
        <v>6048</v>
      </c>
      <c r="N6" s="1">
        <f t="shared" si="1"/>
        <v>7560</v>
      </c>
      <c r="O6" s="1">
        <f t="shared" ref="O6:O14" si="2">SUM(C6:N6)</f>
        <v>78840</v>
      </c>
      <c r="Q6" s="10"/>
    </row>
    <row r="7" spans="1:17">
      <c r="B7" s="37" t="s">
        <v>50</v>
      </c>
      <c r="C7" s="41">
        <v>511</v>
      </c>
      <c r="D7" s="41">
        <v>570</v>
      </c>
      <c r="E7" s="41">
        <v>514</v>
      </c>
      <c r="F7" s="41">
        <v>518</v>
      </c>
      <c r="G7" s="41">
        <v>503</v>
      </c>
      <c r="H7" s="41">
        <v>534</v>
      </c>
      <c r="I7" s="41">
        <v>562</v>
      </c>
      <c r="J7" s="41">
        <v>501</v>
      </c>
      <c r="K7" s="41">
        <v>516</v>
      </c>
      <c r="L7" s="41">
        <v>494</v>
      </c>
      <c r="M7" s="41">
        <v>474</v>
      </c>
      <c r="N7" s="41">
        <v>534</v>
      </c>
      <c r="O7" s="41">
        <f t="shared" si="2"/>
        <v>6231</v>
      </c>
      <c r="P7" s="12"/>
      <c r="Q7" s="11"/>
    </row>
    <row r="8" spans="1:17">
      <c r="B8" s="127" t="s">
        <v>65</v>
      </c>
      <c r="C8" s="128">
        <f>C7*0.000417</f>
        <v>0.213087</v>
      </c>
      <c r="D8" s="128">
        <f>D7*0.000417</f>
        <v>0.23769000000000001</v>
      </c>
      <c r="E8" s="128">
        <f t="shared" ref="E8:N8" si="3">E7*0.000417</f>
        <v>0.214338</v>
      </c>
      <c r="F8" s="128">
        <f t="shared" si="3"/>
        <v>0.216006</v>
      </c>
      <c r="G8" s="128">
        <f t="shared" si="3"/>
        <v>0.20975099999999999</v>
      </c>
      <c r="H8" s="128">
        <f t="shared" si="3"/>
        <v>0.22267799999999999</v>
      </c>
      <c r="I8" s="128">
        <f t="shared" si="3"/>
        <v>0.23435400000000001</v>
      </c>
      <c r="J8" s="128">
        <f t="shared" si="3"/>
        <v>0.20891699999999999</v>
      </c>
      <c r="K8" s="128">
        <f t="shared" si="3"/>
        <v>0.215172</v>
      </c>
      <c r="L8" s="128">
        <f t="shared" si="3"/>
        <v>0.20599799999999999</v>
      </c>
      <c r="M8" s="128">
        <f t="shared" si="3"/>
        <v>0.197658</v>
      </c>
      <c r="N8" s="128">
        <f t="shared" si="3"/>
        <v>0.22267799999999999</v>
      </c>
      <c r="O8" s="128">
        <f t="shared" si="2"/>
        <v>2.5983270000000003</v>
      </c>
      <c r="P8" s="12"/>
      <c r="Q8" s="11"/>
    </row>
    <row r="9" spans="1:17">
      <c r="B9" s="21" t="s">
        <v>51</v>
      </c>
      <c r="C9" s="8">
        <f t="shared" ref="C9:N9" si="4">SUM(C7/C3/24)</f>
        <v>0.76041666666666663</v>
      </c>
      <c r="D9" s="8">
        <f t="shared" si="4"/>
        <v>0.7421875</v>
      </c>
      <c r="E9" s="8">
        <f t="shared" si="4"/>
        <v>0.76488095238095244</v>
      </c>
      <c r="F9" s="8">
        <f t="shared" si="4"/>
        <v>0.69623655913978499</v>
      </c>
      <c r="G9" s="8">
        <f t="shared" si="4"/>
        <v>0.7227011494252874</v>
      </c>
      <c r="H9" s="8">
        <f t="shared" si="4"/>
        <v>0.6953125</v>
      </c>
      <c r="I9" s="8">
        <f t="shared" si="4"/>
        <v>0.68872549019607854</v>
      </c>
      <c r="J9" s="8">
        <f t="shared" si="4"/>
        <v>0.71982758620689646</v>
      </c>
      <c r="K9" s="8">
        <f t="shared" si="4"/>
        <v>0.74137931034482751</v>
      </c>
      <c r="L9" s="8">
        <f t="shared" si="4"/>
        <v>0.68611111111111101</v>
      </c>
      <c r="M9" s="8">
        <f t="shared" si="4"/>
        <v>0.70535714285714279</v>
      </c>
      <c r="N9" s="8">
        <f t="shared" si="4"/>
        <v>0.63571428571428579</v>
      </c>
      <c r="O9" s="8">
        <f t="shared" si="2"/>
        <v>8.5588502540430333</v>
      </c>
    </row>
    <row r="10" spans="1:17">
      <c r="B10" s="37" t="s">
        <v>34</v>
      </c>
      <c r="C10" s="44">
        <f>C4-C9</f>
        <v>8.2395833333333339</v>
      </c>
      <c r="D10" s="44">
        <f t="shared" ref="D10:N10" si="5">D4-D9</f>
        <v>8.2578125</v>
      </c>
      <c r="E10" s="44">
        <f t="shared" si="5"/>
        <v>8.2351190476190474</v>
      </c>
      <c r="F10" s="44">
        <f t="shared" si="5"/>
        <v>8.3037634408602159</v>
      </c>
      <c r="G10" s="44">
        <f t="shared" si="5"/>
        <v>8.2772988505747129</v>
      </c>
      <c r="H10" s="44">
        <f t="shared" si="5"/>
        <v>8.3046875</v>
      </c>
      <c r="I10" s="44">
        <f t="shared" si="5"/>
        <v>8.3112745098039209</v>
      </c>
      <c r="J10" s="44">
        <f t="shared" si="5"/>
        <v>8.2801724137931032</v>
      </c>
      <c r="K10" s="44">
        <f t="shared" si="5"/>
        <v>8.2586206896551726</v>
      </c>
      <c r="L10" s="44">
        <f t="shared" si="5"/>
        <v>8.3138888888888882</v>
      </c>
      <c r="M10" s="44">
        <f t="shared" si="5"/>
        <v>8.2946428571428577</v>
      </c>
      <c r="N10" s="44">
        <f t="shared" si="5"/>
        <v>8.3642857142857139</v>
      </c>
      <c r="O10" s="44">
        <f t="shared" si="2"/>
        <v>99.441149745956977</v>
      </c>
    </row>
    <row r="11" spans="1:17">
      <c r="B11" s="123" t="s">
        <v>29</v>
      </c>
      <c r="C11" s="125">
        <v>15314</v>
      </c>
      <c r="D11" s="125">
        <v>16782</v>
      </c>
      <c r="E11" s="125">
        <v>15380</v>
      </c>
      <c r="F11" s="125">
        <v>16551</v>
      </c>
      <c r="G11" s="125">
        <v>16964</v>
      </c>
      <c r="H11" s="125">
        <v>18742</v>
      </c>
      <c r="I11" s="125">
        <v>19514</v>
      </c>
      <c r="J11" s="125">
        <v>15706</v>
      </c>
      <c r="K11" s="125">
        <v>16127</v>
      </c>
      <c r="L11" s="125">
        <v>16287</v>
      </c>
      <c r="M11" s="125">
        <v>16857</v>
      </c>
      <c r="N11" s="125">
        <v>18555</v>
      </c>
      <c r="O11" s="125">
        <f t="shared" si="2"/>
        <v>202779</v>
      </c>
      <c r="P11" s="4"/>
      <c r="Q11" s="9"/>
    </row>
    <row r="12" spans="1:17">
      <c r="B12" s="123" t="s">
        <v>169</v>
      </c>
      <c r="C12" s="124">
        <f>770*23.97</f>
        <v>18456.899999999998</v>
      </c>
      <c r="D12" s="124">
        <f t="shared" ref="D12:N12" si="6">770*23.97</f>
        <v>18456.899999999998</v>
      </c>
      <c r="E12" s="124">
        <f t="shared" si="6"/>
        <v>18456.899999999998</v>
      </c>
      <c r="F12" s="124">
        <f t="shared" si="6"/>
        <v>18456.899999999998</v>
      </c>
      <c r="G12" s="124">
        <f t="shared" si="6"/>
        <v>18456.899999999998</v>
      </c>
      <c r="H12" s="124">
        <f t="shared" si="6"/>
        <v>18456.899999999998</v>
      </c>
      <c r="I12" s="124">
        <f t="shared" si="6"/>
        <v>18456.899999999998</v>
      </c>
      <c r="J12" s="124">
        <f t="shared" si="6"/>
        <v>18456.899999999998</v>
      </c>
      <c r="K12" s="124">
        <f t="shared" si="6"/>
        <v>18456.899999999998</v>
      </c>
      <c r="L12" s="124">
        <f t="shared" si="6"/>
        <v>18456.899999999998</v>
      </c>
      <c r="M12" s="124">
        <f t="shared" si="6"/>
        <v>18456.899999999998</v>
      </c>
      <c r="N12" s="124">
        <f t="shared" si="6"/>
        <v>18456.899999999998</v>
      </c>
      <c r="O12" s="124">
        <f>SUM(C12:N12)</f>
        <v>221482.79999999996</v>
      </c>
    </row>
    <row r="13" spans="1:17">
      <c r="B13" s="123" t="s">
        <v>18</v>
      </c>
      <c r="C13" s="125">
        <v>3850</v>
      </c>
      <c r="D13" s="125">
        <v>3850</v>
      </c>
      <c r="E13" s="125">
        <v>3850</v>
      </c>
      <c r="F13" s="125">
        <v>3850</v>
      </c>
      <c r="G13" s="125">
        <v>3850</v>
      </c>
      <c r="H13" s="125">
        <v>3850</v>
      </c>
      <c r="I13" s="125">
        <v>3850</v>
      </c>
      <c r="J13" s="125">
        <v>3850</v>
      </c>
      <c r="K13" s="125">
        <v>3850</v>
      </c>
      <c r="L13" s="125">
        <v>3850</v>
      </c>
      <c r="M13" s="125">
        <v>3850</v>
      </c>
      <c r="N13" s="125">
        <v>3850</v>
      </c>
      <c r="O13" s="125">
        <f t="shared" si="2"/>
        <v>46200</v>
      </c>
    </row>
    <row r="14" spans="1:17">
      <c r="B14" s="121" t="s">
        <v>17</v>
      </c>
      <c r="C14" s="122">
        <f t="shared" ref="C14:N14" si="7">SUM(C11:C13)</f>
        <v>37620.899999999994</v>
      </c>
      <c r="D14" s="122">
        <f t="shared" si="7"/>
        <v>39088.899999999994</v>
      </c>
      <c r="E14" s="122">
        <f t="shared" si="7"/>
        <v>37686.899999999994</v>
      </c>
      <c r="F14" s="122">
        <f t="shared" si="7"/>
        <v>38857.899999999994</v>
      </c>
      <c r="G14" s="122">
        <f t="shared" si="7"/>
        <v>39270.899999999994</v>
      </c>
      <c r="H14" s="122">
        <f t="shared" si="7"/>
        <v>41048.899999999994</v>
      </c>
      <c r="I14" s="122">
        <f t="shared" si="7"/>
        <v>41820.899999999994</v>
      </c>
      <c r="J14" s="122">
        <f t="shared" si="7"/>
        <v>38012.899999999994</v>
      </c>
      <c r="K14" s="122">
        <f t="shared" si="7"/>
        <v>38433.899999999994</v>
      </c>
      <c r="L14" s="122">
        <f t="shared" si="7"/>
        <v>38593.899999999994</v>
      </c>
      <c r="M14" s="122">
        <f t="shared" si="7"/>
        <v>39163.899999999994</v>
      </c>
      <c r="N14" s="122">
        <f t="shared" si="7"/>
        <v>40861.899999999994</v>
      </c>
      <c r="O14" s="122">
        <f t="shared" si="2"/>
        <v>470461.80000000005</v>
      </c>
      <c r="P14" s="4"/>
      <c r="Q14" s="9"/>
    </row>
    <row r="15" spans="1:17"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7">
      <c r="A16" t="s">
        <v>14</v>
      </c>
      <c r="B16" s="59" t="s">
        <v>12</v>
      </c>
      <c r="C16" s="60" t="s">
        <v>10</v>
      </c>
      <c r="D16" s="61" t="s">
        <v>9</v>
      </c>
      <c r="E16" s="61" t="s">
        <v>11</v>
      </c>
      <c r="F16" s="61" t="s">
        <v>0</v>
      </c>
      <c r="G16" s="61" t="s">
        <v>1</v>
      </c>
      <c r="H16" s="61" t="s">
        <v>2</v>
      </c>
      <c r="I16" s="61" t="s">
        <v>3</v>
      </c>
      <c r="J16" s="61" t="s">
        <v>4</v>
      </c>
      <c r="K16" s="61" t="s">
        <v>5</v>
      </c>
      <c r="L16" s="61" t="s">
        <v>6</v>
      </c>
      <c r="M16" s="61" t="s">
        <v>7</v>
      </c>
      <c r="N16" s="61" t="s">
        <v>8</v>
      </c>
      <c r="O16" s="61" t="s">
        <v>16</v>
      </c>
    </row>
    <row r="17" spans="1:17">
      <c r="B17" s="46" t="s">
        <v>168</v>
      </c>
      <c r="C17" s="36">
        <f t="shared" ref="C17:N17" si="8">C3</f>
        <v>28</v>
      </c>
      <c r="D17" s="36">
        <f t="shared" si="8"/>
        <v>32</v>
      </c>
      <c r="E17" s="36">
        <f t="shared" si="8"/>
        <v>28</v>
      </c>
      <c r="F17" s="36">
        <f t="shared" si="8"/>
        <v>31</v>
      </c>
      <c r="G17" s="36">
        <f t="shared" si="8"/>
        <v>29</v>
      </c>
      <c r="H17" s="36">
        <f t="shared" si="8"/>
        <v>32</v>
      </c>
      <c r="I17" s="36">
        <f t="shared" si="8"/>
        <v>34</v>
      </c>
      <c r="J17" s="36">
        <f t="shared" si="8"/>
        <v>29</v>
      </c>
      <c r="K17" s="36">
        <f t="shared" si="8"/>
        <v>29</v>
      </c>
      <c r="L17" s="36">
        <f t="shared" si="8"/>
        <v>30</v>
      </c>
      <c r="M17" s="36">
        <f t="shared" si="8"/>
        <v>28</v>
      </c>
      <c r="N17" s="36">
        <f t="shared" si="8"/>
        <v>35</v>
      </c>
      <c r="O17" s="36">
        <f>SUM(C17:N17)</f>
        <v>365</v>
      </c>
    </row>
    <row r="18" spans="1:17">
      <c r="B18" s="46" t="s">
        <v>175</v>
      </c>
      <c r="C18" s="57">
        <v>20</v>
      </c>
      <c r="D18" s="57">
        <v>20</v>
      </c>
      <c r="E18" s="57">
        <v>20</v>
      </c>
      <c r="F18" s="57">
        <v>20</v>
      </c>
      <c r="G18" s="57">
        <v>20</v>
      </c>
      <c r="H18" s="57">
        <v>20</v>
      </c>
      <c r="I18" s="57">
        <v>20</v>
      </c>
      <c r="J18" s="57">
        <v>20</v>
      </c>
      <c r="K18" s="57">
        <v>20</v>
      </c>
      <c r="L18" s="57">
        <v>20</v>
      </c>
      <c r="M18" s="57">
        <v>20</v>
      </c>
      <c r="N18" s="57">
        <v>20</v>
      </c>
      <c r="O18" s="57"/>
    </row>
    <row r="19" spans="1:17">
      <c r="B19" s="21" t="s">
        <v>32</v>
      </c>
      <c r="C19" s="1">
        <f>C18*24</f>
        <v>480</v>
      </c>
      <c r="D19" s="1">
        <f>D18*24</f>
        <v>480</v>
      </c>
      <c r="E19" s="1">
        <f t="shared" ref="E19:N19" si="9">E18*24</f>
        <v>480</v>
      </c>
      <c r="F19" s="1">
        <f t="shared" si="9"/>
        <v>480</v>
      </c>
      <c r="G19" s="1">
        <f t="shared" si="9"/>
        <v>480</v>
      </c>
      <c r="H19" s="1">
        <f t="shared" si="9"/>
        <v>480</v>
      </c>
      <c r="I19" s="1">
        <f t="shared" si="9"/>
        <v>480</v>
      </c>
      <c r="J19" s="1">
        <f t="shared" si="9"/>
        <v>480</v>
      </c>
      <c r="K19" s="1">
        <f t="shared" si="9"/>
        <v>480</v>
      </c>
      <c r="L19" s="1">
        <f t="shared" si="9"/>
        <v>480</v>
      </c>
      <c r="M19" s="1">
        <f t="shared" si="9"/>
        <v>480</v>
      </c>
      <c r="N19" s="1">
        <f t="shared" si="9"/>
        <v>480</v>
      </c>
      <c r="O19" s="1">
        <f>SUM(C19:N19)</f>
        <v>5760</v>
      </c>
    </row>
    <row r="20" spans="1:17">
      <c r="B20" s="21" t="s">
        <v>33</v>
      </c>
      <c r="C20" s="1">
        <f t="shared" ref="C20:N20" si="10">SUM(C19*C17)</f>
        <v>13440</v>
      </c>
      <c r="D20" s="1">
        <f t="shared" si="10"/>
        <v>15360</v>
      </c>
      <c r="E20" s="1">
        <f t="shared" si="10"/>
        <v>13440</v>
      </c>
      <c r="F20" s="1">
        <f t="shared" si="10"/>
        <v>14880</v>
      </c>
      <c r="G20" s="1">
        <f t="shared" si="10"/>
        <v>13920</v>
      </c>
      <c r="H20" s="1">
        <f t="shared" si="10"/>
        <v>15360</v>
      </c>
      <c r="I20" s="1">
        <f t="shared" si="10"/>
        <v>16320</v>
      </c>
      <c r="J20" s="1">
        <f t="shared" si="10"/>
        <v>13920</v>
      </c>
      <c r="K20" s="1">
        <f t="shared" si="10"/>
        <v>13920</v>
      </c>
      <c r="L20" s="1">
        <f t="shared" si="10"/>
        <v>14400</v>
      </c>
      <c r="M20" s="1">
        <f t="shared" si="10"/>
        <v>13440</v>
      </c>
      <c r="N20" s="1">
        <f t="shared" si="10"/>
        <v>16800</v>
      </c>
      <c r="O20" s="1">
        <f t="shared" ref="O20:O28" si="11">SUM(C20:N20)</f>
        <v>175200</v>
      </c>
      <c r="Q20" s="10"/>
    </row>
    <row r="21" spans="1:17">
      <c r="B21" s="37" t="s">
        <v>50</v>
      </c>
      <c r="C21" s="43">
        <v>879</v>
      </c>
      <c r="D21" s="43">
        <v>946</v>
      </c>
      <c r="E21" s="43">
        <v>818</v>
      </c>
      <c r="F21" s="43">
        <v>782</v>
      </c>
      <c r="G21" s="43">
        <v>867</v>
      </c>
      <c r="H21" s="43">
        <v>1086</v>
      </c>
      <c r="I21" s="43">
        <v>1246</v>
      </c>
      <c r="J21" s="43">
        <v>1052</v>
      </c>
      <c r="K21" s="43">
        <v>939</v>
      </c>
      <c r="L21" s="43">
        <v>818</v>
      </c>
      <c r="M21" s="43">
        <v>882</v>
      </c>
      <c r="N21" s="43">
        <v>1000</v>
      </c>
      <c r="O21" s="43">
        <f t="shared" si="11"/>
        <v>11315</v>
      </c>
      <c r="P21" s="12"/>
      <c r="Q21" s="11"/>
    </row>
    <row r="22" spans="1:17">
      <c r="B22" s="66" t="s">
        <v>65</v>
      </c>
      <c r="C22" s="67">
        <f>C21*0.000406</f>
        <v>0.35687400000000002</v>
      </c>
      <c r="D22" s="67">
        <f t="shared" ref="D22:N22" si="12">D21*0.000406</f>
        <v>0.38407600000000003</v>
      </c>
      <c r="E22" s="67">
        <f t="shared" si="12"/>
        <v>0.33210800000000001</v>
      </c>
      <c r="F22" s="67">
        <f t="shared" si="12"/>
        <v>0.317492</v>
      </c>
      <c r="G22" s="67">
        <f t="shared" si="12"/>
        <v>0.35200199999999998</v>
      </c>
      <c r="H22" s="67">
        <f t="shared" si="12"/>
        <v>0.44091600000000003</v>
      </c>
      <c r="I22" s="67">
        <f t="shared" si="12"/>
        <v>0.50587599999999999</v>
      </c>
      <c r="J22" s="67">
        <f t="shared" si="12"/>
        <v>0.42711199999999999</v>
      </c>
      <c r="K22" s="67">
        <f t="shared" si="12"/>
        <v>0.38123400000000002</v>
      </c>
      <c r="L22" s="67">
        <f t="shared" si="12"/>
        <v>0.33210800000000001</v>
      </c>
      <c r="M22" s="67">
        <f t="shared" si="12"/>
        <v>0.35809200000000002</v>
      </c>
      <c r="N22" s="67">
        <f t="shared" si="12"/>
        <v>0.40600000000000003</v>
      </c>
      <c r="O22" s="67">
        <f t="shared" ref="O22" si="13">SUM(C22:N22)</f>
        <v>4.59389</v>
      </c>
      <c r="P22" s="12"/>
      <c r="Q22" s="11"/>
    </row>
    <row r="23" spans="1:17">
      <c r="B23" s="21" t="s">
        <v>51</v>
      </c>
      <c r="C23" s="8">
        <f t="shared" ref="C23:N23" si="14">SUM(C21/C17/24)</f>
        <v>1.3080357142857142</v>
      </c>
      <c r="D23" s="8">
        <f t="shared" si="14"/>
        <v>1.2317708333333333</v>
      </c>
      <c r="E23" s="8">
        <f t="shared" si="14"/>
        <v>1.2172619047619049</v>
      </c>
      <c r="F23" s="8">
        <f t="shared" si="14"/>
        <v>1.0510752688172043</v>
      </c>
      <c r="G23" s="8">
        <f t="shared" si="14"/>
        <v>1.2456896551724139</v>
      </c>
      <c r="H23" s="8">
        <f t="shared" si="14"/>
        <v>1.4140625</v>
      </c>
      <c r="I23" s="8">
        <f t="shared" si="14"/>
        <v>1.5269607843137256</v>
      </c>
      <c r="J23" s="8">
        <f t="shared" si="14"/>
        <v>1.5114942528735631</v>
      </c>
      <c r="K23" s="8">
        <f t="shared" si="14"/>
        <v>1.3491379310344829</v>
      </c>
      <c r="L23" s="8">
        <f t="shared" si="14"/>
        <v>1.1361111111111111</v>
      </c>
      <c r="M23" s="8">
        <f t="shared" si="14"/>
        <v>1.3125</v>
      </c>
      <c r="N23" s="8">
        <f t="shared" si="14"/>
        <v>1.1904761904761905</v>
      </c>
      <c r="O23" s="8">
        <f t="shared" si="11"/>
        <v>15.494576146179641</v>
      </c>
    </row>
    <row r="24" spans="1:17">
      <c r="B24" s="37" t="s">
        <v>34</v>
      </c>
      <c r="C24" s="44">
        <f t="shared" ref="C24:N24" si="15">C18-C23</f>
        <v>18.691964285714285</v>
      </c>
      <c r="D24" s="44">
        <f t="shared" si="15"/>
        <v>18.768229166666668</v>
      </c>
      <c r="E24" s="44">
        <f t="shared" si="15"/>
        <v>18.782738095238095</v>
      </c>
      <c r="F24" s="44">
        <f t="shared" si="15"/>
        <v>18.948924731182796</v>
      </c>
      <c r="G24" s="44">
        <f t="shared" si="15"/>
        <v>18.754310344827587</v>
      </c>
      <c r="H24" s="44">
        <f t="shared" si="15"/>
        <v>18.5859375</v>
      </c>
      <c r="I24" s="44">
        <f t="shared" si="15"/>
        <v>18.473039215686274</v>
      </c>
      <c r="J24" s="44">
        <f t="shared" si="15"/>
        <v>18.488505747126435</v>
      </c>
      <c r="K24" s="44">
        <f t="shared" si="15"/>
        <v>18.650862068965516</v>
      </c>
      <c r="L24" s="44">
        <f t="shared" si="15"/>
        <v>18.863888888888887</v>
      </c>
      <c r="M24" s="44">
        <f t="shared" si="15"/>
        <v>18.6875</v>
      </c>
      <c r="N24" s="44">
        <f t="shared" si="15"/>
        <v>18.80952380952381</v>
      </c>
      <c r="O24" s="44">
        <f t="shared" si="11"/>
        <v>224.50542385382033</v>
      </c>
    </row>
    <row r="25" spans="1:17">
      <c r="B25" s="21" t="s">
        <v>29</v>
      </c>
      <c r="C25" s="22">
        <v>27771</v>
      </c>
      <c r="D25" s="22">
        <v>29454</v>
      </c>
      <c r="E25" s="22">
        <v>26271</v>
      </c>
      <c r="F25" s="22">
        <v>27016</v>
      </c>
      <c r="G25" s="22">
        <v>30660</v>
      </c>
      <c r="H25" s="22">
        <v>38654</v>
      </c>
      <c r="I25" s="22">
        <v>43280</v>
      </c>
      <c r="J25" s="22">
        <v>33329</v>
      </c>
      <c r="K25" s="22">
        <v>30494</v>
      </c>
      <c r="L25" s="22">
        <v>28581</v>
      </c>
      <c r="M25" s="22">
        <v>32396</v>
      </c>
      <c r="N25" s="22">
        <v>35744</v>
      </c>
      <c r="O25" s="22">
        <f t="shared" si="11"/>
        <v>383650</v>
      </c>
      <c r="P25" s="4"/>
      <c r="Q25" s="9"/>
    </row>
    <row r="26" spans="1:17">
      <c r="B26" s="21" t="s">
        <v>18</v>
      </c>
      <c r="C26" s="22">
        <v>17258</v>
      </c>
      <c r="D26" s="22">
        <v>17258</v>
      </c>
      <c r="E26" s="22">
        <v>17258</v>
      </c>
      <c r="F26" s="22">
        <v>17258</v>
      </c>
      <c r="G26" s="22">
        <v>17258</v>
      </c>
      <c r="H26" s="22">
        <v>17258</v>
      </c>
      <c r="I26" s="22">
        <v>17258</v>
      </c>
      <c r="J26" s="22">
        <v>17258</v>
      </c>
      <c r="K26" s="22">
        <v>17258</v>
      </c>
      <c r="L26" s="22">
        <v>17258</v>
      </c>
      <c r="M26" s="22">
        <v>17258</v>
      </c>
      <c r="N26" s="22">
        <v>17254</v>
      </c>
      <c r="O26" s="22">
        <f t="shared" si="11"/>
        <v>207092</v>
      </c>
    </row>
    <row r="27" spans="1:17">
      <c r="B27" s="37" t="s">
        <v>133</v>
      </c>
      <c r="C27" s="45">
        <v>45325</v>
      </c>
      <c r="D27" s="45">
        <v>45325</v>
      </c>
      <c r="E27" s="45">
        <v>45325</v>
      </c>
      <c r="F27" s="45">
        <v>45325</v>
      </c>
      <c r="G27" s="45">
        <v>45325</v>
      </c>
      <c r="H27" s="45">
        <v>45325</v>
      </c>
      <c r="I27" s="45">
        <v>45325</v>
      </c>
      <c r="J27" s="45">
        <v>45325</v>
      </c>
      <c r="K27" s="45">
        <v>45325</v>
      </c>
      <c r="L27" s="45">
        <v>45325</v>
      </c>
      <c r="M27" s="45">
        <v>45325</v>
      </c>
      <c r="N27" s="45">
        <v>45325</v>
      </c>
      <c r="O27" s="45">
        <f t="shared" si="11"/>
        <v>543900</v>
      </c>
    </row>
    <row r="28" spans="1:17">
      <c r="B28" s="21" t="s">
        <v>17</v>
      </c>
      <c r="C28" s="22">
        <f t="shared" ref="C28:N28" si="16">SUM(C25:C27)</f>
        <v>90354</v>
      </c>
      <c r="D28" s="22">
        <f t="shared" si="16"/>
        <v>92037</v>
      </c>
      <c r="E28" s="22">
        <f t="shared" si="16"/>
        <v>88854</v>
      </c>
      <c r="F28" s="22">
        <f t="shared" si="16"/>
        <v>89599</v>
      </c>
      <c r="G28" s="22">
        <f t="shared" si="16"/>
        <v>93243</v>
      </c>
      <c r="H28" s="22">
        <f t="shared" si="16"/>
        <v>101237</v>
      </c>
      <c r="I28" s="22">
        <f t="shared" si="16"/>
        <v>105863</v>
      </c>
      <c r="J28" s="22">
        <f t="shared" si="16"/>
        <v>95912</v>
      </c>
      <c r="K28" s="22">
        <f t="shared" si="16"/>
        <v>93077</v>
      </c>
      <c r="L28" s="22">
        <f t="shared" si="16"/>
        <v>91164</v>
      </c>
      <c r="M28" s="22">
        <f t="shared" si="16"/>
        <v>94979</v>
      </c>
      <c r="N28" s="22">
        <f t="shared" si="16"/>
        <v>98323</v>
      </c>
      <c r="O28" s="30">
        <f t="shared" si="11"/>
        <v>1134642</v>
      </c>
      <c r="P28" s="4"/>
      <c r="Q28" s="9"/>
    </row>
    <row r="29" spans="1:17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7">
      <c r="A30" t="s">
        <v>15</v>
      </c>
      <c r="B30" s="59" t="s">
        <v>12</v>
      </c>
      <c r="C30" s="60" t="s">
        <v>10</v>
      </c>
      <c r="D30" s="61" t="s">
        <v>9</v>
      </c>
      <c r="E30" s="61" t="s">
        <v>11</v>
      </c>
      <c r="F30" s="61" t="s">
        <v>0</v>
      </c>
      <c r="G30" s="61" t="s">
        <v>1</v>
      </c>
      <c r="H30" s="61" t="s">
        <v>2</v>
      </c>
      <c r="I30" s="61" t="s">
        <v>3</v>
      </c>
      <c r="J30" s="61" t="s">
        <v>4</v>
      </c>
      <c r="K30" s="61" t="s">
        <v>5</v>
      </c>
      <c r="L30" s="61" t="s">
        <v>6</v>
      </c>
      <c r="M30" s="61" t="s">
        <v>7</v>
      </c>
      <c r="N30" s="61" t="s">
        <v>8</v>
      </c>
      <c r="O30" s="61" t="s">
        <v>16</v>
      </c>
    </row>
    <row r="31" spans="1:17">
      <c r="B31" s="46" t="s">
        <v>168</v>
      </c>
      <c r="C31" s="36">
        <f t="shared" ref="C31:N31" si="17">C3</f>
        <v>28</v>
      </c>
      <c r="D31" s="36">
        <f t="shared" si="17"/>
        <v>32</v>
      </c>
      <c r="E31" s="36">
        <f t="shared" si="17"/>
        <v>28</v>
      </c>
      <c r="F31" s="36">
        <f t="shared" si="17"/>
        <v>31</v>
      </c>
      <c r="G31" s="36">
        <f t="shared" si="17"/>
        <v>29</v>
      </c>
      <c r="H31" s="36">
        <f t="shared" si="17"/>
        <v>32</v>
      </c>
      <c r="I31" s="36">
        <f t="shared" si="17"/>
        <v>34</v>
      </c>
      <c r="J31" s="36">
        <f t="shared" si="17"/>
        <v>29</v>
      </c>
      <c r="K31" s="36">
        <f t="shared" si="17"/>
        <v>29</v>
      </c>
      <c r="L31" s="36">
        <f t="shared" si="17"/>
        <v>30</v>
      </c>
      <c r="M31" s="36">
        <f t="shared" si="17"/>
        <v>28</v>
      </c>
      <c r="N31" s="36">
        <f t="shared" si="17"/>
        <v>35</v>
      </c>
      <c r="O31" s="36">
        <f>SUM(C31:N31)</f>
        <v>365</v>
      </c>
    </row>
    <row r="32" spans="1:17">
      <c r="B32" s="46" t="s">
        <v>176</v>
      </c>
      <c r="C32" s="36">
        <v>15</v>
      </c>
      <c r="D32" s="36">
        <v>15</v>
      </c>
      <c r="E32" s="36">
        <v>15</v>
      </c>
      <c r="F32" s="36">
        <v>15</v>
      </c>
      <c r="G32" s="36">
        <v>15</v>
      </c>
      <c r="H32" s="36">
        <v>15</v>
      </c>
      <c r="I32" s="36">
        <v>15</v>
      </c>
      <c r="J32" s="36">
        <v>15</v>
      </c>
      <c r="K32" s="36">
        <v>15</v>
      </c>
      <c r="L32" s="36">
        <v>15</v>
      </c>
      <c r="M32" s="36">
        <v>15</v>
      </c>
      <c r="N32" s="36">
        <v>15</v>
      </c>
      <c r="O32" s="36"/>
    </row>
    <row r="33" spans="2:17">
      <c r="B33" s="21" t="s">
        <v>32</v>
      </c>
      <c r="C33" s="1">
        <f>C32*24</f>
        <v>360</v>
      </c>
      <c r="D33" s="1">
        <f>D32*24</f>
        <v>360</v>
      </c>
      <c r="E33" s="1">
        <f t="shared" ref="E33:N33" si="18">E32*24</f>
        <v>360</v>
      </c>
      <c r="F33" s="1">
        <f t="shared" si="18"/>
        <v>360</v>
      </c>
      <c r="G33" s="1">
        <f t="shared" si="18"/>
        <v>360</v>
      </c>
      <c r="H33" s="1">
        <f t="shared" si="18"/>
        <v>360</v>
      </c>
      <c r="I33" s="1">
        <f t="shared" si="18"/>
        <v>360</v>
      </c>
      <c r="J33" s="1">
        <f t="shared" si="18"/>
        <v>360</v>
      </c>
      <c r="K33" s="1">
        <f t="shared" si="18"/>
        <v>360</v>
      </c>
      <c r="L33" s="1">
        <f t="shared" si="18"/>
        <v>360</v>
      </c>
      <c r="M33" s="1">
        <f t="shared" si="18"/>
        <v>360</v>
      </c>
      <c r="N33" s="1">
        <f t="shared" si="18"/>
        <v>360</v>
      </c>
      <c r="O33" s="1">
        <f>SUM(C33:N33)</f>
        <v>4320</v>
      </c>
    </row>
    <row r="34" spans="2:17">
      <c r="B34" s="21" t="s">
        <v>33</v>
      </c>
      <c r="C34" s="1">
        <f t="shared" ref="C34:N34" si="19">SUM(C33*C31)</f>
        <v>10080</v>
      </c>
      <c r="D34" s="1">
        <f t="shared" si="19"/>
        <v>11520</v>
      </c>
      <c r="E34" s="1">
        <f t="shared" si="19"/>
        <v>10080</v>
      </c>
      <c r="F34" s="1">
        <f t="shared" si="19"/>
        <v>11160</v>
      </c>
      <c r="G34" s="1">
        <f t="shared" si="19"/>
        <v>10440</v>
      </c>
      <c r="H34" s="1">
        <f t="shared" si="19"/>
        <v>11520</v>
      </c>
      <c r="I34" s="1">
        <f t="shared" si="19"/>
        <v>12240</v>
      </c>
      <c r="J34" s="1">
        <f t="shared" si="19"/>
        <v>10440</v>
      </c>
      <c r="K34" s="1">
        <f t="shared" si="19"/>
        <v>10440</v>
      </c>
      <c r="L34" s="1">
        <f t="shared" si="19"/>
        <v>10800</v>
      </c>
      <c r="M34" s="1">
        <f t="shared" si="19"/>
        <v>10080</v>
      </c>
      <c r="N34" s="1">
        <f t="shared" si="19"/>
        <v>12600</v>
      </c>
      <c r="O34" s="1">
        <f t="shared" ref="O34:O42" si="20">SUM(C34:N34)</f>
        <v>131400</v>
      </c>
      <c r="Q34" s="10"/>
    </row>
    <row r="35" spans="2:17">
      <c r="B35" s="37" t="s">
        <v>50</v>
      </c>
      <c r="C35" s="43">
        <v>1715</v>
      </c>
      <c r="D35" s="43">
        <v>1762</v>
      </c>
      <c r="E35" s="43">
        <v>1946</v>
      </c>
      <c r="F35" s="43">
        <v>1745</v>
      </c>
      <c r="G35" s="43">
        <v>1782</v>
      </c>
      <c r="H35" s="43">
        <v>1827</v>
      </c>
      <c r="I35" s="43">
        <v>1853</v>
      </c>
      <c r="J35" s="43">
        <v>1339</v>
      </c>
      <c r="K35" s="43">
        <v>1859</v>
      </c>
      <c r="L35" s="43">
        <v>1822</v>
      </c>
      <c r="M35" s="43">
        <v>1721</v>
      </c>
      <c r="N35" s="43">
        <v>1544</v>
      </c>
      <c r="O35" s="43">
        <f t="shared" si="20"/>
        <v>20915</v>
      </c>
      <c r="P35" s="12"/>
      <c r="Q35" s="11"/>
    </row>
    <row r="36" spans="2:17">
      <c r="B36" s="66" t="s">
        <v>65</v>
      </c>
      <c r="C36" s="67">
        <f>C35*0.000406</f>
        <v>0.69628999999999996</v>
      </c>
      <c r="D36" s="67">
        <f t="shared" ref="D36:N36" si="21">D35*0.000406</f>
        <v>0.71537200000000001</v>
      </c>
      <c r="E36" s="67">
        <f t="shared" si="21"/>
        <v>0.790076</v>
      </c>
      <c r="F36" s="67">
        <f t="shared" si="21"/>
        <v>0.70847000000000004</v>
      </c>
      <c r="G36" s="67">
        <f t="shared" si="21"/>
        <v>0.72349200000000002</v>
      </c>
      <c r="H36" s="67">
        <f t="shared" si="21"/>
        <v>0.74176200000000003</v>
      </c>
      <c r="I36" s="67">
        <f t="shared" si="21"/>
        <v>0.75231800000000004</v>
      </c>
      <c r="J36" s="67">
        <f t="shared" si="21"/>
        <v>0.54363399999999995</v>
      </c>
      <c r="K36" s="67">
        <f t="shared" si="21"/>
        <v>0.75475400000000004</v>
      </c>
      <c r="L36" s="67">
        <f t="shared" si="21"/>
        <v>0.73973200000000006</v>
      </c>
      <c r="M36" s="67">
        <f t="shared" si="21"/>
        <v>0.69872599999999996</v>
      </c>
      <c r="N36" s="67">
        <f t="shared" si="21"/>
        <v>0.62686399999999998</v>
      </c>
      <c r="O36" s="67">
        <f t="shared" ref="O36" si="22">SUM(C36:N36)</f>
        <v>8.4914900000000006</v>
      </c>
      <c r="P36" s="12"/>
      <c r="Q36" s="11"/>
    </row>
    <row r="37" spans="2:17">
      <c r="B37" s="21" t="s">
        <v>51</v>
      </c>
      <c r="C37" s="8">
        <f t="shared" ref="C37:N37" si="23">SUM(C35/C31/24)</f>
        <v>2.5520833333333335</v>
      </c>
      <c r="D37" s="8">
        <f t="shared" si="23"/>
        <v>2.2942708333333335</v>
      </c>
      <c r="E37" s="8">
        <f t="shared" si="23"/>
        <v>2.8958333333333335</v>
      </c>
      <c r="F37" s="8">
        <f t="shared" si="23"/>
        <v>2.3454301075268815</v>
      </c>
      <c r="G37" s="8">
        <f t="shared" si="23"/>
        <v>2.5603448275862069</v>
      </c>
      <c r="H37" s="8">
        <f t="shared" si="23"/>
        <v>2.37890625</v>
      </c>
      <c r="I37" s="8">
        <f t="shared" si="23"/>
        <v>2.2708333333333335</v>
      </c>
      <c r="J37" s="8">
        <f t="shared" si="23"/>
        <v>1.9238505747126435</v>
      </c>
      <c r="K37" s="8">
        <f t="shared" si="23"/>
        <v>2.6709770114942528</v>
      </c>
      <c r="L37" s="8">
        <f t="shared" si="23"/>
        <v>2.5305555555555554</v>
      </c>
      <c r="M37" s="8">
        <f t="shared" si="23"/>
        <v>2.5610119047619047</v>
      </c>
      <c r="N37" s="8">
        <f t="shared" si="23"/>
        <v>1.838095238095238</v>
      </c>
      <c r="O37" s="8">
        <f t="shared" si="20"/>
        <v>28.822192303066018</v>
      </c>
    </row>
    <row r="38" spans="2:17">
      <c r="B38" s="37" t="s">
        <v>34</v>
      </c>
      <c r="C38" s="44">
        <f>C32-C37</f>
        <v>12.447916666666666</v>
      </c>
      <c r="D38" s="44">
        <f>D32-D37</f>
        <v>12.705729166666666</v>
      </c>
      <c r="E38" s="44">
        <f t="shared" ref="E38:N38" si="24">E32-E37</f>
        <v>12.104166666666666</v>
      </c>
      <c r="F38" s="44">
        <f t="shared" si="24"/>
        <v>12.654569892473118</v>
      </c>
      <c r="G38" s="44">
        <f t="shared" si="24"/>
        <v>12.439655172413794</v>
      </c>
      <c r="H38" s="44">
        <f t="shared" si="24"/>
        <v>12.62109375</v>
      </c>
      <c r="I38" s="44">
        <f t="shared" si="24"/>
        <v>12.729166666666666</v>
      </c>
      <c r="J38" s="44">
        <f t="shared" si="24"/>
        <v>13.076149425287356</v>
      </c>
      <c r="K38" s="44">
        <f t="shared" si="24"/>
        <v>12.329022988505747</v>
      </c>
      <c r="L38" s="44">
        <f t="shared" si="24"/>
        <v>12.469444444444445</v>
      </c>
      <c r="M38" s="44">
        <f t="shared" si="24"/>
        <v>12.438988095238095</v>
      </c>
      <c r="N38" s="44">
        <f t="shared" si="24"/>
        <v>13.161904761904761</v>
      </c>
      <c r="O38" s="44">
        <f t="shared" si="20"/>
        <v>151.177807696934</v>
      </c>
    </row>
    <row r="39" spans="2:17">
      <c r="B39" s="39" t="s">
        <v>52</v>
      </c>
      <c r="C39" s="22">
        <v>46589</v>
      </c>
      <c r="D39" s="22">
        <v>47823</v>
      </c>
      <c r="E39" s="22">
        <v>52135</v>
      </c>
      <c r="F39" s="22">
        <v>50916</v>
      </c>
      <c r="G39" s="22">
        <v>54764</v>
      </c>
      <c r="H39" s="22">
        <v>59133</v>
      </c>
      <c r="I39" s="22">
        <v>59702</v>
      </c>
      <c r="J39" s="22">
        <v>39115</v>
      </c>
      <c r="K39" s="22">
        <v>52593</v>
      </c>
      <c r="L39" s="22">
        <v>54319</v>
      </c>
      <c r="M39" s="22">
        <v>55616</v>
      </c>
      <c r="N39" s="22">
        <v>50167</v>
      </c>
      <c r="O39" s="22">
        <f t="shared" si="20"/>
        <v>622872</v>
      </c>
      <c r="P39" s="4"/>
      <c r="Q39" s="9"/>
    </row>
    <row r="40" spans="2:17">
      <c r="B40" s="39" t="s">
        <v>53</v>
      </c>
      <c r="C40" s="22">
        <v>17258</v>
      </c>
      <c r="D40" s="22">
        <v>17258</v>
      </c>
      <c r="E40" s="22">
        <v>17258</v>
      </c>
      <c r="F40" s="22">
        <v>17258</v>
      </c>
      <c r="G40" s="22">
        <v>17258</v>
      </c>
      <c r="H40" s="22">
        <v>17258</v>
      </c>
      <c r="I40" s="22">
        <v>17258</v>
      </c>
      <c r="J40" s="22">
        <v>17258</v>
      </c>
      <c r="K40" s="22">
        <v>17258</v>
      </c>
      <c r="L40" s="22">
        <v>17258</v>
      </c>
      <c r="M40" s="22">
        <v>17258</v>
      </c>
      <c r="N40" s="22">
        <v>17254</v>
      </c>
      <c r="O40" s="22">
        <f t="shared" si="20"/>
        <v>207092</v>
      </c>
    </row>
    <row r="41" spans="2:17">
      <c r="B41" s="37" t="s">
        <v>54</v>
      </c>
      <c r="C41" s="45">
        <v>45325</v>
      </c>
      <c r="D41" s="45">
        <v>45325</v>
      </c>
      <c r="E41" s="45">
        <v>45325</v>
      </c>
      <c r="F41" s="45">
        <v>45325</v>
      </c>
      <c r="G41" s="45">
        <v>45325</v>
      </c>
      <c r="H41" s="45">
        <v>45325</v>
      </c>
      <c r="I41" s="45">
        <v>45325</v>
      </c>
      <c r="J41" s="45">
        <v>45325</v>
      </c>
      <c r="K41" s="45">
        <v>45325</v>
      </c>
      <c r="L41" s="45">
        <v>45325</v>
      </c>
      <c r="M41" s="45">
        <v>45325</v>
      </c>
      <c r="N41" s="45">
        <v>45325</v>
      </c>
      <c r="O41" s="45">
        <f t="shared" si="20"/>
        <v>543900</v>
      </c>
    </row>
    <row r="42" spans="2:17">
      <c r="B42" s="26" t="s">
        <v>55</v>
      </c>
      <c r="C42" s="22">
        <f t="shared" ref="C42:N42" si="25">SUM(C39:C41)</f>
        <v>109172</v>
      </c>
      <c r="D42" s="22">
        <f t="shared" si="25"/>
        <v>110406</v>
      </c>
      <c r="E42" s="22">
        <f t="shared" si="25"/>
        <v>114718</v>
      </c>
      <c r="F42" s="22">
        <f t="shared" si="25"/>
        <v>113499</v>
      </c>
      <c r="G42" s="22">
        <f t="shared" si="25"/>
        <v>117347</v>
      </c>
      <c r="H42" s="22">
        <f t="shared" si="25"/>
        <v>121716</v>
      </c>
      <c r="I42" s="22">
        <f t="shared" si="25"/>
        <v>122285</v>
      </c>
      <c r="J42" s="22">
        <f t="shared" si="25"/>
        <v>101698</v>
      </c>
      <c r="K42" s="22">
        <f t="shared" si="25"/>
        <v>115176</v>
      </c>
      <c r="L42" s="22">
        <f t="shared" si="25"/>
        <v>116902</v>
      </c>
      <c r="M42" s="22">
        <f t="shared" si="25"/>
        <v>118199</v>
      </c>
      <c r="N42" s="22">
        <f t="shared" si="25"/>
        <v>112746</v>
      </c>
      <c r="O42" s="31">
        <f t="shared" si="20"/>
        <v>1373864</v>
      </c>
      <c r="P42" s="4"/>
      <c r="Q42" s="9"/>
    </row>
    <row r="43" spans="2:17">
      <c r="B43" s="24" t="s">
        <v>66</v>
      </c>
      <c r="C43" s="3"/>
      <c r="D43" s="3"/>
      <c r="E43" s="3"/>
      <c r="G43" s="3"/>
      <c r="H43" s="3"/>
      <c r="I43" s="3"/>
      <c r="J43" s="3"/>
      <c r="K43" s="3"/>
      <c r="L43" s="3"/>
      <c r="M43" s="3"/>
      <c r="N43" s="3"/>
      <c r="O43" s="3"/>
    </row>
    <row r="44" spans="2:17">
      <c r="B44" s="23" t="s">
        <v>59</v>
      </c>
    </row>
    <row r="45" spans="2:17">
      <c r="B45" s="58" t="s">
        <v>60</v>
      </c>
    </row>
    <row r="46" spans="2:17">
      <c r="B46" s="25" t="s">
        <v>61</v>
      </c>
    </row>
  </sheetData>
  <phoneticPr fontId="1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63"/>
  <sheetViews>
    <sheetView zoomScaleNormal="100" workbookViewId="0">
      <selection activeCell="G19" sqref="G19"/>
    </sheetView>
  </sheetViews>
  <sheetFormatPr defaultRowHeight="18"/>
  <cols>
    <col min="1" max="1" width="1.5" customWidth="1"/>
    <col min="2" max="2" width="9.5" customWidth="1"/>
    <col min="3" max="3" width="12.296875" customWidth="1"/>
    <col min="4" max="4" width="6.09765625" customWidth="1"/>
    <col min="5" max="5" width="10.59765625" customWidth="1"/>
    <col min="7" max="7" width="9.3984375" bestFit="1" customWidth="1"/>
    <col min="8" max="9" width="8.3984375" customWidth="1"/>
    <col min="10" max="10" width="11" customWidth="1"/>
    <col min="11" max="11" width="16.796875" customWidth="1"/>
    <col min="12" max="12" width="16.5" customWidth="1"/>
    <col min="13" max="13" width="9.8984375" customWidth="1"/>
    <col min="14" max="14" width="16.19921875" customWidth="1"/>
    <col min="15" max="15" width="15.296875" customWidth="1"/>
    <col min="16" max="16" width="12.59765625" customWidth="1"/>
    <col min="17" max="17" width="4.5" customWidth="1"/>
    <col min="19" max="19" width="10.796875" customWidth="1"/>
    <col min="20" max="20" width="12.296875" customWidth="1"/>
    <col min="21" max="21" width="25" customWidth="1"/>
    <col min="22" max="22" width="24.69921875" customWidth="1"/>
    <col min="23" max="23" width="17.796875" customWidth="1"/>
    <col min="24" max="24" width="13.296875" customWidth="1"/>
    <col min="25" max="25" width="22.796875" customWidth="1"/>
  </cols>
  <sheetData>
    <row r="1" spans="1:25" ht="9.6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5">
      <c r="A2" s="13"/>
      <c r="B2" s="13"/>
      <c r="C2" s="2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5">
      <c r="A3" s="13"/>
      <c r="B3" s="13"/>
      <c r="C3" s="2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S3" s="113" t="s">
        <v>31</v>
      </c>
      <c r="T3" s="113" t="s">
        <v>58</v>
      </c>
      <c r="U3" s="113" t="s">
        <v>109</v>
      </c>
      <c r="V3" s="113" t="s">
        <v>110</v>
      </c>
      <c r="W3" s="113" t="s">
        <v>111</v>
      </c>
      <c r="X3" s="113" t="s">
        <v>112</v>
      </c>
      <c r="Y3" s="113" t="s">
        <v>132</v>
      </c>
    </row>
    <row r="4" spans="1:25">
      <c r="A4" s="13"/>
      <c r="B4" s="164" t="s">
        <v>19</v>
      </c>
      <c r="C4" s="164"/>
      <c r="D4" s="165" t="s">
        <v>64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3"/>
      <c r="S4" s="50" t="s">
        <v>49</v>
      </c>
      <c r="T4" s="50" t="s">
        <v>45</v>
      </c>
      <c r="U4" s="50" t="s">
        <v>115</v>
      </c>
      <c r="V4" s="50" t="s">
        <v>116</v>
      </c>
      <c r="W4" s="50" t="s">
        <v>117</v>
      </c>
      <c r="X4" s="50" t="s">
        <v>118</v>
      </c>
      <c r="Y4" s="50" t="s">
        <v>114</v>
      </c>
    </row>
    <row r="5" spans="1:25">
      <c r="A5" s="13"/>
      <c r="B5" s="113" t="s">
        <v>31</v>
      </c>
      <c r="C5" s="113" t="s">
        <v>21</v>
      </c>
      <c r="D5" s="113" t="s">
        <v>22</v>
      </c>
      <c r="E5" s="113" t="s">
        <v>23</v>
      </c>
      <c r="F5" s="113" t="s">
        <v>20</v>
      </c>
      <c r="G5" s="113" t="s">
        <v>35</v>
      </c>
      <c r="H5" s="113" t="s">
        <v>36</v>
      </c>
      <c r="I5" s="113" t="s">
        <v>57</v>
      </c>
      <c r="J5" s="113" t="s">
        <v>28</v>
      </c>
      <c r="K5" s="113" t="s">
        <v>24</v>
      </c>
      <c r="L5" s="113" t="s">
        <v>43</v>
      </c>
      <c r="M5" s="113" t="s">
        <v>25</v>
      </c>
      <c r="N5" s="113" t="s">
        <v>26</v>
      </c>
      <c r="O5" s="113" t="s">
        <v>27</v>
      </c>
      <c r="P5" s="113" t="s">
        <v>58</v>
      </c>
      <c r="Q5" s="13"/>
      <c r="S5" s="16">
        <v>1</v>
      </c>
      <c r="T5" s="115">
        <f t="shared" ref="T5:T12" si="0">P23</f>
        <v>-105909.66666666667</v>
      </c>
      <c r="U5" s="15">
        <v>84000</v>
      </c>
      <c r="V5" s="15">
        <v>100000</v>
      </c>
      <c r="W5" s="15">
        <v>28333</v>
      </c>
      <c r="X5" s="15">
        <f>V5-W5</f>
        <v>71667</v>
      </c>
      <c r="Y5" s="115">
        <f>T5+X5</f>
        <v>-34242.666666666672</v>
      </c>
    </row>
    <row r="6" spans="1:25">
      <c r="A6" s="13"/>
      <c r="B6" s="50" t="s">
        <v>49</v>
      </c>
      <c r="C6" s="50" t="s">
        <v>44</v>
      </c>
      <c r="D6" s="50" t="s">
        <v>45</v>
      </c>
      <c r="E6" s="50" t="s">
        <v>45</v>
      </c>
      <c r="F6" s="50" t="s">
        <v>46</v>
      </c>
      <c r="G6" s="50" t="s">
        <v>47</v>
      </c>
      <c r="H6" s="50" t="s">
        <v>45</v>
      </c>
      <c r="I6" s="50" t="s">
        <v>45</v>
      </c>
      <c r="J6" s="50" t="s">
        <v>45</v>
      </c>
      <c r="K6" s="50" t="s">
        <v>45</v>
      </c>
      <c r="L6" s="50" t="s">
        <v>45</v>
      </c>
      <c r="M6" s="50" t="s">
        <v>48</v>
      </c>
      <c r="N6" s="50" t="s">
        <v>45</v>
      </c>
      <c r="O6" s="50" t="s">
        <v>45</v>
      </c>
      <c r="P6" s="50" t="s">
        <v>45</v>
      </c>
      <c r="Q6" s="13"/>
      <c r="S6" s="19">
        <v>2</v>
      </c>
      <c r="T6" s="117">
        <f t="shared" si="0"/>
        <v>-211819.33333333334</v>
      </c>
      <c r="U6" s="114">
        <f>SUM(U5*S6)</f>
        <v>168000</v>
      </c>
      <c r="V6" s="114">
        <f>SUM(V5*S6)</f>
        <v>200000</v>
      </c>
      <c r="W6" s="114">
        <f>SUM(W5*S6)</f>
        <v>56666</v>
      </c>
      <c r="X6" s="114">
        <f>SUM(X5*S6)</f>
        <v>143334</v>
      </c>
      <c r="Y6" s="116">
        <f t="shared" ref="Y6:Y12" si="1">T6+X6</f>
        <v>-68485.333333333343</v>
      </c>
    </row>
    <row r="7" spans="1:25">
      <c r="A7" s="13"/>
      <c r="B7" s="16">
        <v>1</v>
      </c>
      <c r="C7" s="15">
        <v>1000</v>
      </c>
      <c r="D7" s="14">
        <v>160</v>
      </c>
      <c r="E7" s="54">
        <f>SUM(C7*D7)</f>
        <v>160000</v>
      </c>
      <c r="F7" s="14" t="s">
        <v>37</v>
      </c>
      <c r="G7" s="15">
        <v>1538</v>
      </c>
      <c r="H7" s="51">
        <v>49912</v>
      </c>
      <c r="I7" s="49">
        <f>H7/G7</f>
        <v>32.452535760728217</v>
      </c>
      <c r="J7" s="15">
        <f t="shared" ref="J7:J14" si="2">G7*5</f>
        <v>7690</v>
      </c>
      <c r="K7" s="16">
        <f>SUM(H7+J7)-E7</f>
        <v>-102398</v>
      </c>
      <c r="L7" s="16">
        <v>500000</v>
      </c>
      <c r="M7" s="16">
        <v>5</v>
      </c>
      <c r="N7" s="16">
        <f>L7/M7</f>
        <v>100000</v>
      </c>
      <c r="O7" s="15">
        <f>SUM(N7/12)</f>
        <v>8333.3333333333339</v>
      </c>
      <c r="P7" s="16">
        <f>K7+O7</f>
        <v>-94064.666666666672</v>
      </c>
      <c r="Q7" s="13"/>
      <c r="S7" s="19">
        <v>3</v>
      </c>
      <c r="T7" s="117">
        <f t="shared" si="0"/>
        <v>-317729</v>
      </c>
      <c r="U7" s="114">
        <f>SUM(U5*S7)</f>
        <v>252000</v>
      </c>
      <c r="V7" s="114">
        <f>SUM(V5*S7)</f>
        <v>300000</v>
      </c>
      <c r="W7" s="114">
        <f>SUM(W5*S7)</f>
        <v>84999</v>
      </c>
      <c r="X7" s="114">
        <f>SUM(X5*S7)</f>
        <v>215001</v>
      </c>
      <c r="Y7" s="116">
        <f t="shared" si="1"/>
        <v>-102728</v>
      </c>
    </row>
    <row r="8" spans="1:25">
      <c r="A8" s="13"/>
      <c r="B8" s="19">
        <v>2</v>
      </c>
      <c r="C8" s="18">
        <v>2000</v>
      </c>
      <c r="D8" s="17">
        <v>160</v>
      </c>
      <c r="E8" s="55">
        <f>SUM(C8*D8)</f>
        <v>320000</v>
      </c>
      <c r="F8" s="17" t="s">
        <v>38</v>
      </c>
      <c r="G8" s="18">
        <f>G7*2</f>
        <v>3076</v>
      </c>
      <c r="H8" s="52">
        <v>97658</v>
      </c>
      <c r="I8" s="48">
        <f t="shared" ref="I8:I14" si="3">H8/G8</f>
        <v>31.748374512353706</v>
      </c>
      <c r="J8" s="18">
        <f t="shared" si="2"/>
        <v>15380</v>
      </c>
      <c r="K8" s="19">
        <f t="shared" ref="K8:K14" si="4">SUM(H8+J8)-E8</f>
        <v>-206962</v>
      </c>
      <c r="L8" s="19">
        <f>L7*2</f>
        <v>1000000</v>
      </c>
      <c r="M8" s="19">
        <v>5</v>
      </c>
      <c r="N8" s="19">
        <f>L8/M8</f>
        <v>200000</v>
      </c>
      <c r="O8" s="18">
        <f>N8/12</f>
        <v>16666.666666666668</v>
      </c>
      <c r="P8" s="19">
        <f>K8+O8</f>
        <v>-190295.33333333334</v>
      </c>
      <c r="Q8" s="13"/>
      <c r="S8" s="19">
        <v>4</v>
      </c>
      <c r="T8" s="117">
        <f t="shared" si="0"/>
        <v>-423638.66666666669</v>
      </c>
      <c r="U8" s="114">
        <f>SUM(U5*S8)</f>
        <v>336000</v>
      </c>
      <c r="V8" s="114">
        <f>SUM(V5*S8)</f>
        <v>400000</v>
      </c>
      <c r="W8" s="114">
        <f>SUM(W5*S8)</f>
        <v>113332</v>
      </c>
      <c r="X8" s="114">
        <f>SUM(X5*S8)</f>
        <v>286668</v>
      </c>
      <c r="Y8" s="116">
        <f t="shared" si="1"/>
        <v>-136970.66666666669</v>
      </c>
    </row>
    <row r="9" spans="1:25">
      <c r="A9" s="13"/>
      <c r="B9" s="19">
        <v>3</v>
      </c>
      <c r="C9" s="18">
        <v>3000</v>
      </c>
      <c r="D9" s="17">
        <v>160</v>
      </c>
      <c r="E9" s="55">
        <f>SUM(C9*D9)</f>
        <v>480000</v>
      </c>
      <c r="F9" s="17" t="s">
        <v>39</v>
      </c>
      <c r="G9" s="18">
        <f>G7*3</f>
        <v>4614</v>
      </c>
      <c r="H9" s="52">
        <v>145402</v>
      </c>
      <c r="I9" s="48">
        <f t="shared" si="3"/>
        <v>31.513220632856523</v>
      </c>
      <c r="J9" s="18">
        <f t="shared" si="2"/>
        <v>23070</v>
      </c>
      <c r="K9" s="19">
        <f t="shared" si="4"/>
        <v>-311528</v>
      </c>
      <c r="L9" s="19">
        <f>L7*3</f>
        <v>1500000</v>
      </c>
      <c r="M9" s="19">
        <v>5</v>
      </c>
      <c r="N9" s="19">
        <f>L9/M9</f>
        <v>300000</v>
      </c>
      <c r="O9" s="18">
        <f t="shared" ref="O9:O14" si="5">N9/12</f>
        <v>25000</v>
      </c>
      <c r="P9" s="19">
        <f t="shared" ref="P9:P14" si="6">K9+O9</f>
        <v>-286528</v>
      </c>
      <c r="Q9" s="13"/>
      <c r="S9" s="19">
        <v>5</v>
      </c>
      <c r="T9" s="117">
        <f t="shared" si="0"/>
        <v>-529548.33333333337</v>
      </c>
      <c r="U9" s="114">
        <f>SUM(U5*S9)</f>
        <v>420000</v>
      </c>
      <c r="V9" s="114">
        <f>SUM(V5*S9)</f>
        <v>500000</v>
      </c>
      <c r="W9" s="114">
        <f>SUM(W5*S9)</f>
        <v>141665</v>
      </c>
      <c r="X9" s="114">
        <f>SUM(X5*S9)</f>
        <v>358335</v>
      </c>
      <c r="Y9" s="116">
        <f t="shared" si="1"/>
        <v>-171213.33333333337</v>
      </c>
    </row>
    <row r="10" spans="1:25">
      <c r="A10" s="13"/>
      <c r="B10" s="19">
        <v>4</v>
      </c>
      <c r="C10" s="18">
        <v>4000</v>
      </c>
      <c r="D10" s="17">
        <v>161</v>
      </c>
      <c r="E10" s="55">
        <f t="shared" ref="E10:E14" si="7">SUM(C10*D10)</f>
        <v>644000</v>
      </c>
      <c r="F10" s="17" t="s">
        <v>40</v>
      </c>
      <c r="G10" s="18">
        <f>G7*4</f>
        <v>6152</v>
      </c>
      <c r="H10" s="52">
        <v>193148</v>
      </c>
      <c r="I10" s="48">
        <f t="shared" si="3"/>
        <v>31.395968790637191</v>
      </c>
      <c r="J10" s="18">
        <f t="shared" si="2"/>
        <v>30760</v>
      </c>
      <c r="K10" s="19">
        <f t="shared" si="4"/>
        <v>-420092</v>
      </c>
      <c r="L10" s="19">
        <f>L7*4</f>
        <v>2000000</v>
      </c>
      <c r="M10" s="19">
        <v>5</v>
      </c>
      <c r="N10" s="19">
        <f t="shared" ref="N10:N14" si="8">L10/M10</f>
        <v>400000</v>
      </c>
      <c r="O10" s="18">
        <f t="shared" si="5"/>
        <v>33333.333333333336</v>
      </c>
      <c r="P10" s="19">
        <f t="shared" si="6"/>
        <v>-386758.66666666669</v>
      </c>
      <c r="Q10" s="13"/>
      <c r="S10" s="19">
        <v>6</v>
      </c>
      <c r="T10" s="117">
        <f t="shared" si="0"/>
        <v>-635458</v>
      </c>
      <c r="U10" s="114">
        <f>SUM(U5*S10)</f>
        <v>504000</v>
      </c>
      <c r="V10" s="114">
        <f>SUM(V5*S10)</f>
        <v>600000</v>
      </c>
      <c r="W10" s="114">
        <f>SUM(W5*S10)</f>
        <v>169998</v>
      </c>
      <c r="X10" s="114">
        <f>SUM(X5*S10)</f>
        <v>430002</v>
      </c>
      <c r="Y10" s="116">
        <f t="shared" si="1"/>
        <v>-205456</v>
      </c>
    </row>
    <row r="11" spans="1:25">
      <c r="A11" s="13"/>
      <c r="B11" s="19">
        <v>5</v>
      </c>
      <c r="C11" s="18">
        <v>5000</v>
      </c>
      <c r="D11" s="17">
        <v>162</v>
      </c>
      <c r="E11" s="55">
        <f t="shared" si="7"/>
        <v>810000</v>
      </c>
      <c r="F11" s="17" t="s">
        <v>41</v>
      </c>
      <c r="G11" s="18">
        <f>G7*5</f>
        <v>7690</v>
      </c>
      <c r="H11" s="52">
        <v>240893</v>
      </c>
      <c r="I11" s="48">
        <f t="shared" si="3"/>
        <v>31.325487646293887</v>
      </c>
      <c r="J11" s="18">
        <f t="shared" si="2"/>
        <v>38450</v>
      </c>
      <c r="K11" s="19">
        <f t="shared" si="4"/>
        <v>-530657</v>
      </c>
      <c r="L11" s="19">
        <f>L7*5</f>
        <v>2500000</v>
      </c>
      <c r="M11" s="19">
        <v>5</v>
      </c>
      <c r="N11" s="19">
        <f t="shared" si="8"/>
        <v>500000</v>
      </c>
      <c r="O11" s="18">
        <f t="shared" si="5"/>
        <v>41666.666666666664</v>
      </c>
      <c r="P11" s="19">
        <f t="shared" si="6"/>
        <v>-488990.33333333331</v>
      </c>
      <c r="Q11" s="13"/>
      <c r="S11" s="33">
        <v>7</v>
      </c>
      <c r="T11" s="117">
        <f t="shared" si="0"/>
        <v>-741367.66666666663</v>
      </c>
      <c r="U11" s="114">
        <f>SUM(U5*S11)</f>
        <v>588000</v>
      </c>
      <c r="V11" s="114">
        <f>SUM(V5*S11)</f>
        <v>700000</v>
      </c>
      <c r="W11" s="114">
        <f>SUM(W5*S11)</f>
        <v>198331</v>
      </c>
      <c r="X11" s="114">
        <f>SUM(X5*S11)</f>
        <v>501669</v>
      </c>
      <c r="Y11" s="116">
        <f t="shared" si="1"/>
        <v>-239698.66666666663</v>
      </c>
    </row>
    <row r="12" spans="1:25">
      <c r="A12" s="13"/>
      <c r="B12" s="19">
        <v>6</v>
      </c>
      <c r="C12" s="18">
        <v>6000</v>
      </c>
      <c r="D12" s="17">
        <v>163</v>
      </c>
      <c r="E12" s="55">
        <f t="shared" si="7"/>
        <v>978000</v>
      </c>
      <c r="F12" s="17" t="s">
        <v>42</v>
      </c>
      <c r="G12" s="18">
        <f>G7*6</f>
        <v>9228</v>
      </c>
      <c r="H12" s="52">
        <v>288954</v>
      </c>
      <c r="I12" s="48">
        <f t="shared" si="3"/>
        <v>31.312743823146945</v>
      </c>
      <c r="J12" s="18">
        <f t="shared" si="2"/>
        <v>46140</v>
      </c>
      <c r="K12" s="19">
        <f t="shared" si="4"/>
        <v>-642906</v>
      </c>
      <c r="L12" s="19">
        <f>L7*6</f>
        <v>3000000</v>
      </c>
      <c r="M12" s="19">
        <v>5</v>
      </c>
      <c r="N12" s="19">
        <f t="shared" si="8"/>
        <v>600000</v>
      </c>
      <c r="O12" s="18">
        <f t="shared" si="5"/>
        <v>50000</v>
      </c>
      <c r="P12" s="19">
        <f t="shared" si="6"/>
        <v>-592906</v>
      </c>
      <c r="Q12" s="13"/>
      <c r="S12" s="19">
        <v>8</v>
      </c>
      <c r="T12" s="117">
        <f t="shared" si="0"/>
        <v>-847277.33333333337</v>
      </c>
      <c r="U12" s="114">
        <f>SUM(U5*S12)</f>
        <v>672000</v>
      </c>
      <c r="V12" s="114">
        <f>SUM(V5*S12)</f>
        <v>800000</v>
      </c>
      <c r="W12" s="114">
        <f>SUM(W5*S12)</f>
        <v>226664</v>
      </c>
      <c r="X12" s="114">
        <f>SUM(X5*S12)</f>
        <v>573336</v>
      </c>
      <c r="Y12" s="116">
        <f t="shared" si="1"/>
        <v>-273941.33333333337</v>
      </c>
    </row>
    <row r="13" spans="1:25">
      <c r="A13" s="13"/>
      <c r="B13" s="33">
        <v>7</v>
      </c>
      <c r="C13" s="34">
        <v>7000</v>
      </c>
      <c r="D13" s="32">
        <v>164</v>
      </c>
      <c r="E13" s="56">
        <f t="shared" si="7"/>
        <v>1148000</v>
      </c>
      <c r="F13" s="17" t="s">
        <v>42</v>
      </c>
      <c r="G13" s="34">
        <f>G7*7</f>
        <v>10766</v>
      </c>
      <c r="H13" s="53">
        <v>334802</v>
      </c>
      <c r="I13" s="48">
        <f t="shared" si="3"/>
        <v>31.098086568827792</v>
      </c>
      <c r="J13" s="34">
        <f t="shared" si="2"/>
        <v>53830</v>
      </c>
      <c r="K13" s="19">
        <f t="shared" si="4"/>
        <v>-759368</v>
      </c>
      <c r="L13" s="33">
        <f>L7*7</f>
        <v>3500000</v>
      </c>
      <c r="M13" s="19">
        <v>5</v>
      </c>
      <c r="N13" s="33">
        <f t="shared" si="8"/>
        <v>700000</v>
      </c>
      <c r="O13" s="34">
        <f t="shared" si="5"/>
        <v>58333.333333333336</v>
      </c>
      <c r="P13" s="33">
        <f t="shared" si="6"/>
        <v>-701034.66666666663</v>
      </c>
      <c r="Q13" s="13"/>
    </row>
    <row r="14" spans="1:25">
      <c r="A14" s="13"/>
      <c r="B14" s="19">
        <v>8</v>
      </c>
      <c r="C14" s="18">
        <v>8000</v>
      </c>
      <c r="D14" s="17">
        <v>165</v>
      </c>
      <c r="E14" s="55">
        <f t="shared" si="7"/>
        <v>1320000</v>
      </c>
      <c r="F14" s="17" t="s">
        <v>42</v>
      </c>
      <c r="G14" s="18">
        <f>G7*8</f>
        <v>12304</v>
      </c>
      <c r="H14" s="52">
        <v>380650</v>
      </c>
      <c r="I14" s="48">
        <f t="shared" si="3"/>
        <v>30.937093628088427</v>
      </c>
      <c r="J14" s="18">
        <f t="shared" si="2"/>
        <v>61520</v>
      </c>
      <c r="K14" s="19">
        <f t="shared" si="4"/>
        <v>-877830</v>
      </c>
      <c r="L14" s="19">
        <f>L7*8</f>
        <v>4000000</v>
      </c>
      <c r="M14" s="19">
        <v>5</v>
      </c>
      <c r="N14" s="19">
        <f t="shared" si="8"/>
        <v>800000</v>
      </c>
      <c r="O14" s="18">
        <f t="shared" si="5"/>
        <v>66666.666666666672</v>
      </c>
      <c r="P14" s="19">
        <f t="shared" si="6"/>
        <v>-811163.33333333337</v>
      </c>
      <c r="Q14" s="13"/>
    </row>
    <row r="15" spans="1:25">
      <c r="A15" s="13"/>
      <c r="B15" s="24" t="s">
        <v>66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>
      <c r="A16" s="13"/>
      <c r="B16" s="23" t="s">
        <v>59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25">
      <c r="A17" s="13"/>
      <c r="B17" s="58" t="s">
        <v>60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25">
      <c r="A18" s="13"/>
      <c r="B18" s="25" t="s">
        <v>61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25">
      <c r="A20" s="13"/>
      <c r="B20" s="165" t="s">
        <v>63</v>
      </c>
      <c r="C20" s="165"/>
      <c r="D20" s="165" t="s">
        <v>119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3"/>
      <c r="S20" s="113" t="s">
        <v>31</v>
      </c>
      <c r="T20" s="113" t="s">
        <v>58</v>
      </c>
      <c r="U20" s="113" t="s">
        <v>113</v>
      </c>
    </row>
    <row r="21" spans="1:25">
      <c r="A21" s="13"/>
      <c r="B21" s="113" t="s">
        <v>31</v>
      </c>
      <c r="C21" s="113" t="s">
        <v>21</v>
      </c>
      <c r="D21" s="113" t="s">
        <v>22</v>
      </c>
      <c r="E21" s="113" t="s">
        <v>23</v>
      </c>
      <c r="F21" s="113" t="s">
        <v>20</v>
      </c>
      <c r="G21" s="113" t="s">
        <v>35</v>
      </c>
      <c r="H21" s="113" t="s">
        <v>36</v>
      </c>
      <c r="I21" s="113" t="s">
        <v>57</v>
      </c>
      <c r="J21" s="113" t="s">
        <v>28</v>
      </c>
      <c r="K21" s="113" t="s">
        <v>24</v>
      </c>
      <c r="L21" s="113" t="s">
        <v>43</v>
      </c>
      <c r="M21" s="113" t="s">
        <v>25</v>
      </c>
      <c r="N21" s="113" t="s">
        <v>26</v>
      </c>
      <c r="O21" s="113" t="s">
        <v>27</v>
      </c>
      <c r="P21" s="113" t="s">
        <v>58</v>
      </c>
      <c r="Q21" s="13"/>
      <c r="S21" s="50" t="s">
        <v>49</v>
      </c>
      <c r="T21" s="50" t="s">
        <v>45</v>
      </c>
      <c r="U21" s="50" t="s">
        <v>114</v>
      </c>
    </row>
    <row r="22" spans="1:25">
      <c r="A22" s="13"/>
      <c r="B22" s="50" t="s">
        <v>49</v>
      </c>
      <c r="C22" s="50" t="s">
        <v>44</v>
      </c>
      <c r="D22" s="50" t="s">
        <v>45</v>
      </c>
      <c r="E22" s="50" t="s">
        <v>45</v>
      </c>
      <c r="F22" s="50" t="s">
        <v>46</v>
      </c>
      <c r="G22" s="50" t="s">
        <v>47</v>
      </c>
      <c r="H22" s="50" t="s">
        <v>45</v>
      </c>
      <c r="I22" s="50" t="s">
        <v>45</v>
      </c>
      <c r="J22" s="50" t="s">
        <v>45</v>
      </c>
      <c r="K22" s="50" t="s">
        <v>45</v>
      </c>
      <c r="L22" s="50" t="s">
        <v>45</v>
      </c>
      <c r="M22" s="50" t="s">
        <v>48</v>
      </c>
      <c r="N22" s="50" t="s">
        <v>45</v>
      </c>
      <c r="O22" s="50" t="s">
        <v>45</v>
      </c>
      <c r="P22" s="50" t="s">
        <v>45</v>
      </c>
      <c r="Q22" s="13"/>
      <c r="S22" s="16">
        <v>1</v>
      </c>
      <c r="T22" s="115">
        <f t="shared" ref="T22:T29" si="9">T5</f>
        <v>-105909.66666666667</v>
      </c>
      <c r="U22" s="115">
        <f t="shared" ref="U22:U29" si="10">Y5</f>
        <v>-34242.666666666672</v>
      </c>
    </row>
    <row r="23" spans="1:25">
      <c r="A23" s="13"/>
      <c r="B23" s="16">
        <v>1</v>
      </c>
      <c r="C23" s="15">
        <v>1000</v>
      </c>
      <c r="D23" s="14">
        <v>160</v>
      </c>
      <c r="E23" s="54">
        <f>SUM(C23*D23)</f>
        <v>160000</v>
      </c>
      <c r="F23" s="14" t="s">
        <v>120</v>
      </c>
      <c r="G23" s="15">
        <v>1538</v>
      </c>
      <c r="H23" s="51">
        <v>33067</v>
      </c>
      <c r="I23" s="49">
        <f>H23/G23</f>
        <v>21.5</v>
      </c>
      <c r="J23" s="15">
        <f t="shared" ref="J23:J30" si="11">G23*5</f>
        <v>7690</v>
      </c>
      <c r="K23" s="115">
        <f>SUM(H23+J23)-E23</f>
        <v>-119243</v>
      </c>
      <c r="L23" s="16">
        <v>800000</v>
      </c>
      <c r="M23" s="16">
        <v>5</v>
      </c>
      <c r="N23" s="16">
        <f>L23/M23</f>
        <v>160000</v>
      </c>
      <c r="O23" s="15">
        <f>SUM(N23/12)</f>
        <v>13333.333333333334</v>
      </c>
      <c r="P23" s="115">
        <f>K23+O23</f>
        <v>-105909.66666666667</v>
      </c>
      <c r="Q23" s="13"/>
      <c r="S23" s="19">
        <v>2</v>
      </c>
      <c r="T23" s="117">
        <f t="shared" si="9"/>
        <v>-211819.33333333334</v>
      </c>
      <c r="U23" s="116">
        <f t="shared" si="10"/>
        <v>-68485.333333333343</v>
      </c>
    </row>
    <row r="24" spans="1:25">
      <c r="A24" s="13"/>
      <c r="B24" s="19">
        <v>2</v>
      </c>
      <c r="C24" s="18">
        <v>2000</v>
      </c>
      <c r="D24" s="17">
        <v>160</v>
      </c>
      <c r="E24" s="55">
        <f>SUM(C24*D24)</f>
        <v>320000</v>
      </c>
      <c r="F24" s="17" t="s">
        <v>120</v>
      </c>
      <c r="G24" s="18">
        <f>G23*2</f>
        <v>3076</v>
      </c>
      <c r="H24" s="55">
        <f>SUM(H23*B24)</f>
        <v>66134</v>
      </c>
      <c r="I24" s="48">
        <f t="shared" ref="I24:I30" si="12">H24/G24</f>
        <v>21.5</v>
      </c>
      <c r="J24" s="18">
        <f t="shared" si="11"/>
        <v>15380</v>
      </c>
      <c r="K24" s="117">
        <f t="shared" ref="K24:K30" si="13">SUM(H24+J24)-E24</f>
        <v>-238486</v>
      </c>
      <c r="L24" s="19">
        <f>L23*2</f>
        <v>1600000</v>
      </c>
      <c r="M24" s="19">
        <v>5</v>
      </c>
      <c r="N24" s="19">
        <f>L24/M24</f>
        <v>320000</v>
      </c>
      <c r="O24" s="18">
        <f>N24/12</f>
        <v>26666.666666666668</v>
      </c>
      <c r="P24" s="117">
        <f>K24+O24</f>
        <v>-211819.33333333334</v>
      </c>
      <c r="Q24" s="13"/>
      <c r="S24" s="19">
        <v>3</v>
      </c>
      <c r="T24" s="117">
        <f t="shared" si="9"/>
        <v>-317729</v>
      </c>
      <c r="U24" s="116">
        <f t="shared" si="10"/>
        <v>-102728</v>
      </c>
    </row>
    <row r="25" spans="1:25">
      <c r="A25" s="13"/>
      <c r="B25" s="19">
        <v>3</v>
      </c>
      <c r="C25" s="18">
        <v>3000</v>
      </c>
      <c r="D25" s="17">
        <v>160</v>
      </c>
      <c r="E25" s="55">
        <f>SUM(C25*D25)</f>
        <v>480000</v>
      </c>
      <c r="F25" s="17" t="s">
        <v>120</v>
      </c>
      <c r="G25" s="18">
        <f>G23*3</f>
        <v>4614</v>
      </c>
      <c r="H25" s="55">
        <f>SUM(H23*B25)</f>
        <v>99201</v>
      </c>
      <c r="I25" s="48">
        <f t="shared" si="12"/>
        <v>21.5</v>
      </c>
      <c r="J25" s="18">
        <f t="shared" si="11"/>
        <v>23070</v>
      </c>
      <c r="K25" s="117">
        <f t="shared" si="13"/>
        <v>-357729</v>
      </c>
      <c r="L25" s="19">
        <f>L23*3</f>
        <v>2400000</v>
      </c>
      <c r="M25" s="19">
        <v>5</v>
      </c>
      <c r="N25" s="19">
        <f>L25/M25</f>
        <v>480000</v>
      </c>
      <c r="O25" s="18">
        <f t="shared" ref="O25:O30" si="14">N25/12</f>
        <v>40000</v>
      </c>
      <c r="P25" s="117">
        <f t="shared" ref="P25:P30" si="15">K25+O25</f>
        <v>-317729</v>
      </c>
      <c r="Q25" s="13"/>
      <c r="S25" s="19">
        <v>4</v>
      </c>
      <c r="T25" s="117">
        <f t="shared" si="9"/>
        <v>-423638.66666666669</v>
      </c>
      <c r="U25" s="116">
        <f t="shared" si="10"/>
        <v>-136970.66666666669</v>
      </c>
    </row>
    <row r="26" spans="1:25">
      <c r="A26" s="13"/>
      <c r="B26" s="19">
        <v>4</v>
      </c>
      <c r="C26" s="18">
        <v>4000</v>
      </c>
      <c r="D26" s="17">
        <v>160</v>
      </c>
      <c r="E26" s="55">
        <f t="shared" ref="E26:E30" si="16">SUM(C26*D26)</f>
        <v>640000</v>
      </c>
      <c r="F26" s="17" t="s">
        <v>120</v>
      </c>
      <c r="G26" s="18">
        <f>G23*4</f>
        <v>6152</v>
      </c>
      <c r="H26" s="55">
        <f>SUM(H23*B26)</f>
        <v>132268</v>
      </c>
      <c r="I26" s="48">
        <f t="shared" si="12"/>
        <v>21.5</v>
      </c>
      <c r="J26" s="18">
        <f t="shared" si="11"/>
        <v>30760</v>
      </c>
      <c r="K26" s="117">
        <f t="shared" si="13"/>
        <v>-476972</v>
      </c>
      <c r="L26" s="19">
        <f>L23*4</f>
        <v>3200000</v>
      </c>
      <c r="M26" s="19">
        <v>5</v>
      </c>
      <c r="N26" s="19">
        <f t="shared" ref="N26:N30" si="17">L26/M26</f>
        <v>640000</v>
      </c>
      <c r="O26" s="18">
        <f t="shared" si="14"/>
        <v>53333.333333333336</v>
      </c>
      <c r="P26" s="117">
        <f t="shared" si="15"/>
        <v>-423638.66666666669</v>
      </c>
      <c r="Q26" s="13"/>
      <c r="S26" s="19">
        <v>5</v>
      </c>
      <c r="T26" s="117">
        <f t="shared" si="9"/>
        <v>-529548.33333333337</v>
      </c>
      <c r="U26" s="116">
        <f t="shared" si="10"/>
        <v>-171213.33333333337</v>
      </c>
    </row>
    <row r="27" spans="1:25">
      <c r="A27" s="13"/>
      <c r="B27" s="19">
        <v>5</v>
      </c>
      <c r="C27" s="18">
        <v>5000</v>
      </c>
      <c r="D27" s="17">
        <v>160</v>
      </c>
      <c r="E27" s="55">
        <f t="shared" si="16"/>
        <v>800000</v>
      </c>
      <c r="F27" s="17" t="s">
        <v>120</v>
      </c>
      <c r="G27" s="18">
        <f>G23*5</f>
        <v>7690</v>
      </c>
      <c r="H27" s="55">
        <f>SUM(H23*B27)</f>
        <v>165335</v>
      </c>
      <c r="I27" s="48">
        <f t="shared" si="12"/>
        <v>21.5</v>
      </c>
      <c r="J27" s="18">
        <f t="shared" si="11"/>
        <v>38450</v>
      </c>
      <c r="K27" s="117">
        <f t="shared" si="13"/>
        <v>-596215</v>
      </c>
      <c r="L27" s="19">
        <f>L23*5</f>
        <v>4000000</v>
      </c>
      <c r="M27" s="19">
        <v>5</v>
      </c>
      <c r="N27" s="19">
        <f t="shared" si="17"/>
        <v>800000</v>
      </c>
      <c r="O27" s="18">
        <f t="shared" si="14"/>
        <v>66666.666666666672</v>
      </c>
      <c r="P27" s="117">
        <f t="shared" si="15"/>
        <v>-529548.33333333337</v>
      </c>
      <c r="Q27" s="13"/>
      <c r="S27" s="19">
        <v>6</v>
      </c>
      <c r="T27" s="117">
        <f t="shared" si="9"/>
        <v>-635458</v>
      </c>
      <c r="U27" s="116">
        <f t="shared" si="10"/>
        <v>-205456</v>
      </c>
    </row>
    <row r="28" spans="1:25">
      <c r="A28" s="13"/>
      <c r="B28" s="19">
        <v>6</v>
      </c>
      <c r="C28" s="18">
        <v>6000</v>
      </c>
      <c r="D28" s="17">
        <v>160</v>
      </c>
      <c r="E28" s="55">
        <f t="shared" si="16"/>
        <v>960000</v>
      </c>
      <c r="F28" s="17" t="s">
        <v>120</v>
      </c>
      <c r="G28" s="18">
        <f>G23*6</f>
        <v>9228</v>
      </c>
      <c r="H28" s="55">
        <f>SUM(H23*B28)</f>
        <v>198402</v>
      </c>
      <c r="I28" s="48">
        <f t="shared" si="12"/>
        <v>21.5</v>
      </c>
      <c r="J28" s="18">
        <f t="shared" si="11"/>
        <v>46140</v>
      </c>
      <c r="K28" s="117">
        <f t="shared" si="13"/>
        <v>-715458</v>
      </c>
      <c r="L28" s="19">
        <f>L23*6</f>
        <v>4800000</v>
      </c>
      <c r="M28" s="19">
        <v>5</v>
      </c>
      <c r="N28" s="19">
        <f t="shared" si="17"/>
        <v>960000</v>
      </c>
      <c r="O28" s="18">
        <f t="shared" si="14"/>
        <v>80000</v>
      </c>
      <c r="P28" s="117">
        <f t="shared" si="15"/>
        <v>-635458</v>
      </c>
      <c r="Q28" s="13"/>
      <c r="S28" s="33">
        <v>7</v>
      </c>
      <c r="T28" s="117">
        <f t="shared" si="9"/>
        <v>-741367.66666666663</v>
      </c>
      <c r="U28" s="116">
        <f t="shared" si="10"/>
        <v>-239698.66666666663</v>
      </c>
    </row>
    <row r="29" spans="1:25">
      <c r="A29" s="13"/>
      <c r="B29" s="33">
        <v>7</v>
      </c>
      <c r="C29" s="34">
        <v>7000</v>
      </c>
      <c r="D29" s="17">
        <v>160</v>
      </c>
      <c r="E29" s="56">
        <f t="shared" si="16"/>
        <v>1120000</v>
      </c>
      <c r="F29" s="17" t="s">
        <v>120</v>
      </c>
      <c r="G29" s="34">
        <f>G23*7</f>
        <v>10766</v>
      </c>
      <c r="H29" s="55">
        <f>SUM(H23*B29)</f>
        <v>231469</v>
      </c>
      <c r="I29" s="48">
        <f t="shared" si="12"/>
        <v>21.5</v>
      </c>
      <c r="J29" s="34">
        <f t="shared" si="11"/>
        <v>53830</v>
      </c>
      <c r="K29" s="117">
        <f t="shared" si="13"/>
        <v>-834701</v>
      </c>
      <c r="L29" s="33">
        <f>L23*7</f>
        <v>5600000</v>
      </c>
      <c r="M29" s="19">
        <v>5</v>
      </c>
      <c r="N29" s="33">
        <f t="shared" si="17"/>
        <v>1120000</v>
      </c>
      <c r="O29" s="34">
        <f t="shared" si="14"/>
        <v>93333.333333333328</v>
      </c>
      <c r="P29" s="118">
        <f t="shared" si="15"/>
        <v>-741367.66666666663</v>
      </c>
      <c r="Q29" s="13"/>
      <c r="S29" s="19">
        <v>8</v>
      </c>
      <c r="T29" s="117">
        <f t="shared" si="9"/>
        <v>-847277.33333333337</v>
      </c>
      <c r="U29" s="116">
        <f t="shared" si="10"/>
        <v>-273941.33333333337</v>
      </c>
    </row>
    <row r="30" spans="1:25">
      <c r="A30" s="13"/>
      <c r="B30" s="19">
        <v>8</v>
      </c>
      <c r="C30" s="18">
        <v>8000</v>
      </c>
      <c r="D30" s="17">
        <v>160</v>
      </c>
      <c r="E30" s="55">
        <f t="shared" si="16"/>
        <v>1280000</v>
      </c>
      <c r="F30" s="17" t="s">
        <v>120</v>
      </c>
      <c r="G30" s="18">
        <f>G23*8</f>
        <v>12304</v>
      </c>
      <c r="H30" s="55">
        <f>SUM(H23*B30)</f>
        <v>264536</v>
      </c>
      <c r="I30" s="48">
        <f t="shared" si="12"/>
        <v>21.5</v>
      </c>
      <c r="J30" s="18">
        <f t="shared" si="11"/>
        <v>61520</v>
      </c>
      <c r="K30" s="117">
        <f t="shared" si="13"/>
        <v>-953944</v>
      </c>
      <c r="L30" s="19">
        <f>L23*8</f>
        <v>6400000</v>
      </c>
      <c r="M30" s="19">
        <v>5</v>
      </c>
      <c r="N30" s="19">
        <f t="shared" si="17"/>
        <v>1280000</v>
      </c>
      <c r="O30" s="18">
        <f t="shared" si="14"/>
        <v>106666.66666666667</v>
      </c>
      <c r="P30" s="117">
        <f t="shared" si="15"/>
        <v>-847277.33333333337</v>
      </c>
      <c r="Q30" s="13"/>
    </row>
    <row r="31" spans="1:25">
      <c r="A31" s="13"/>
      <c r="B31" s="24" t="s">
        <v>67</v>
      </c>
      <c r="C31" s="13"/>
      <c r="D31" s="13"/>
      <c r="E31" s="13"/>
      <c r="F31" s="13"/>
      <c r="G31" s="13"/>
      <c r="H31" s="13"/>
      <c r="I31" s="13"/>
      <c r="J31" s="13"/>
      <c r="K31" s="23" t="s">
        <v>59</v>
      </c>
      <c r="L31" s="13"/>
      <c r="M31" s="13"/>
      <c r="N31" s="13"/>
      <c r="O31" s="13"/>
      <c r="P31" s="13"/>
      <c r="Q31" s="13"/>
      <c r="Y31" s="35"/>
    </row>
    <row r="32" spans="1:25">
      <c r="A32" s="13"/>
      <c r="B32" s="119" t="s">
        <v>60</v>
      </c>
      <c r="C32" s="13"/>
      <c r="D32" s="13"/>
      <c r="E32" s="13"/>
      <c r="F32" s="13"/>
      <c r="G32" s="13"/>
      <c r="H32" s="13"/>
      <c r="I32" s="24" t="s">
        <v>61</v>
      </c>
      <c r="J32" s="13"/>
      <c r="K32" s="13"/>
      <c r="L32" s="13"/>
      <c r="M32" s="13"/>
      <c r="N32" s="13"/>
      <c r="O32" s="13"/>
      <c r="P32" s="13"/>
      <c r="Q32" s="13"/>
    </row>
    <row r="33" spans="1:17">
      <c r="A33" s="13"/>
      <c r="B33" s="11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>
      <c r="A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7">
      <c r="M38" s="113" t="s">
        <v>31</v>
      </c>
      <c r="N38" s="113" t="s">
        <v>24</v>
      </c>
      <c r="O38" s="113" t="s">
        <v>58</v>
      </c>
    </row>
    <row r="39" spans="1:17">
      <c r="M39" s="50" t="s">
        <v>49</v>
      </c>
      <c r="N39" s="50" t="s">
        <v>45</v>
      </c>
      <c r="O39" s="50" t="s">
        <v>45</v>
      </c>
    </row>
    <row r="40" spans="1:17">
      <c r="M40" s="16">
        <v>1</v>
      </c>
      <c r="N40" s="115">
        <f>K23</f>
        <v>-119243</v>
      </c>
      <c r="O40" s="115">
        <f>P23</f>
        <v>-105909.66666666667</v>
      </c>
    </row>
    <row r="41" spans="1:17">
      <c r="M41" s="19">
        <v>2</v>
      </c>
      <c r="N41" s="117">
        <f>K24</f>
        <v>-238486</v>
      </c>
      <c r="O41" s="117">
        <f>P24</f>
        <v>-211819.33333333334</v>
      </c>
    </row>
    <row r="42" spans="1:17">
      <c r="M42" s="19">
        <v>3</v>
      </c>
      <c r="N42" s="117">
        <f t="shared" ref="N42:N47" si="18">K25</f>
        <v>-357729</v>
      </c>
      <c r="O42" s="117">
        <f t="shared" ref="O42:O46" si="19">P25</f>
        <v>-317729</v>
      </c>
    </row>
    <row r="43" spans="1:17">
      <c r="M43" s="19">
        <v>4</v>
      </c>
      <c r="N43" s="117">
        <f t="shared" si="18"/>
        <v>-476972</v>
      </c>
      <c r="O43" s="117">
        <f t="shared" si="19"/>
        <v>-423638.66666666669</v>
      </c>
    </row>
    <row r="44" spans="1:17">
      <c r="M44" s="19">
        <v>5</v>
      </c>
      <c r="N44" s="117">
        <f t="shared" si="18"/>
        <v>-596215</v>
      </c>
      <c r="O44" s="117">
        <f t="shared" si="19"/>
        <v>-529548.33333333337</v>
      </c>
    </row>
    <row r="45" spans="1:17">
      <c r="M45" s="19">
        <v>6</v>
      </c>
      <c r="N45" s="117">
        <f t="shared" si="18"/>
        <v>-715458</v>
      </c>
      <c r="O45" s="117">
        <f t="shared" si="19"/>
        <v>-635458</v>
      </c>
    </row>
    <row r="46" spans="1:17">
      <c r="M46" s="33">
        <v>7</v>
      </c>
      <c r="N46" s="117">
        <f t="shared" si="18"/>
        <v>-834701</v>
      </c>
      <c r="O46" s="117">
        <f t="shared" si="19"/>
        <v>-741367.66666666663</v>
      </c>
    </row>
    <row r="47" spans="1:17">
      <c r="M47" s="19">
        <v>8</v>
      </c>
      <c r="N47" s="117">
        <f t="shared" si="18"/>
        <v>-953944</v>
      </c>
      <c r="O47" s="117">
        <f>P30</f>
        <v>-847277.33333333337</v>
      </c>
    </row>
    <row r="53" spans="2:16">
      <c r="B53" s="165" t="s">
        <v>63</v>
      </c>
      <c r="C53" s="165"/>
      <c r="D53" s="165" t="s">
        <v>119</v>
      </c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</row>
    <row r="54" spans="2:16" ht="37.200000000000003" customHeight="1">
      <c r="B54" s="113" t="s">
        <v>31</v>
      </c>
      <c r="C54" s="120" t="s">
        <v>121</v>
      </c>
      <c r="D54" s="120" t="s">
        <v>122</v>
      </c>
      <c r="E54" s="120" t="s">
        <v>123</v>
      </c>
      <c r="F54" s="113" t="s">
        <v>20</v>
      </c>
      <c r="G54" s="113" t="s">
        <v>35</v>
      </c>
      <c r="H54" s="113" t="s">
        <v>36</v>
      </c>
      <c r="I54" s="120" t="s">
        <v>124</v>
      </c>
      <c r="J54" s="120" t="s">
        <v>125</v>
      </c>
      <c r="K54" s="120" t="s">
        <v>126</v>
      </c>
      <c r="L54" s="120" t="s">
        <v>130</v>
      </c>
      <c r="M54" s="113" t="s">
        <v>25</v>
      </c>
      <c r="N54" s="120" t="s">
        <v>131</v>
      </c>
      <c r="O54" s="120" t="s">
        <v>129</v>
      </c>
      <c r="P54" s="113" t="s">
        <v>128</v>
      </c>
    </row>
    <row r="55" spans="2:16">
      <c r="B55" s="50" t="s">
        <v>49</v>
      </c>
      <c r="C55" s="50" t="s">
        <v>44</v>
      </c>
      <c r="D55" s="50" t="s">
        <v>45</v>
      </c>
      <c r="E55" s="50" t="s">
        <v>45</v>
      </c>
      <c r="F55" s="50" t="s">
        <v>46</v>
      </c>
      <c r="G55" s="50" t="s">
        <v>47</v>
      </c>
      <c r="H55" s="50" t="s">
        <v>45</v>
      </c>
      <c r="I55" s="50" t="s">
        <v>45</v>
      </c>
      <c r="J55" s="50" t="s">
        <v>45</v>
      </c>
      <c r="K55" s="50" t="s">
        <v>127</v>
      </c>
      <c r="L55" s="50" t="s">
        <v>45</v>
      </c>
      <c r="M55" s="50" t="s">
        <v>48</v>
      </c>
      <c r="N55" s="50" t="s">
        <v>45</v>
      </c>
      <c r="O55" s="50" t="s">
        <v>45</v>
      </c>
      <c r="P55" s="50" t="s">
        <v>45</v>
      </c>
    </row>
    <row r="56" spans="2:16">
      <c r="B56" s="16">
        <v>1</v>
      </c>
      <c r="C56" s="15">
        <v>1000</v>
      </c>
      <c r="D56" s="14">
        <v>2</v>
      </c>
      <c r="E56" s="54">
        <f>SUM(C56*D56)</f>
        <v>2000</v>
      </c>
      <c r="F56" s="14" t="s">
        <v>120</v>
      </c>
      <c r="G56" s="15">
        <v>1538</v>
      </c>
      <c r="H56" s="51">
        <v>33067</v>
      </c>
      <c r="I56" s="49">
        <v>5</v>
      </c>
      <c r="J56" s="15">
        <f>G56*I56</f>
        <v>7690</v>
      </c>
      <c r="K56" s="115">
        <f>J56-E56</f>
        <v>5690</v>
      </c>
      <c r="L56" s="16">
        <v>100000</v>
      </c>
      <c r="M56" s="16">
        <v>5</v>
      </c>
      <c r="N56" s="16">
        <f>L56/M56</f>
        <v>20000</v>
      </c>
      <c r="O56" s="15">
        <f>SUM(N56/12)</f>
        <v>1666.6666666666667</v>
      </c>
      <c r="P56" s="115">
        <f>K56+O56</f>
        <v>7356.666666666667</v>
      </c>
    </row>
    <row r="57" spans="2:16">
      <c r="B57" s="19">
        <v>2</v>
      </c>
      <c r="C57" s="18">
        <v>2000</v>
      </c>
      <c r="D57" s="17">
        <v>2</v>
      </c>
      <c r="E57" s="55">
        <f>SUM(C57*D57)</f>
        <v>4000</v>
      </c>
      <c r="F57" s="17" t="s">
        <v>120</v>
      </c>
      <c r="G57" s="18">
        <f>G56*2</f>
        <v>3076</v>
      </c>
      <c r="H57" s="55">
        <f>SUM(H56*B57)</f>
        <v>66134</v>
      </c>
      <c r="I57" s="48">
        <v>5</v>
      </c>
      <c r="J57" s="18">
        <f t="shared" ref="J57:J63" si="20">G57*I57</f>
        <v>15380</v>
      </c>
      <c r="K57" s="117">
        <f t="shared" ref="K57:K63" si="21">J57-E57</f>
        <v>11380</v>
      </c>
      <c r="L57" s="19">
        <f>L56*2</f>
        <v>200000</v>
      </c>
      <c r="M57" s="19">
        <v>5</v>
      </c>
      <c r="N57" s="19">
        <f>L57/M57</f>
        <v>40000</v>
      </c>
      <c r="O57" s="18">
        <f>N57/12</f>
        <v>3333.3333333333335</v>
      </c>
      <c r="P57" s="117">
        <f>K57+O57</f>
        <v>14713.333333333334</v>
      </c>
    </row>
    <row r="58" spans="2:16">
      <c r="B58" s="19">
        <v>3</v>
      </c>
      <c r="C58" s="18">
        <v>3000</v>
      </c>
      <c r="D58" s="17">
        <v>2</v>
      </c>
      <c r="E58" s="55">
        <f>SUM(C58*D58)</f>
        <v>6000</v>
      </c>
      <c r="F58" s="17" t="s">
        <v>120</v>
      </c>
      <c r="G58" s="18">
        <f>G56*3</f>
        <v>4614</v>
      </c>
      <c r="H58" s="55">
        <f>SUM(H56*B58)</f>
        <v>99201</v>
      </c>
      <c r="I58" s="48">
        <v>5</v>
      </c>
      <c r="J58" s="18">
        <f t="shared" si="20"/>
        <v>23070</v>
      </c>
      <c r="K58" s="117">
        <f t="shared" si="21"/>
        <v>17070</v>
      </c>
      <c r="L58" s="19">
        <f>L56*3</f>
        <v>300000</v>
      </c>
      <c r="M58" s="19">
        <v>5</v>
      </c>
      <c r="N58" s="19">
        <f>L58/M58</f>
        <v>60000</v>
      </c>
      <c r="O58" s="18">
        <f t="shared" ref="O58:O63" si="22">N58/12</f>
        <v>5000</v>
      </c>
      <c r="P58" s="117">
        <f t="shared" ref="P58:P63" si="23">K58+O58</f>
        <v>22070</v>
      </c>
    </row>
    <row r="59" spans="2:16">
      <c r="B59" s="19">
        <v>4</v>
      </c>
      <c r="C59" s="18">
        <v>4000</v>
      </c>
      <c r="D59" s="17">
        <v>2</v>
      </c>
      <c r="E59" s="55">
        <f t="shared" ref="E59:E63" si="24">SUM(C59*D59)</f>
        <v>8000</v>
      </c>
      <c r="F59" s="17" t="s">
        <v>120</v>
      </c>
      <c r="G59" s="18">
        <f>G56*4</f>
        <v>6152</v>
      </c>
      <c r="H59" s="55">
        <f>SUM(H56*B59)</f>
        <v>132268</v>
      </c>
      <c r="I59" s="48">
        <v>5</v>
      </c>
      <c r="J59" s="18">
        <f t="shared" si="20"/>
        <v>30760</v>
      </c>
      <c r="K59" s="117">
        <f t="shared" si="21"/>
        <v>22760</v>
      </c>
      <c r="L59" s="19">
        <f>L56*4</f>
        <v>400000</v>
      </c>
      <c r="M59" s="19">
        <v>5</v>
      </c>
      <c r="N59" s="19">
        <f t="shared" ref="N59:N63" si="25">L59/M59</f>
        <v>80000</v>
      </c>
      <c r="O59" s="18">
        <f t="shared" si="22"/>
        <v>6666.666666666667</v>
      </c>
      <c r="P59" s="117">
        <f t="shared" si="23"/>
        <v>29426.666666666668</v>
      </c>
    </row>
    <row r="60" spans="2:16">
      <c r="B60" s="19">
        <v>5</v>
      </c>
      <c r="C60" s="18">
        <v>5000</v>
      </c>
      <c r="D60" s="17">
        <v>2</v>
      </c>
      <c r="E60" s="55">
        <f t="shared" si="24"/>
        <v>10000</v>
      </c>
      <c r="F60" s="17" t="s">
        <v>120</v>
      </c>
      <c r="G60" s="18">
        <f>G56*5</f>
        <v>7690</v>
      </c>
      <c r="H60" s="55">
        <f>SUM(H56*B60)</f>
        <v>165335</v>
      </c>
      <c r="I60" s="48">
        <v>5</v>
      </c>
      <c r="J60" s="18">
        <f t="shared" si="20"/>
        <v>38450</v>
      </c>
      <c r="K60" s="117">
        <f t="shared" si="21"/>
        <v>28450</v>
      </c>
      <c r="L60" s="19">
        <f>L56*5</f>
        <v>500000</v>
      </c>
      <c r="M60" s="19">
        <v>5</v>
      </c>
      <c r="N60" s="19">
        <f t="shared" si="25"/>
        <v>100000</v>
      </c>
      <c r="O60" s="18">
        <f t="shared" si="22"/>
        <v>8333.3333333333339</v>
      </c>
      <c r="P60" s="117">
        <f t="shared" si="23"/>
        <v>36783.333333333336</v>
      </c>
    </row>
    <row r="61" spans="2:16">
      <c r="B61" s="19">
        <v>6</v>
      </c>
      <c r="C61" s="18">
        <v>6000</v>
      </c>
      <c r="D61" s="17">
        <v>2</v>
      </c>
      <c r="E61" s="55">
        <f t="shared" si="24"/>
        <v>12000</v>
      </c>
      <c r="F61" s="17" t="s">
        <v>120</v>
      </c>
      <c r="G61" s="18">
        <f>G56*6</f>
        <v>9228</v>
      </c>
      <c r="H61" s="55">
        <f>SUM(H56*B61)</f>
        <v>198402</v>
      </c>
      <c r="I61" s="48">
        <v>5</v>
      </c>
      <c r="J61" s="18">
        <f t="shared" si="20"/>
        <v>46140</v>
      </c>
      <c r="K61" s="117">
        <f t="shared" si="21"/>
        <v>34140</v>
      </c>
      <c r="L61" s="19">
        <f>L56*6</f>
        <v>600000</v>
      </c>
      <c r="M61" s="19">
        <v>5</v>
      </c>
      <c r="N61" s="19">
        <f t="shared" si="25"/>
        <v>120000</v>
      </c>
      <c r="O61" s="18">
        <f t="shared" si="22"/>
        <v>10000</v>
      </c>
      <c r="P61" s="117">
        <f t="shared" si="23"/>
        <v>44140</v>
      </c>
    </row>
    <row r="62" spans="2:16">
      <c r="B62" s="33">
        <v>7</v>
      </c>
      <c r="C62" s="34">
        <v>7000</v>
      </c>
      <c r="D62" s="17">
        <v>2</v>
      </c>
      <c r="E62" s="56">
        <f t="shared" si="24"/>
        <v>14000</v>
      </c>
      <c r="F62" s="17" t="s">
        <v>120</v>
      </c>
      <c r="G62" s="34">
        <f>G56*7</f>
        <v>10766</v>
      </c>
      <c r="H62" s="55">
        <f>SUM(H56*B62)</f>
        <v>231469</v>
      </c>
      <c r="I62" s="48">
        <v>5</v>
      </c>
      <c r="J62" s="18">
        <f t="shared" si="20"/>
        <v>53830</v>
      </c>
      <c r="K62" s="117">
        <f t="shared" si="21"/>
        <v>39830</v>
      </c>
      <c r="L62" s="33">
        <f>L56*7</f>
        <v>700000</v>
      </c>
      <c r="M62" s="19">
        <v>5</v>
      </c>
      <c r="N62" s="33">
        <f t="shared" si="25"/>
        <v>140000</v>
      </c>
      <c r="O62" s="34">
        <f t="shared" si="22"/>
        <v>11666.666666666666</v>
      </c>
      <c r="P62" s="118">
        <f t="shared" si="23"/>
        <v>51496.666666666664</v>
      </c>
    </row>
    <row r="63" spans="2:16">
      <c r="B63" s="19">
        <v>8</v>
      </c>
      <c r="C63" s="18">
        <v>8000</v>
      </c>
      <c r="D63" s="17">
        <v>2</v>
      </c>
      <c r="E63" s="55">
        <f t="shared" si="24"/>
        <v>16000</v>
      </c>
      <c r="F63" s="17" t="s">
        <v>120</v>
      </c>
      <c r="G63" s="18">
        <f>G56*8</f>
        <v>12304</v>
      </c>
      <c r="H63" s="55">
        <f>SUM(H56*B63)</f>
        <v>264536</v>
      </c>
      <c r="I63" s="48">
        <v>5</v>
      </c>
      <c r="J63" s="18">
        <f t="shared" si="20"/>
        <v>61520</v>
      </c>
      <c r="K63" s="117">
        <f t="shared" si="21"/>
        <v>45520</v>
      </c>
      <c r="L63" s="19">
        <f>L56*8</f>
        <v>800000</v>
      </c>
      <c r="M63" s="19">
        <v>5</v>
      </c>
      <c r="N63" s="19">
        <f t="shared" si="25"/>
        <v>160000</v>
      </c>
      <c r="O63" s="18">
        <f t="shared" si="22"/>
        <v>13333.333333333334</v>
      </c>
      <c r="P63" s="117">
        <f t="shared" si="23"/>
        <v>58853.333333333336</v>
      </c>
    </row>
  </sheetData>
  <mergeCells count="6">
    <mergeCell ref="B4:C4"/>
    <mergeCell ref="D4:P4"/>
    <mergeCell ref="B20:C20"/>
    <mergeCell ref="D20:P20"/>
    <mergeCell ref="B53:C53"/>
    <mergeCell ref="D53:P53"/>
  </mergeCells>
  <phoneticPr fontId="1"/>
  <pageMargins left="0.7" right="0.7" top="0.75" bottom="0.75" header="0.3" footer="0.3"/>
  <pageSetup paperSize="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47"/>
  <sheetViews>
    <sheetView zoomScaleNormal="100" workbookViewId="0">
      <selection activeCell="G30" sqref="G30"/>
    </sheetView>
  </sheetViews>
  <sheetFormatPr defaultRowHeight="18"/>
  <cols>
    <col min="1" max="1" width="1.5" customWidth="1"/>
    <col min="2" max="2" width="9.5" customWidth="1"/>
    <col min="3" max="3" width="12.296875" customWidth="1"/>
    <col min="4" max="4" width="6.09765625" customWidth="1"/>
    <col min="5" max="5" width="10.59765625" customWidth="1"/>
    <col min="7" max="7" width="9.3984375" bestFit="1" customWidth="1"/>
    <col min="8" max="9" width="8.3984375" customWidth="1"/>
    <col min="10" max="10" width="11" customWidth="1"/>
    <col min="11" max="11" width="16.796875" customWidth="1"/>
    <col min="12" max="12" width="16.5" customWidth="1"/>
    <col min="13" max="13" width="9.8984375" customWidth="1"/>
    <col min="14" max="14" width="16.19921875" customWidth="1"/>
    <col min="15" max="15" width="15.296875" customWidth="1"/>
    <col min="16" max="16" width="12.59765625" customWidth="1"/>
    <col min="17" max="17" width="4.5" customWidth="1"/>
    <col min="19" max="19" width="10.796875" customWidth="1"/>
    <col min="20" max="20" width="12.296875" customWidth="1"/>
    <col min="21" max="21" width="25" customWidth="1"/>
    <col min="22" max="22" width="24.69921875" customWidth="1"/>
    <col min="23" max="23" width="17.796875" customWidth="1"/>
    <col min="24" max="24" width="13.296875" customWidth="1"/>
    <col min="25" max="25" width="18.59765625" customWidth="1"/>
  </cols>
  <sheetData>
    <row r="1" spans="1:17" ht="9.6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>
      <c r="A2" s="13"/>
      <c r="B2" s="13"/>
      <c r="C2" s="2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A3" s="13"/>
      <c r="B3" s="13"/>
      <c r="C3" s="2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>
      <c r="A4" s="13"/>
      <c r="B4" s="164" t="s">
        <v>19</v>
      </c>
      <c r="C4" s="164"/>
      <c r="D4" s="165" t="s">
        <v>64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3"/>
    </row>
    <row r="5" spans="1:17">
      <c r="A5" s="13"/>
      <c r="B5" s="62" t="s">
        <v>31</v>
      </c>
      <c r="C5" s="62" t="s">
        <v>21</v>
      </c>
      <c r="D5" s="62" t="s">
        <v>22</v>
      </c>
      <c r="E5" s="62" t="s">
        <v>23</v>
      </c>
      <c r="F5" s="62" t="s">
        <v>20</v>
      </c>
      <c r="G5" s="62" t="s">
        <v>35</v>
      </c>
      <c r="H5" s="62" t="s">
        <v>36</v>
      </c>
      <c r="I5" s="62" t="s">
        <v>57</v>
      </c>
      <c r="J5" s="62" t="s">
        <v>28</v>
      </c>
      <c r="K5" s="62" t="s">
        <v>24</v>
      </c>
      <c r="L5" s="62" t="s">
        <v>43</v>
      </c>
      <c r="M5" s="62" t="s">
        <v>25</v>
      </c>
      <c r="N5" s="62" t="s">
        <v>26</v>
      </c>
      <c r="O5" s="62" t="s">
        <v>27</v>
      </c>
      <c r="P5" s="62" t="s">
        <v>58</v>
      </c>
      <c r="Q5" s="13"/>
    </row>
    <row r="6" spans="1:17">
      <c r="A6" s="13"/>
      <c r="B6" s="50" t="s">
        <v>49</v>
      </c>
      <c r="C6" s="50" t="s">
        <v>44</v>
      </c>
      <c r="D6" s="50" t="s">
        <v>45</v>
      </c>
      <c r="E6" s="50" t="s">
        <v>45</v>
      </c>
      <c r="F6" s="50" t="s">
        <v>46</v>
      </c>
      <c r="G6" s="50" t="s">
        <v>47</v>
      </c>
      <c r="H6" s="50" t="s">
        <v>45</v>
      </c>
      <c r="I6" s="50" t="s">
        <v>56</v>
      </c>
      <c r="J6" s="50" t="s">
        <v>45</v>
      </c>
      <c r="K6" s="50" t="s">
        <v>45</v>
      </c>
      <c r="L6" s="50" t="s">
        <v>45</v>
      </c>
      <c r="M6" s="50" t="s">
        <v>48</v>
      </c>
      <c r="N6" s="50" t="s">
        <v>45</v>
      </c>
      <c r="O6" s="50" t="s">
        <v>45</v>
      </c>
      <c r="P6" s="50" t="s">
        <v>45</v>
      </c>
      <c r="Q6" s="13"/>
    </row>
    <row r="7" spans="1:17">
      <c r="A7" s="13"/>
      <c r="B7" s="16">
        <v>1</v>
      </c>
      <c r="C7" s="15">
        <v>1000</v>
      </c>
      <c r="D7" s="14">
        <v>160</v>
      </c>
      <c r="E7" s="54">
        <f>SUM(C7*D7)</f>
        <v>160000</v>
      </c>
      <c r="F7" s="14" t="s">
        <v>37</v>
      </c>
      <c r="G7" s="15">
        <v>1538</v>
      </c>
      <c r="H7" s="51">
        <v>49912</v>
      </c>
      <c r="I7" s="49">
        <f>H7/G7</f>
        <v>32.452535760728217</v>
      </c>
      <c r="J7" s="15">
        <f t="shared" ref="J7:J14" si="0">G7*5</f>
        <v>7690</v>
      </c>
      <c r="K7" s="16">
        <f>SUM(H7+J7)-E7</f>
        <v>-102398</v>
      </c>
      <c r="L7" s="16">
        <v>500000</v>
      </c>
      <c r="M7" s="16">
        <v>5</v>
      </c>
      <c r="N7" s="16">
        <f>L7/M7</f>
        <v>100000</v>
      </c>
      <c r="O7" s="15">
        <f>SUM(N7/12)</f>
        <v>8333.3333333333339</v>
      </c>
      <c r="P7" s="16">
        <f>K7+O7</f>
        <v>-94064.666666666672</v>
      </c>
      <c r="Q7" s="13"/>
    </row>
    <row r="8" spans="1:17">
      <c r="A8" s="13"/>
      <c r="B8" s="19">
        <v>2</v>
      </c>
      <c r="C8" s="18">
        <v>2000</v>
      </c>
      <c r="D8" s="17">
        <v>160</v>
      </c>
      <c r="E8" s="55">
        <f>SUM(C8*D8)</f>
        <v>320000</v>
      </c>
      <c r="F8" s="17" t="s">
        <v>38</v>
      </c>
      <c r="G8" s="18">
        <f>G7*2</f>
        <v>3076</v>
      </c>
      <c r="H8" s="52">
        <v>97658</v>
      </c>
      <c r="I8" s="48">
        <f t="shared" ref="I8:I14" si="1">H8/G8</f>
        <v>31.748374512353706</v>
      </c>
      <c r="J8" s="18">
        <f t="shared" si="0"/>
        <v>15380</v>
      </c>
      <c r="K8" s="19">
        <f t="shared" ref="K8:K14" si="2">SUM(H8+J8)-E8</f>
        <v>-206962</v>
      </c>
      <c r="L8" s="19">
        <f>L7*2</f>
        <v>1000000</v>
      </c>
      <c r="M8" s="19">
        <v>5</v>
      </c>
      <c r="N8" s="19">
        <f>L8/M8</f>
        <v>200000</v>
      </c>
      <c r="O8" s="18">
        <f>N8/12</f>
        <v>16666.666666666668</v>
      </c>
      <c r="P8" s="19">
        <f>K8+O8</f>
        <v>-190295.33333333334</v>
      </c>
      <c r="Q8" s="13"/>
    </row>
    <row r="9" spans="1:17">
      <c r="A9" s="13"/>
      <c r="B9" s="19">
        <v>3</v>
      </c>
      <c r="C9" s="18">
        <v>3000</v>
      </c>
      <c r="D9" s="17">
        <v>160</v>
      </c>
      <c r="E9" s="55">
        <f>SUM(C9*D9)</f>
        <v>480000</v>
      </c>
      <c r="F9" s="17" t="s">
        <v>39</v>
      </c>
      <c r="G9" s="18">
        <f>G7*3</f>
        <v>4614</v>
      </c>
      <c r="H9" s="52">
        <v>145402</v>
      </c>
      <c r="I9" s="48">
        <f t="shared" si="1"/>
        <v>31.513220632856523</v>
      </c>
      <c r="J9" s="18">
        <f t="shared" si="0"/>
        <v>23070</v>
      </c>
      <c r="K9" s="19">
        <f t="shared" si="2"/>
        <v>-311528</v>
      </c>
      <c r="L9" s="19">
        <f>L7*3</f>
        <v>1500000</v>
      </c>
      <c r="M9" s="19">
        <v>5</v>
      </c>
      <c r="N9" s="19">
        <f>L9/M9</f>
        <v>300000</v>
      </c>
      <c r="O9" s="18">
        <f t="shared" ref="O9:O14" si="3">N9/12</f>
        <v>25000</v>
      </c>
      <c r="P9" s="19">
        <f t="shared" ref="P9:P14" si="4">K9+O9</f>
        <v>-286528</v>
      </c>
      <c r="Q9" s="13"/>
    </row>
    <row r="10" spans="1:17">
      <c r="A10" s="13"/>
      <c r="B10" s="19">
        <v>4</v>
      </c>
      <c r="C10" s="18">
        <v>4000</v>
      </c>
      <c r="D10" s="17">
        <v>161</v>
      </c>
      <c r="E10" s="55">
        <f t="shared" ref="E10:E14" si="5">SUM(C10*D10)</f>
        <v>644000</v>
      </c>
      <c r="F10" s="17" t="s">
        <v>40</v>
      </c>
      <c r="G10" s="18">
        <f>G7*4</f>
        <v>6152</v>
      </c>
      <c r="H10" s="52">
        <v>193148</v>
      </c>
      <c r="I10" s="48">
        <f t="shared" si="1"/>
        <v>31.395968790637191</v>
      </c>
      <c r="J10" s="18">
        <f t="shared" si="0"/>
        <v>30760</v>
      </c>
      <c r="K10" s="19">
        <f t="shared" si="2"/>
        <v>-420092</v>
      </c>
      <c r="L10" s="19">
        <f>L7*4</f>
        <v>2000000</v>
      </c>
      <c r="M10" s="19">
        <v>5</v>
      </c>
      <c r="N10" s="19">
        <f t="shared" ref="N10:N14" si="6">L10/M10</f>
        <v>400000</v>
      </c>
      <c r="O10" s="18">
        <f t="shared" si="3"/>
        <v>33333.333333333336</v>
      </c>
      <c r="P10" s="19">
        <f t="shared" si="4"/>
        <v>-386758.66666666669</v>
      </c>
      <c r="Q10" s="13"/>
    </row>
    <row r="11" spans="1:17">
      <c r="A11" s="13"/>
      <c r="B11" s="19">
        <v>5</v>
      </c>
      <c r="C11" s="18">
        <v>5000</v>
      </c>
      <c r="D11" s="17">
        <v>162</v>
      </c>
      <c r="E11" s="55">
        <f t="shared" si="5"/>
        <v>810000</v>
      </c>
      <c r="F11" s="17" t="s">
        <v>41</v>
      </c>
      <c r="G11" s="18">
        <f>G7*5</f>
        <v>7690</v>
      </c>
      <c r="H11" s="52">
        <v>240893</v>
      </c>
      <c r="I11" s="48">
        <f t="shared" si="1"/>
        <v>31.325487646293887</v>
      </c>
      <c r="J11" s="18">
        <f t="shared" si="0"/>
        <v>38450</v>
      </c>
      <c r="K11" s="19">
        <f t="shared" si="2"/>
        <v>-530657</v>
      </c>
      <c r="L11" s="19">
        <f>L7*5</f>
        <v>2500000</v>
      </c>
      <c r="M11" s="19">
        <v>5</v>
      </c>
      <c r="N11" s="19">
        <f t="shared" si="6"/>
        <v>500000</v>
      </c>
      <c r="O11" s="18">
        <f t="shared" si="3"/>
        <v>41666.666666666664</v>
      </c>
      <c r="P11" s="19">
        <f t="shared" si="4"/>
        <v>-488990.33333333331</v>
      </c>
      <c r="Q11" s="13"/>
    </row>
    <row r="12" spans="1:17">
      <c r="A12" s="13"/>
      <c r="B12" s="19">
        <v>6</v>
      </c>
      <c r="C12" s="18">
        <v>6000</v>
      </c>
      <c r="D12" s="17">
        <v>163</v>
      </c>
      <c r="E12" s="55">
        <f t="shared" si="5"/>
        <v>978000</v>
      </c>
      <c r="F12" s="17" t="s">
        <v>42</v>
      </c>
      <c r="G12" s="18">
        <f>G7*6</f>
        <v>9228</v>
      </c>
      <c r="H12" s="52">
        <v>288954</v>
      </c>
      <c r="I12" s="48">
        <f t="shared" si="1"/>
        <v>31.312743823146945</v>
      </c>
      <c r="J12" s="18">
        <f t="shared" si="0"/>
        <v>46140</v>
      </c>
      <c r="K12" s="19">
        <f t="shared" si="2"/>
        <v>-642906</v>
      </c>
      <c r="L12" s="19">
        <f>L7*6</f>
        <v>3000000</v>
      </c>
      <c r="M12" s="19">
        <v>5</v>
      </c>
      <c r="N12" s="19">
        <f t="shared" si="6"/>
        <v>600000</v>
      </c>
      <c r="O12" s="18">
        <f t="shared" si="3"/>
        <v>50000</v>
      </c>
      <c r="P12" s="19">
        <f t="shared" si="4"/>
        <v>-592906</v>
      </c>
      <c r="Q12" s="13"/>
    </row>
    <row r="13" spans="1:17">
      <c r="A13" s="13"/>
      <c r="B13" s="33">
        <v>7</v>
      </c>
      <c r="C13" s="34">
        <v>7000</v>
      </c>
      <c r="D13" s="32">
        <v>164</v>
      </c>
      <c r="E13" s="56">
        <f t="shared" si="5"/>
        <v>1148000</v>
      </c>
      <c r="F13" s="17" t="s">
        <v>42</v>
      </c>
      <c r="G13" s="34">
        <f>G7*7</f>
        <v>10766</v>
      </c>
      <c r="H13" s="53">
        <v>334802</v>
      </c>
      <c r="I13" s="48">
        <f t="shared" si="1"/>
        <v>31.098086568827792</v>
      </c>
      <c r="J13" s="34">
        <f t="shared" si="0"/>
        <v>53830</v>
      </c>
      <c r="K13" s="19">
        <f t="shared" si="2"/>
        <v>-759368</v>
      </c>
      <c r="L13" s="33">
        <f>L7*7</f>
        <v>3500000</v>
      </c>
      <c r="M13" s="19">
        <v>5</v>
      </c>
      <c r="N13" s="33">
        <f t="shared" si="6"/>
        <v>700000</v>
      </c>
      <c r="O13" s="34">
        <f t="shared" si="3"/>
        <v>58333.333333333336</v>
      </c>
      <c r="P13" s="33">
        <f t="shared" si="4"/>
        <v>-701034.66666666663</v>
      </c>
      <c r="Q13" s="13"/>
    </row>
    <row r="14" spans="1:17">
      <c r="A14" s="13"/>
      <c r="B14" s="19">
        <v>8</v>
      </c>
      <c r="C14" s="18">
        <v>8000</v>
      </c>
      <c r="D14" s="17">
        <v>165</v>
      </c>
      <c r="E14" s="55">
        <f t="shared" si="5"/>
        <v>1320000</v>
      </c>
      <c r="F14" s="17" t="s">
        <v>42</v>
      </c>
      <c r="G14" s="18">
        <f>G7*8</f>
        <v>12304</v>
      </c>
      <c r="H14" s="52">
        <v>380650</v>
      </c>
      <c r="I14" s="48">
        <f t="shared" si="1"/>
        <v>30.937093628088427</v>
      </c>
      <c r="J14" s="18">
        <f t="shared" si="0"/>
        <v>61520</v>
      </c>
      <c r="K14" s="19">
        <f t="shared" si="2"/>
        <v>-877830</v>
      </c>
      <c r="L14" s="19">
        <f>L7*8</f>
        <v>4000000</v>
      </c>
      <c r="M14" s="19">
        <v>5</v>
      </c>
      <c r="N14" s="19">
        <f t="shared" si="6"/>
        <v>800000</v>
      </c>
      <c r="O14" s="18">
        <f t="shared" si="3"/>
        <v>66666.666666666672</v>
      </c>
      <c r="P14" s="19">
        <f t="shared" si="4"/>
        <v>-811163.33333333337</v>
      </c>
      <c r="Q14" s="13"/>
    </row>
    <row r="15" spans="1:17">
      <c r="A15" s="13"/>
      <c r="B15" s="24" t="s">
        <v>66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>
      <c r="A16" s="13"/>
      <c r="B16" s="23" t="s">
        <v>59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25">
      <c r="A17" s="13"/>
      <c r="B17" s="58" t="s">
        <v>60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25">
      <c r="A18" s="13"/>
      <c r="B18" s="25" t="s">
        <v>61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25">
      <c r="A20" s="13"/>
      <c r="B20" s="165" t="s">
        <v>63</v>
      </c>
      <c r="C20" s="165"/>
      <c r="D20" s="165" t="s">
        <v>62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3"/>
    </row>
    <row r="21" spans="1:25">
      <c r="A21" s="13"/>
      <c r="B21" s="62" t="s">
        <v>31</v>
      </c>
      <c r="C21" s="62" t="s">
        <v>21</v>
      </c>
      <c r="D21" s="62" t="s">
        <v>22</v>
      </c>
      <c r="E21" s="62" t="s">
        <v>23</v>
      </c>
      <c r="F21" s="62" t="s">
        <v>20</v>
      </c>
      <c r="G21" s="62" t="s">
        <v>35</v>
      </c>
      <c r="H21" s="62" t="s">
        <v>36</v>
      </c>
      <c r="I21" s="62" t="s">
        <v>57</v>
      </c>
      <c r="J21" s="62" t="s">
        <v>28</v>
      </c>
      <c r="K21" s="62" t="s">
        <v>24</v>
      </c>
      <c r="L21" s="62" t="s">
        <v>43</v>
      </c>
      <c r="M21" s="62" t="s">
        <v>25</v>
      </c>
      <c r="N21" s="62" t="s">
        <v>26</v>
      </c>
      <c r="O21" s="62" t="s">
        <v>27</v>
      </c>
      <c r="P21" s="62" t="s">
        <v>58</v>
      </c>
      <c r="Q21" s="13"/>
      <c r="S21" s="113" t="s">
        <v>31</v>
      </c>
      <c r="T21" s="113" t="s">
        <v>58</v>
      </c>
      <c r="U21" s="113" t="s">
        <v>109</v>
      </c>
      <c r="V21" s="113" t="s">
        <v>110</v>
      </c>
      <c r="W21" s="113" t="s">
        <v>111</v>
      </c>
      <c r="X21" s="113" t="s">
        <v>112</v>
      </c>
      <c r="Y21" s="113" t="s">
        <v>113</v>
      </c>
    </row>
    <row r="22" spans="1:25">
      <c r="A22" s="13"/>
      <c r="B22" s="50" t="s">
        <v>49</v>
      </c>
      <c r="C22" s="50" t="s">
        <v>44</v>
      </c>
      <c r="D22" s="50" t="s">
        <v>45</v>
      </c>
      <c r="E22" s="50" t="s">
        <v>45</v>
      </c>
      <c r="F22" s="50" t="s">
        <v>46</v>
      </c>
      <c r="G22" s="50" t="s">
        <v>47</v>
      </c>
      <c r="H22" s="50" t="s">
        <v>45</v>
      </c>
      <c r="I22" s="50" t="s">
        <v>56</v>
      </c>
      <c r="J22" s="50" t="s">
        <v>45</v>
      </c>
      <c r="K22" s="50" t="s">
        <v>45</v>
      </c>
      <c r="L22" s="50" t="s">
        <v>45</v>
      </c>
      <c r="M22" s="50" t="s">
        <v>48</v>
      </c>
      <c r="N22" s="50" t="s">
        <v>45</v>
      </c>
      <c r="O22" s="50" t="s">
        <v>45</v>
      </c>
      <c r="P22" s="50" t="s">
        <v>45</v>
      </c>
      <c r="Q22" s="13"/>
      <c r="S22" s="50" t="s">
        <v>49</v>
      </c>
      <c r="T22" s="50" t="s">
        <v>45</v>
      </c>
      <c r="U22" s="50" t="s">
        <v>115</v>
      </c>
      <c r="V22" s="50" t="s">
        <v>116</v>
      </c>
      <c r="W22" s="50" t="s">
        <v>117</v>
      </c>
      <c r="X22" s="50" t="s">
        <v>118</v>
      </c>
      <c r="Y22" s="50" t="s">
        <v>114</v>
      </c>
    </row>
    <row r="23" spans="1:25">
      <c r="A23" s="13"/>
      <c r="B23" s="16">
        <v>1</v>
      </c>
      <c r="C23" s="15">
        <v>1000</v>
      </c>
      <c r="D23" s="14">
        <v>160</v>
      </c>
      <c r="E23" s="54">
        <f>SUM(C23*D23)</f>
        <v>160000</v>
      </c>
      <c r="F23" s="14" t="s">
        <v>37</v>
      </c>
      <c r="G23" s="15">
        <v>1538</v>
      </c>
      <c r="H23" s="51">
        <v>47941</v>
      </c>
      <c r="I23" s="49">
        <f>H23/G23</f>
        <v>31.171001300390117</v>
      </c>
      <c r="J23" s="15">
        <f t="shared" ref="J23:J30" si="7">G23*5</f>
        <v>7690</v>
      </c>
      <c r="K23" s="115">
        <f>SUM(H23+J23)-E23</f>
        <v>-104369</v>
      </c>
      <c r="L23" s="16">
        <v>800000</v>
      </c>
      <c r="M23" s="16">
        <v>5</v>
      </c>
      <c r="N23" s="16">
        <f>L23/M23</f>
        <v>160000</v>
      </c>
      <c r="O23" s="15">
        <f>SUM(N23/12)</f>
        <v>13333.333333333334</v>
      </c>
      <c r="P23" s="115">
        <f>K23+O23</f>
        <v>-91035.666666666672</v>
      </c>
      <c r="Q23" s="13"/>
      <c r="S23" s="16">
        <v>1</v>
      </c>
      <c r="T23" s="115">
        <v>-91035.666666666672</v>
      </c>
      <c r="U23" s="15">
        <v>84000</v>
      </c>
      <c r="V23" s="15">
        <v>100000</v>
      </c>
      <c r="W23" s="15">
        <v>28333</v>
      </c>
      <c r="X23" s="15">
        <f>V23-W23</f>
        <v>71667</v>
      </c>
      <c r="Y23" s="115">
        <f>T23+X23</f>
        <v>-19368.666666666672</v>
      </c>
    </row>
    <row r="24" spans="1:25">
      <c r="A24" s="13"/>
      <c r="B24" s="19">
        <v>2</v>
      </c>
      <c r="C24" s="18">
        <v>2000</v>
      </c>
      <c r="D24" s="17">
        <v>160</v>
      </c>
      <c r="E24" s="55">
        <f>SUM(C24*D24)</f>
        <v>320000</v>
      </c>
      <c r="F24" s="17" t="s">
        <v>38</v>
      </c>
      <c r="G24" s="18">
        <f>G23*2</f>
        <v>3076</v>
      </c>
      <c r="H24" s="52">
        <v>92087</v>
      </c>
      <c r="I24" s="48">
        <f t="shared" ref="I24:I30" si="8">H24/G24</f>
        <v>29.937256176853055</v>
      </c>
      <c r="J24" s="18">
        <f t="shared" si="7"/>
        <v>15380</v>
      </c>
      <c r="K24" s="117">
        <f t="shared" ref="K24:K30" si="9">SUM(H24+J24)-E24</f>
        <v>-212533</v>
      </c>
      <c r="L24" s="19">
        <f>L23*2</f>
        <v>1600000</v>
      </c>
      <c r="M24" s="19">
        <v>5</v>
      </c>
      <c r="N24" s="19">
        <f>L24/M24</f>
        <v>320000</v>
      </c>
      <c r="O24" s="18">
        <f>N24/12</f>
        <v>26666.666666666668</v>
      </c>
      <c r="P24" s="117">
        <f>K24+O24</f>
        <v>-185866.33333333334</v>
      </c>
      <c r="Q24" s="13"/>
      <c r="S24" s="19">
        <v>2</v>
      </c>
      <c r="T24" s="117">
        <v>-185866.33333333334</v>
      </c>
      <c r="U24" s="114">
        <f>SUM(U23*S24)</f>
        <v>168000</v>
      </c>
      <c r="V24" s="114">
        <f>SUM(V23*S24)</f>
        <v>200000</v>
      </c>
      <c r="W24" s="114">
        <f>SUM(W23*S24)</f>
        <v>56666</v>
      </c>
      <c r="X24" s="114">
        <f>SUM(X23*S24)</f>
        <v>143334</v>
      </c>
      <c r="Y24" s="116">
        <f t="shared" ref="Y24:Y30" si="10">T24+X24</f>
        <v>-42532.333333333343</v>
      </c>
    </row>
    <row r="25" spans="1:25">
      <c r="A25" s="13"/>
      <c r="B25" s="19">
        <v>3</v>
      </c>
      <c r="C25" s="18">
        <v>3000</v>
      </c>
      <c r="D25" s="17">
        <v>160</v>
      </c>
      <c r="E25" s="55">
        <f>SUM(C25*D25)</f>
        <v>480000</v>
      </c>
      <c r="F25" s="17" t="s">
        <v>39</v>
      </c>
      <c r="G25" s="18">
        <f>G23*3</f>
        <v>4614</v>
      </c>
      <c r="H25" s="52">
        <v>136234</v>
      </c>
      <c r="I25" s="48">
        <f t="shared" si="8"/>
        <v>29.526224534026873</v>
      </c>
      <c r="J25" s="18">
        <f t="shared" si="7"/>
        <v>23070</v>
      </c>
      <c r="K25" s="117">
        <f t="shared" si="9"/>
        <v>-320696</v>
      </c>
      <c r="L25" s="19">
        <f>L23*3</f>
        <v>2400000</v>
      </c>
      <c r="M25" s="19">
        <v>5</v>
      </c>
      <c r="N25" s="19">
        <f>L25/M25</f>
        <v>480000</v>
      </c>
      <c r="O25" s="18">
        <f t="shared" ref="O25:O30" si="11">N25/12</f>
        <v>40000</v>
      </c>
      <c r="P25" s="117">
        <f t="shared" ref="P25:P30" si="12">K25+O25</f>
        <v>-280696</v>
      </c>
      <c r="Q25" s="13"/>
      <c r="S25" s="19">
        <v>3</v>
      </c>
      <c r="T25" s="117">
        <v>-280696</v>
      </c>
      <c r="U25" s="114">
        <f>SUM(U23*S25)</f>
        <v>252000</v>
      </c>
      <c r="V25" s="114">
        <f>SUM(V23*S25)</f>
        <v>300000</v>
      </c>
      <c r="W25" s="114">
        <f>SUM(W23*S25)</f>
        <v>84999</v>
      </c>
      <c r="X25" s="114">
        <f>SUM(X23*S25)</f>
        <v>215001</v>
      </c>
      <c r="Y25" s="116">
        <f t="shared" si="10"/>
        <v>-65695</v>
      </c>
    </row>
    <row r="26" spans="1:25">
      <c r="A26" s="13"/>
      <c r="B26" s="19">
        <v>4</v>
      </c>
      <c r="C26" s="18">
        <v>4000</v>
      </c>
      <c r="D26" s="17">
        <v>160</v>
      </c>
      <c r="E26" s="55">
        <f t="shared" ref="E26:E30" si="13">SUM(C26*D26)</f>
        <v>640000</v>
      </c>
      <c r="F26" s="17" t="s">
        <v>40</v>
      </c>
      <c r="G26" s="18">
        <f>G23*4</f>
        <v>6152</v>
      </c>
      <c r="H26" s="52">
        <v>180380</v>
      </c>
      <c r="I26" s="48">
        <f t="shared" si="8"/>
        <v>29.320546163849155</v>
      </c>
      <c r="J26" s="18">
        <f t="shared" si="7"/>
        <v>30760</v>
      </c>
      <c r="K26" s="117">
        <f t="shared" si="9"/>
        <v>-428860</v>
      </c>
      <c r="L26" s="19">
        <f>L23*4</f>
        <v>3200000</v>
      </c>
      <c r="M26" s="19">
        <v>5</v>
      </c>
      <c r="N26" s="19">
        <f t="shared" ref="N26:N30" si="14">L26/M26</f>
        <v>640000</v>
      </c>
      <c r="O26" s="18">
        <f t="shared" si="11"/>
        <v>53333.333333333336</v>
      </c>
      <c r="P26" s="117">
        <f t="shared" si="12"/>
        <v>-375526.66666666669</v>
      </c>
      <c r="Q26" s="13"/>
      <c r="S26" s="19">
        <v>4</v>
      </c>
      <c r="T26" s="117">
        <v>-375526.66666666669</v>
      </c>
      <c r="U26" s="114">
        <f>SUM(U23*S26)</f>
        <v>336000</v>
      </c>
      <c r="V26" s="114">
        <f>SUM(V23*S26)</f>
        <v>400000</v>
      </c>
      <c r="W26" s="114">
        <f>SUM(W23*S26)</f>
        <v>113332</v>
      </c>
      <c r="X26" s="114">
        <f>SUM(X23*S26)</f>
        <v>286668</v>
      </c>
      <c r="Y26" s="116">
        <f t="shared" si="10"/>
        <v>-88858.666666666686</v>
      </c>
    </row>
    <row r="27" spans="1:25">
      <c r="A27" s="13"/>
      <c r="B27" s="19">
        <v>5</v>
      </c>
      <c r="C27" s="18">
        <v>5000</v>
      </c>
      <c r="D27" s="17">
        <v>160</v>
      </c>
      <c r="E27" s="55">
        <f t="shared" si="13"/>
        <v>800000</v>
      </c>
      <c r="F27" s="17" t="s">
        <v>41</v>
      </c>
      <c r="G27" s="18">
        <f>G23*5</f>
        <v>7690</v>
      </c>
      <c r="H27" s="52">
        <v>224526</v>
      </c>
      <c r="I27" s="48">
        <f t="shared" si="8"/>
        <v>29.197139141742522</v>
      </c>
      <c r="J27" s="18">
        <f t="shared" si="7"/>
        <v>38450</v>
      </c>
      <c r="K27" s="117">
        <f t="shared" si="9"/>
        <v>-537024</v>
      </c>
      <c r="L27" s="19">
        <f>L23*5</f>
        <v>4000000</v>
      </c>
      <c r="M27" s="19">
        <v>5</v>
      </c>
      <c r="N27" s="19">
        <f t="shared" si="14"/>
        <v>800000</v>
      </c>
      <c r="O27" s="18">
        <f t="shared" si="11"/>
        <v>66666.666666666672</v>
      </c>
      <c r="P27" s="117">
        <f t="shared" si="12"/>
        <v>-470357.33333333331</v>
      </c>
      <c r="Q27" s="13"/>
      <c r="S27" s="19">
        <v>5</v>
      </c>
      <c r="T27" s="117">
        <v>-470357.33333333331</v>
      </c>
      <c r="U27" s="114">
        <f>SUM(U23*S27)</f>
        <v>420000</v>
      </c>
      <c r="V27" s="114">
        <f>SUM(V23*S27)</f>
        <v>500000</v>
      </c>
      <c r="W27" s="114">
        <f>SUM(W23*S27)</f>
        <v>141665</v>
      </c>
      <c r="X27" s="114">
        <f>SUM(X23*S27)</f>
        <v>358335</v>
      </c>
      <c r="Y27" s="116">
        <f t="shared" si="10"/>
        <v>-112022.33333333331</v>
      </c>
    </row>
    <row r="28" spans="1:25">
      <c r="A28" s="13"/>
      <c r="B28" s="19">
        <v>6</v>
      </c>
      <c r="C28" s="18">
        <v>6000</v>
      </c>
      <c r="D28" s="17">
        <v>160</v>
      </c>
      <c r="E28" s="55">
        <f t="shared" si="13"/>
        <v>960000</v>
      </c>
      <c r="F28" s="17" t="s">
        <v>42</v>
      </c>
      <c r="G28" s="18">
        <f>G23*6</f>
        <v>9228</v>
      </c>
      <c r="H28" s="52">
        <v>268989</v>
      </c>
      <c r="I28" s="48">
        <f t="shared" si="8"/>
        <v>29.149219765929779</v>
      </c>
      <c r="J28" s="18">
        <f t="shared" si="7"/>
        <v>46140</v>
      </c>
      <c r="K28" s="117">
        <f t="shared" si="9"/>
        <v>-644871</v>
      </c>
      <c r="L28" s="19">
        <f>L23*6</f>
        <v>4800000</v>
      </c>
      <c r="M28" s="19">
        <v>5</v>
      </c>
      <c r="N28" s="19">
        <f t="shared" si="14"/>
        <v>960000</v>
      </c>
      <c r="O28" s="18">
        <f t="shared" si="11"/>
        <v>80000</v>
      </c>
      <c r="P28" s="117">
        <f t="shared" si="12"/>
        <v>-564871</v>
      </c>
      <c r="Q28" s="13"/>
      <c r="S28" s="19">
        <v>6</v>
      </c>
      <c r="T28" s="117">
        <v>-564871</v>
      </c>
      <c r="U28" s="114">
        <f>SUM(U23*S28)</f>
        <v>504000</v>
      </c>
      <c r="V28" s="114">
        <f>SUM(V23*S28)</f>
        <v>600000</v>
      </c>
      <c r="W28" s="114">
        <f>SUM(W23*S28)</f>
        <v>169998</v>
      </c>
      <c r="X28" s="114">
        <f>SUM(X23*S28)</f>
        <v>430002</v>
      </c>
      <c r="Y28" s="116">
        <f t="shared" si="10"/>
        <v>-134869</v>
      </c>
    </row>
    <row r="29" spans="1:25">
      <c r="A29" s="13"/>
      <c r="B29" s="33">
        <v>7</v>
      </c>
      <c r="C29" s="34">
        <v>7000</v>
      </c>
      <c r="D29" s="17">
        <v>160</v>
      </c>
      <c r="E29" s="56">
        <f t="shared" si="13"/>
        <v>1120000</v>
      </c>
      <c r="F29" s="17" t="s">
        <v>42</v>
      </c>
      <c r="G29" s="34">
        <f>G23*7</f>
        <v>10766</v>
      </c>
      <c r="H29" s="53">
        <v>311238</v>
      </c>
      <c r="I29" s="48">
        <f t="shared" si="8"/>
        <v>28.909344231840979</v>
      </c>
      <c r="J29" s="34">
        <f t="shared" si="7"/>
        <v>53830</v>
      </c>
      <c r="K29" s="117">
        <f t="shared" si="9"/>
        <v>-754932</v>
      </c>
      <c r="L29" s="33">
        <f>L23*7</f>
        <v>5600000</v>
      </c>
      <c r="M29" s="19">
        <v>5</v>
      </c>
      <c r="N29" s="33">
        <f t="shared" si="14"/>
        <v>1120000</v>
      </c>
      <c r="O29" s="34">
        <f t="shared" si="11"/>
        <v>93333.333333333328</v>
      </c>
      <c r="P29" s="118">
        <f t="shared" si="12"/>
        <v>-661598.66666666663</v>
      </c>
      <c r="Q29" s="13"/>
      <c r="S29" s="33">
        <v>7</v>
      </c>
      <c r="T29" s="118">
        <v>-661598.66666666663</v>
      </c>
      <c r="U29" s="114">
        <f>SUM(U23*S29)</f>
        <v>588000</v>
      </c>
      <c r="V29" s="114">
        <f>SUM(V23*S29)</f>
        <v>700000</v>
      </c>
      <c r="W29" s="114">
        <f>SUM(W23*S29)</f>
        <v>198331</v>
      </c>
      <c r="X29" s="114">
        <f>SUM(X23*S29)</f>
        <v>501669</v>
      </c>
      <c r="Y29" s="116">
        <f t="shared" si="10"/>
        <v>-159929.66666666663</v>
      </c>
    </row>
    <row r="30" spans="1:25">
      <c r="A30" s="13"/>
      <c r="B30" s="19">
        <v>8</v>
      </c>
      <c r="C30" s="18">
        <v>8000</v>
      </c>
      <c r="D30" s="17">
        <v>160</v>
      </c>
      <c r="E30" s="55">
        <f t="shared" si="13"/>
        <v>1280000</v>
      </c>
      <c r="F30" s="17" t="s">
        <v>42</v>
      </c>
      <c r="G30" s="18">
        <f>G23*8</f>
        <v>12304</v>
      </c>
      <c r="H30" s="52">
        <v>353487</v>
      </c>
      <c r="I30" s="48">
        <f t="shared" si="8"/>
        <v>28.729437581274382</v>
      </c>
      <c r="J30" s="18">
        <f t="shared" si="7"/>
        <v>61520</v>
      </c>
      <c r="K30" s="117">
        <f t="shared" si="9"/>
        <v>-864993</v>
      </c>
      <c r="L30" s="19">
        <f>L23*8</f>
        <v>6400000</v>
      </c>
      <c r="M30" s="19">
        <v>5</v>
      </c>
      <c r="N30" s="19">
        <f t="shared" si="14"/>
        <v>1280000</v>
      </c>
      <c r="O30" s="18">
        <f t="shared" si="11"/>
        <v>106666.66666666667</v>
      </c>
      <c r="P30" s="117">
        <f t="shared" si="12"/>
        <v>-758326.33333333337</v>
      </c>
      <c r="Q30" s="13"/>
      <c r="S30" s="19">
        <v>8</v>
      </c>
      <c r="T30" s="117">
        <v>-758326.33333333337</v>
      </c>
      <c r="U30" s="114">
        <f>SUM(U23*S30)</f>
        <v>672000</v>
      </c>
      <c r="V30" s="114">
        <f>SUM(V23*S30)</f>
        <v>800000</v>
      </c>
      <c r="W30" s="114">
        <f>SUM(W23*S30)</f>
        <v>226664</v>
      </c>
      <c r="X30" s="114">
        <f>SUM(X23*S30)</f>
        <v>573336</v>
      </c>
      <c r="Y30" s="116">
        <f t="shared" si="10"/>
        <v>-184990.33333333337</v>
      </c>
    </row>
    <row r="31" spans="1:25">
      <c r="A31" s="13"/>
      <c r="B31" s="24" t="s">
        <v>67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Y31" s="35"/>
    </row>
    <row r="32" spans="1:25">
      <c r="A32" s="13"/>
      <c r="B32" s="23" t="s">
        <v>59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21">
      <c r="A33" s="13"/>
      <c r="B33" s="119" t="s">
        <v>60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113" t="s">
        <v>31</v>
      </c>
      <c r="T33" s="113" t="s">
        <v>58</v>
      </c>
      <c r="U33" s="113" t="s">
        <v>113</v>
      </c>
    </row>
    <row r="34" spans="1:21">
      <c r="A34" s="13"/>
      <c r="B34" s="24" t="s">
        <v>61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S34" s="50" t="s">
        <v>49</v>
      </c>
      <c r="T34" s="50" t="s">
        <v>45</v>
      </c>
      <c r="U34" s="50" t="s">
        <v>114</v>
      </c>
    </row>
    <row r="35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S35" s="16">
        <v>1</v>
      </c>
      <c r="T35" s="115">
        <v>-91035.666666666672</v>
      </c>
      <c r="U35" s="115">
        <v>-19368.666666666672</v>
      </c>
    </row>
    <row r="36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S36" s="19">
        <v>2</v>
      </c>
      <c r="T36" s="117">
        <v>-185866.33333333334</v>
      </c>
      <c r="U36" s="116">
        <v>-42532.333333333343</v>
      </c>
    </row>
    <row r="37" spans="1:21">
      <c r="B37" s="13"/>
      <c r="C37" s="13"/>
      <c r="D37" s="13"/>
      <c r="E37" s="13"/>
      <c r="F37" s="13"/>
      <c r="G37" s="13"/>
      <c r="H37" s="13"/>
      <c r="I37" s="13"/>
      <c r="J37" s="13"/>
      <c r="K37" s="13"/>
      <c r="S37" s="19">
        <v>3</v>
      </c>
      <c r="T37" s="117">
        <v>-280696</v>
      </c>
      <c r="U37" s="116">
        <v>-65695</v>
      </c>
    </row>
    <row r="38" spans="1:21">
      <c r="M38" s="113" t="s">
        <v>31</v>
      </c>
      <c r="N38" s="113" t="s">
        <v>24</v>
      </c>
      <c r="O38" s="113" t="s">
        <v>58</v>
      </c>
      <c r="S38" s="19">
        <v>4</v>
      </c>
      <c r="T38" s="117">
        <v>-375526.66666666669</v>
      </c>
      <c r="U38" s="116">
        <v>-88858.666666666686</v>
      </c>
    </row>
    <row r="39" spans="1:21">
      <c r="M39" s="50" t="s">
        <v>49</v>
      </c>
      <c r="N39" s="50" t="s">
        <v>45</v>
      </c>
      <c r="O39" s="50" t="s">
        <v>45</v>
      </c>
      <c r="S39" s="19">
        <v>5</v>
      </c>
      <c r="T39" s="117">
        <v>-470357.33333333331</v>
      </c>
      <c r="U39" s="116">
        <v>-112022.33333333331</v>
      </c>
    </row>
    <row r="40" spans="1:21">
      <c r="M40" s="16">
        <v>1</v>
      </c>
      <c r="N40" s="115">
        <v>-104369</v>
      </c>
      <c r="O40" s="115">
        <v>-91035.666666666672</v>
      </c>
      <c r="S40" s="19">
        <v>6</v>
      </c>
      <c r="T40" s="117">
        <v>-564871</v>
      </c>
      <c r="U40" s="116">
        <v>-134869</v>
      </c>
    </row>
    <row r="41" spans="1:21">
      <c r="M41" s="19">
        <v>2</v>
      </c>
      <c r="N41" s="117">
        <v>-212533</v>
      </c>
      <c r="O41" s="117">
        <v>-185866.33333333334</v>
      </c>
      <c r="S41" s="33">
        <v>7</v>
      </c>
      <c r="T41" s="118">
        <v>-661598.66666666663</v>
      </c>
      <c r="U41" s="116">
        <v>-159929.66666666663</v>
      </c>
    </row>
    <row r="42" spans="1:21">
      <c r="M42" s="19">
        <v>3</v>
      </c>
      <c r="N42" s="117">
        <v>-320696</v>
      </c>
      <c r="O42" s="117">
        <v>-280696</v>
      </c>
      <c r="S42" s="19">
        <v>8</v>
      </c>
      <c r="T42" s="117">
        <v>-758326.33333333337</v>
      </c>
      <c r="U42" s="116">
        <v>-184990.33333333337</v>
      </c>
    </row>
    <row r="43" spans="1:21">
      <c r="M43" s="19">
        <v>4</v>
      </c>
      <c r="N43" s="117">
        <v>-428860</v>
      </c>
      <c r="O43" s="117">
        <v>-375526.66666666669</v>
      </c>
    </row>
    <row r="44" spans="1:21">
      <c r="M44" s="19">
        <v>5</v>
      </c>
      <c r="N44" s="117">
        <v>-537024</v>
      </c>
      <c r="O44" s="117">
        <v>-470357.33333333331</v>
      </c>
    </row>
    <row r="45" spans="1:21">
      <c r="M45" s="19">
        <v>6</v>
      </c>
      <c r="N45" s="117">
        <v>-644871</v>
      </c>
      <c r="O45" s="117">
        <v>-564871</v>
      </c>
    </row>
    <row r="46" spans="1:21">
      <c r="M46" s="33">
        <v>7</v>
      </c>
      <c r="N46" s="117">
        <v>-754932</v>
      </c>
      <c r="O46" s="118">
        <v>-661598.66666666663</v>
      </c>
    </row>
    <row r="47" spans="1:21">
      <c r="M47" s="19">
        <v>8</v>
      </c>
      <c r="N47" s="117">
        <v>-864993</v>
      </c>
      <c r="O47" s="117">
        <v>-758326.33333333337</v>
      </c>
    </row>
  </sheetData>
  <mergeCells count="4">
    <mergeCell ref="B20:C20"/>
    <mergeCell ref="D20:P20"/>
    <mergeCell ref="B4:C4"/>
    <mergeCell ref="D4:P4"/>
  </mergeCells>
  <phoneticPr fontId="1"/>
  <pageMargins left="0.7" right="0.7" top="0.75" bottom="0.75" header="0.3" footer="0.3"/>
  <pageSetup paperSize="8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V107"/>
  <sheetViews>
    <sheetView workbookViewId="0">
      <selection activeCell="G30" sqref="G30"/>
    </sheetView>
  </sheetViews>
  <sheetFormatPr defaultRowHeight="18"/>
  <cols>
    <col min="2" max="6" width="17.5" customWidth="1"/>
    <col min="7" max="7" width="23.796875" customWidth="1"/>
    <col min="9" max="9" width="9" bestFit="1" customWidth="1"/>
    <col min="10" max="10" width="12.8984375" customWidth="1"/>
    <col min="11" max="11" width="9.69921875" customWidth="1"/>
    <col min="12" max="13" width="9.59765625" customWidth="1"/>
    <col min="14" max="14" width="12.8984375" customWidth="1"/>
    <col min="15" max="15" width="8.8984375" customWidth="1"/>
    <col min="16" max="17" width="10.69921875" customWidth="1"/>
    <col min="18" max="18" width="15.69921875" customWidth="1"/>
    <col min="19" max="19" width="17.5" customWidth="1"/>
    <col min="20" max="20" width="20.69921875" customWidth="1"/>
    <col min="21" max="22" width="13.69921875" customWidth="1"/>
  </cols>
  <sheetData>
    <row r="1" spans="1:22">
      <c r="A1" s="166" t="s">
        <v>170</v>
      </c>
      <c r="B1" s="167"/>
      <c r="C1" s="167"/>
      <c r="D1" s="167"/>
      <c r="E1" s="167"/>
      <c r="F1" s="167"/>
      <c r="G1" s="168"/>
      <c r="H1" s="166" t="s">
        <v>68</v>
      </c>
      <c r="I1" s="168"/>
      <c r="J1" s="69" t="s">
        <v>69</v>
      </c>
      <c r="K1" s="69" t="s">
        <v>70</v>
      </c>
      <c r="L1" s="69" t="s">
        <v>71</v>
      </c>
      <c r="M1" s="69" t="s">
        <v>72</v>
      </c>
      <c r="N1" s="69" t="s">
        <v>73</v>
      </c>
      <c r="O1" s="69" t="s">
        <v>74</v>
      </c>
      <c r="P1" s="69" t="s">
        <v>75</v>
      </c>
      <c r="Q1" s="69" t="s">
        <v>76</v>
      </c>
      <c r="R1" s="69" t="s">
        <v>77</v>
      </c>
      <c r="S1" s="69" t="s">
        <v>78</v>
      </c>
      <c r="T1" s="69" t="s">
        <v>79</v>
      </c>
      <c r="U1" s="69" t="s">
        <v>80</v>
      </c>
      <c r="V1" s="69" t="s">
        <v>81</v>
      </c>
    </row>
    <row r="2" spans="1:22" ht="18.600000000000001" thickBot="1">
      <c r="A2" s="70" t="s">
        <v>82</v>
      </c>
      <c r="B2" s="70" t="s">
        <v>83</v>
      </c>
      <c r="C2" s="70" t="s">
        <v>84</v>
      </c>
      <c r="D2" s="70" t="s">
        <v>85</v>
      </c>
      <c r="E2" s="70" t="s">
        <v>86</v>
      </c>
      <c r="F2" s="70" t="s">
        <v>87</v>
      </c>
      <c r="G2" s="70" t="s">
        <v>88</v>
      </c>
      <c r="H2" s="70">
        <v>2024</v>
      </c>
      <c r="I2" s="70">
        <v>2024</v>
      </c>
      <c r="J2" s="70" t="s">
        <v>89</v>
      </c>
      <c r="K2" s="70" t="s">
        <v>90</v>
      </c>
      <c r="L2" s="70" t="s">
        <v>90</v>
      </c>
      <c r="M2" s="70" t="s">
        <v>90</v>
      </c>
      <c r="N2" s="70" t="s">
        <v>44</v>
      </c>
      <c r="O2" s="70" t="s">
        <v>91</v>
      </c>
      <c r="P2" s="70" t="s">
        <v>92</v>
      </c>
      <c r="Q2" s="70" t="s">
        <v>92</v>
      </c>
      <c r="R2" s="70" t="s">
        <v>93</v>
      </c>
      <c r="S2" s="70" t="s">
        <v>94</v>
      </c>
      <c r="T2" s="70" t="s">
        <v>95</v>
      </c>
      <c r="U2" s="70" t="s">
        <v>96</v>
      </c>
      <c r="V2" s="70" t="s">
        <v>97</v>
      </c>
    </row>
    <row r="3" spans="1:22" ht="19.2" thickTop="1" thickBot="1">
      <c r="A3" s="71"/>
      <c r="B3" s="71" t="s">
        <v>98</v>
      </c>
      <c r="C3" s="71"/>
      <c r="D3" s="71"/>
      <c r="E3" s="71"/>
      <c r="F3" s="71"/>
      <c r="G3" s="72"/>
      <c r="H3" s="73">
        <v>45658</v>
      </c>
      <c r="I3" s="73">
        <v>46022</v>
      </c>
      <c r="J3" s="74">
        <f>SUM(J4:J105)</f>
        <v>12000</v>
      </c>
      <c r="K3" s="74"/>
      <c r="L3" s="75">
        <f>J3/N3</f>
        <v>12</v>
      </c>
      <c r="M3" s="75"/>
      <c r="N3" s="74">
        <f>SUM(N4:N105)</f>
        <v>1000</v>
      </c>
      <c r="O3" s="76">
        <v>150</v>
      </c>
      <c r="P3" s="76">
        <v>9</v>
      </c>
      <c r="Q3" s="71">
        <f>SUM(P3*0.8)</f>
        <v>7.2</v>
      </c>
      <c r="R3" s="74" t="e">
        <f>SUM(R4:R105)</f>
        <v>#DIV/0!</v>
      </c>
      <c r="S3" s="74">
        <f>SUM(S4:S105)</f>
        <v>2.5799999999999996</v>
      </c>
      <c r="T3" s="74" t="e">
        <f>SUM(T4:T105)</f>
        <v>#DIV/0!</v>
      </c>
      <c r="U3" s="77" t="e">
        <f>T3-S3</f>
        <v>#DIV/0!</v>
      </c>
      <c r="V3" s="78" t="e">
        <f>SUM(S3-T3)/S3</f>
        <v>#DIV/0!</v>
      </c>
    </row>
    <row r="4" spans="1:22" ht="18.600000000000001" thickTop="1">
      <c r="A4" s="79" t="s">
        <v>99</v>
      </c>
      <c r="B4" s="80" t="s">
        <v>100</v>
      </c>
      <c r="C4" s="81" t="s">
        <v>101</v>
      </c>
      <c r="D4" s="81" t="s">
        <v>102</v>
      </c>
      <c r="E4" s="81" t="s">
        <v>103</v>
      </c>
      <c r="F4" s="82" t="s">
        <v>104</v>
      </c>
      <c r="G4" s="83" t="s">
        <v>105</v>
      </c>
      <c r="H4" s="84">
        <v>1000</v>
      </c>
      <c r="I4" s="84">
        <v>13000</v>
      </c>
      <c r="J4" s="85">
        <f>I4-H4</f>
        <v>12000</v>
      </c>
      <c r="K4" s="86">
        <v>12</v>
      </c>
      <c r="L4" s="27">
        <f t="shared" ref="L4:L70" si="0">J4/N4</f>
        <v>12</v>
      </c>
      <c r="M4" s="87">
        <f>L4/K4</f>
        <v>1</v>
      </c>
      <c r="N4" s="88">
        <v>1000</v>
      </c>
      <c r="O4" s="89">
        <v>160</v>
      </c>
      <c r="P4" s="89">
        <v>7.8</v>
      </c>
      <c r="Q4" s="90">
        <f>SUM(P4*M4)</f>
        <v>7.8</v>
      </c>
      <c r="R4" s="91">
        <f t="shared" ref="R4:R67" si="1">J4/Q4</f>
        <v>1538.4615384615386</v>
      </c>
      <c r="S4" s="92">
        <f>N4*0.00258</f>
        <v>2.5799999999999996</v>
      </c>
      <c r="T4" s="92">
        <f>R4*0.000406</f>
        <v>0.62461538461538468</v>
      </c>
      <c r="U4" s="93">
        <f>T4-S4</f>
        <v>-1.9553846153846148</v>
      </c>
      <c r="V4" s="94">
        <f>SUM(S4-T4)/S4</f>
        <v>0.7579010137149671</v>
      </c>
    </row>
    <row r="5" spans="1:22">
      <c r="A5" s="95"/>
      <c r="B5" s="96"/>
      <c r="C5" s="97"/>
      <c r="D5" s="97"/>
      <c r="E5" s="97"/>
      <c r="F5" s="82" t="s">
        <v>104</v>
      </c>
      <c r="G5" s="98"/>
      <c r="H5" s="99"/>
      <c r="I5" s="99"/>
      <c r="J5" s="85">
        <f>I5-H5</f>
        <v>0</v>
      </c>
      <c r="K5" s="100"/>
      <c r="L5" s="27" t="e">
        <f t="shared" si="0"/>
        <v>#DIV/0!</v>
      </c>
      <c r="M5" s="87" t="e">
        <f>L5/K5</f>
        <v>#DIV/0!</v>
      </c>
      <c r="N5" s="101"/>
      <c r="O5" s="89">
        <v>160</v>
      </c>
      <c r="P5" s="89"/>
      <c r="Q5" s="90" t="e">
        <f t="shared" ref="Q5:Q68" si="2">SUM(P5*M5)</f>
        <v>#DIV/0!</v>
      </c>
      <c r="R5" s="91" t="e">
        <f t="shared" si="1"/>
        <v>#DIV/0!</v>
      </c>
      <c r="S5" s="92">
        <f t="shared" ref="S5:S68" si="3">N5*0.00258</f>
        <v>0</v>
      </c>
      <c r="T5" s="92" t="e">
        <f t="shared" ref="T5:T68" si="4">R5*0.000406</f>
        <v>#DIV/0!</v>
      </c>
      <c r="U5" s="102" t="e">
        <f t="shared" ref="U5:U68" si="5">T5-S5</f>
        <v>#DIV/0!</v>
      </c>
      <c r="V5" s="103" t="e">
        <f t="shared" ref="V5:V68" si="6">SUM(S5-T5)/S5</f>
        <v>#DIV/0!</v>
      </c>
    </row>
    <row r="6" spans="1:22">
      <c r="A6" s="95"/>
      <c r="B6" s="96"/>
      <c r="C6" s="97"/>
      <c r="D6" s="97"/>
      <c r="E6" s="97"/>
      <c r="F6" s="82" t="s">
        <v>104</v>
      </c>
      <c r="G6" s="98"/>
      <c r="H6" s="99"/>
      <c r="I6" s="99"/>
      <c r="J6" s="85">
        <f t="shared" ref="J6:J69" si="7">I6-H6</f>
        <v>0</v>
      </c>
      <c r="K6" s="100"/>
      <c r="L6" s="27" t="e">
        <f t="shared" si="0"/>
        <v>#DIV/0!</v>
      </c>
      <c r="M6" s="87" t="e">
        <f>L6/K6</f>
        <v>#DIV/0!</v>
      </c>
      <c r="N6" s="101"/>
      <c r="O6" s="89">
        <v>160</v>
      </c>
      <c r="P6" s="89"/>
      <c r="Q6" s="90" t="e">
        <f t="shared" si="2"/>
        <v>#DIV/0!</v>
      </c>
      <c r="R6" s="91" t="e">
        <f t="shared" si="1"/>
        <v>#DIV/0!</v>
      </c>
      <c r="S6" s="92">
        <f t="shared" si="3"/>
        <v>0</v>
      </c>
      <c r="T6" s="92" t="e">
        <f t="shared" si="4"/>
        <v>#DIV/0!</v>
      </c>
      <c r="U6" s="102" t="e">
        <f t="shared" si="5"/>
        <v>#DIV/0!</v>
      </c>
      <c r="V6" s="103" t="e">
        <f t="shared" si="6"/>
        <v>#DIV/0!</v>
      </c>
    </row>
    <row r="7" spans="1:22">
      <c r="A7" s="20"/>
      <c r="B7" s="96"/>
      <c r="C7" s="97"/>
      <c r="D7" s="97"/>
      <c r="E7" s="97"/>
      <c r="F7" s="82" t="s">
        <v>104</v>
      </c>
      <c r="G7" s="104"/>
      <c r="H7" s="99"/>
      <c r="I7" s="99"/>
      <c r="J7" s="85">
        <f t="shared" si="7"/>
        <v>0</v>
      </c>
      <c r="K7" s="100"/>
      <c r="L7" s="27" t="e">
        <f t="shared" si="0"/>
        <v>#DIV/0!</v>
      </c>
      <c r="M7" s="105" t="e">
        <f>L7/K7</f>
        <v>#DIV/0!</v>
      </c>
      <c r="N7" s="100"/>
      <c r="O7" s="89">
        <v>160</v>
      </c>
      <c r="P7" s="89"/>
      <c r="Q7" s="90" t="e">
        <f t="shared" si="2"/>
        <v>#DIV/0!</v>
      </c>
      <c r="R7" s="91" t="e">
        <f t="shared" si="1"/>
        <v>#DIV/0!</v>
      </c>
      <c r="S7" s="92">
        <f t="shared" si="3"/>
        <v>0</v>
      </c>
      <c r="T7" s="92" t="e">
        <f t="shared" si="4"/>
        <v>#DIV/0!</v>
      </c>
      <c r="U7" s="102" t="e">
        <f t="shared" si="5"/>
        <v>#DIV/0!</v>
      </c>
      <c r="V7" s="103" t="e">
        <f t="shared" si="6"/>
        <v>#DIV/0!</v>
      </c>
    </row>
    <row r="8" spans="1:22">
      <c r="A8" s="20"/>
      <c r="B8" s="96"/>
      <c r="C8" s="97"/>
      <c r="D8" s="97"/>
      <c r="E8" s="97"/>
      <c r="F8" s="82"/>
      <c r="G8" s="104"/>
      <c r="H8" s="99"/>
      <c r="I8" s="99"/>
      <c r="J8" s="85">
        <f t="shared" si="7"/>
        <v>0</v>
      </c>
      <c r="K8" s="100"/>
      <c r="L8" s="27" t="e">
        <f t="shared" si="0"/>
        <v>#DIV/0!</v>
      </c>
      <c r="M8" s="105" t="e">
        <f t="shared" ref="M8:M71" si="8">L8/K8</f>
        <v>#DIV/0!</v>
      </c>
      <c r="N8" s="100"/>
      <c r="O8" s="89">
        <v>160</v>
      </c>
      <c r="P8" s="89"/>
      <c r="Q8" s="90" t="e">
        <f t="shared" si="2"/>
        <v>#DIV/0!</v>
      </c>
      <c r="R8" s="91" t="e">
        <f t="shared" si="1"/>
        <v>#DIV/0!</v>
      </c>
      <c r="S8" s="92">
        <f t="shared" si="3"/>
        <v>0</v>
      </c>
      <c r="T8" s="92" t="e">
        <f t="shared" si="4"/>
        <v>#DIV/0!</v>
      </c>
      <c r="U8" s="102" t="e">
        <f t="shared" si="5"/>
        <v>#DIV/0!</v>
      </c>
      <c r="V8" s="103" t="e">
        <f t="shared" si="6"/>
        <v>#DIV/0!</v>
      </c>
    </row>
    <row r="9" spans="1:22">
      <c r="A9" s="20"/>
      <c r="B9" s="106"/>
      <c r="C9" s="97"/>
      <c r="D9" s="97"/>
      <c r="E9" s="97"/>
      <c r="F9" s="82"/>
      <c r="G9" s="107"/>
      <c r="H9" s="108"/>
      <c r="I9" s="108"/>
      <c r="J9" s="85">
        <f t="shared" si="7"/>
        <v>0</v>
      </c>
      <c r="K9" s="100"/>
      <c r="L9" s="27" t="e">
        <f t="shared" si="0"/>
        <v>#DIV/0!</v>
      </c>
      <c r="M9" s="105" t="e">
        <f t="shared" si="8"/>
        <v>#DIV/0!</v>
      </c>
      <c r="N9" s="100"/>
      <c r="O9" s="89">
        <v>160</v>
      </c>
      <c r="P9" s="89"/>
      <c r="Q9" s="90" t="e">
        <f t="shared" si="2"/>
        <v>#DIV/0!</v>
      </c>
      <c r="R9" s="91" t="e">
        <f t="shared" si="1"/>
        <v>#DIV/0!</v>
      </c>
      <c r="S9" s="92">
        <f t="shared" si="3"/>
        <v>0</v>
      </c>
      <c r="T9" s="92" t="e">
        <f t="shared" si="4"/>
        <v>#DIV/0!</v>
      </c>
      <c r="U9" s="102" t="e">
        <f t="shared" si="5"/>
        <v>#DIV/0!</v>
      </c>
      <c r="V9" s="103" t="e">
        <f t="shared" si="6"/>
        <v>#DIV/0!</v>
      </c>
    </row>
    <row r="10" spans="1:22">
      <c r="A10" s="20"/>
      <c r="B10" s="106"/>
      <c r="C10" s="97"/>
      <c r="D10" s="97"/>
      <c r="E10" s="97"/>
      <c r="F10" s="82"/>
      <c r="G10" s="107"/>
      <c r="H10" s="108"/>
      <c r="I10" s="108"/>
      <c r="J10" s="85">
        <f t="shared" si="7"/>
        <v>0</v>
      </c>
      <c r="K10" s="100"/>
      <c r="L10" s="27" t="e">
        <f t="shared" si="0"/>
        <v>#DIV/0!</v>
      </c>
      <c r="M10" s="105" t="e">
        <f t="shared" si="8"/>
        <v>#DIV/0!</v>
      </c>
      <c r="N10" s="100"/>
      <c r="O10" s="89">
        <v>160</v>
      </c>
      <c r="P10" s="89"/>
      <c r="Q10" s="90" t="e">
        <f t="shared" si="2"/>
        <v>#DIV/0!</v>
      </c>
      <c r="R10" s="91" t="e">
        <f t="shared" si="1"/>
        <v>#DIV/0!</v>
      </c>
      <c r="S10" s="92">
        <f t="shared" si="3"/>
        <v>0</v>
      </c>
      <c r="T10" s="92" t="e">
        <f t="shared" si="4"/>
        <v>#DIV/0!</v>
      </c>
      <c r="U10" s="102" t="e">
        <f t="shared" si="5"/>
        <v>#DIV/0!</v>
      </c>
      <c r="V10" s="103" t="e">
        <f t="shared" si="6"/>
        <v>#DIV/0!</v>
      </c>
    </row>
    <row r="11" spans="1:22">
      <c r="A11" s="20"/>
      <c r="B11" s="106"/>
      <c r="C11" s="97"/>
      <c r="D11" s="97"/>
      <c r="E11" s="97"/>
      <c r="F11" s="82"/>
      <c r="G11" s="107"/>
      <c r="H11" s="108"/>
      <c r="I11" s="108"/>
      <c r="J11" s="85">
        <f t="shared" si="7"/>
        <v>0</v>
      </c>
      <c r="K11" s="100"/>
      <c r="L11" s="27" t="e">
        <f t="shared" si="0"/>
        <v>#DIV/0!</v>
      </c>
      <c r="M11" s="105" t="e">
        <f t="shared" si="8"/>
        <v>#DIV/0!</v>
      </c>
      <c r="N11" s="100"/>
      <c r="O11" s="89">
        <v>160</v>
      </c>
      <c r="P11" s="89"/>
      <c r="Q11" s="90" t="e">
        <f t="shared" si="2"/>
        <v>#DIV/0!</v>
      </c>
      <c r="R11" s="91" t="e">
        <f t="shared" si="1"/>
        <v>#DIV/0!</v>
      </c>
      <c r="S11" s="92">
        <f t="shared" si="3"/>
        <v>0</v>
      </c>
      <c r="T11" s="92" t="e">
        <f t="shared" si="4"/>
        <v>#DIV/0!</v>
      </c>
      <c r="U11" s="102" t="e">
        <f t="shared" si="5"/>
        <v>#DIV/0!</v>
      </c>
      <c r="V11" s="103" t="e">
        <f t="shared" si="6"/>
        <v>#DIV/0!</v>
      </c>
    </row>
    <row r="12" spans="1:22">
      <c r="A12" s="20"/>
      <c r="B12" s="106"/>
      <c r="C12" s="97"/>
      <c r="D12" s="97"/>
      <c r="E12" s="97"/>
      <c r="F12" s="82"/>
      <c r="G12" s="107"/>
      <c r="H12" s="108"/>
      <c r="I12" s="108"/>
      <c r="J12" s="85">
        <f t="shared" si="7"/>
        <v>0</v>
      </c>
      <c r="K12" s="100"/>
      <c r="L12" s="27" t="e">
        <f t="shared" si="0"/>
        <v>#DIV/0!</v>
      </c>
      <c r="M12" s="105" t="e">
        <f t="shared" si="8"/>
        <v>#DIV/0!</v>
      </c>
      <c r="N12" s="100"/>
      <c r="O12" s="89">
        <v>160</v>
      </c>
      <c r="P12" s="89"/>
      <c r="Q12" s="90" t="e">
        <f t="shared" si="2"/>
        <v>#DIV/0!</v>
      </c>
      <c r="R12" s="91" t="e">
        <f t="shared" si="1"/>
        <v>#DIV/0!</v>
      </c>
      <c r="S12" s="92">
        <f t="shared" si="3"/>
        <v>0</v>
      </c>
      <c r="T12" s="92" t="e">
        <f t="shared" si="4"/>
        <v>#DIV/0!</v>
      </c>
      <c r="U12" s="102" t="e">
        <f t="shared" si="5"/>
        <v>#DIV/0!</v>
      </c>
      <c r="V12" s="103" t="e">
        <f t="shared" si="6"/>
        <v>#DIV/0!</v>
      </c>
    </row>
    <row r="13" spans="1:22">
      <c r="A13" s="20"/>
      <c r="B13" s="106"/>
      <c r="C13" s="97"/>
      <c r="D13" s="97"/>
      <c r="E13" s="97"/>
      <c r="F13" s="82" t="s">
        <v>106</v>
      </c>
      <c r="G13" s="107"/>
      <c r="H13" s="108"/>
      <c r="I13" s="108"/>
      <c r="J13" s="85">
        <f t="shared" si="7"/>
        <v>0</v>
      </c>
      <c r="K13" s="100"/>
      <c r="L13" s="27" t="e">
        <f t="shared" si="0"/>
        <v>#DIV/0!</v>
      </c>
      <c r="M13" s="105" t="e">
        <f t="shared" si="8"/>
        <v>#DIV/0!</v>
      </c>
      <c r="N13" s="100"/>
      <c r="O13" s="89">
        <v>160</v>
      </c>
      <c r="P13" s="89"/>
      <c r="Q13" s="90" t="e">
        <f t="shared" si="2"/>
        <v>#DIV/0!</v>
      </c>
      <c r="R13" s="91" t="e">
        <f t="shared" si="1"/>
        <v>#DIV/0!</v>
      </c>
      <c r="S13" s="92">
        <f t="shared" si="3"/>
        <v>0</v>
      </c>
      <c r="T13" s="92" t="e">
        <f t="shared" si="4"/>
        <v>#DIV/0!</v>
      </c>
      <c r="U13" s="102" t="e">
        <f t="shared" si="5"/>
        <v>#DIV/0!</v>
      </c>
      <c r="V13" s="103" t="e">
        <f t="shared" si="6"/>
        <v>#DIV/0!</v>
      </c>
    </row>
    <row r="14" spans="1:22">
      <c r="A14" s="20"/>
      <c r="B14" s="106"/>
      <c r="C14" s="97"/>
      <c r="D14" s="97"/>
      <c r="E14" s="97"/>
      <c r="F14" s="82" t="s">
        <v>106</v>
      </c>
      <c r="G14" s="107"/>
      <c r="H14" s="108"/>
      <c r="I14" s="108"/>
      <c r="J14" s="85">
        <f t="shared" si="7"/>
        <v>0</v>
      </c>
      <c r="K14" s="100"/>
      <c r="L14" s="27" t="e">
        <f t="shared" si="0"/>
        <v>#DIV/0!</v>
      </c>
      <c r="M14" s="105" t="e">
        <f t="shared" si="8"/>
        <v>#DIV/0!</v>
      </c>
      <c r="N14" s="100"/>
      <c r="O14" s="89">
        <v>160</v>
      </c>
      <c r="P14" s="89"/>
      <c r="Q14" s="90" t="e">
        <f t="shared" si="2"/>
        <v>#DIV/0!</v>
      </c>
      <c r="R14" s="91" t="e">
        <f t="shared" si="1"/>
        <v>#DIV/0!</v>
      </c>
      <c r="S14" s="92">
        <f t="shared" si="3"/>
        <v>0</v>
      </c>
      <c r="T14" s="92" t="e">
        <f t="shared" si="4"/>
        <v>#DIV/0!</v>
      </c>
      <c r="U14" s="102" t="e">
        <f t="shared" si="5"/>
        <v>#DIV/0!</v>
      </c>
      <c r="V14" s="103" t="e">
        <f t="shared" si="6"/>
        <v>#DIV/0!</v>
      </c>
    </row>
    <row r="15" spans="1:22">
      <c r="A15" s="20"/>
      <c r="B15" s="106"/>
      <c r="C15" s="97"/>
      <c r="D15" s="97"/>
      <c r="E15" s="97"/>
      <c r="F15" s="82" t="s">
        <v>106</v>
      </c>
      <c r="G15" s="107"/>
      <c r="H15" s="108"/>
      <c r="I15" s="108"/>
      <c r="J15" s="85">
        <f t="shared" si="7"/>
        <v>0</v>
      </c>
      <c r="K15" s="100"/>
      <c r="L15" s="27" t="e">
        <f t="shared" si="0"/>
        <v>#DIV/0!</v>
      </c>
      <c r="M15" s="105" t="e">
        <f t="shared" si="8"/>
        <v>#DIV/0!</v>
      </c>
      <c r="N15" s="100"/>
      <c r="O15" s="89">
        <v>160</v>
      </c>
      <c r="P15" s="89"/>
      <c r="Q15" s="90" t="e">
        <f t="shared" si="2"/>
        <v>#DIV/0!</v>
      </c>
      <c r="R15" s="91" t="e">
        <f t="shared" si="1"/>
        <v>#DIV/0!</v>
      </c>
      <c r="S15" s="92">
        <f t="shared" si="3"/>
        <v>0</v>
      </c>
      <c r="T15" s="92" t="e">
        <f t="shared" si="4"/>
        <v>#DIV/0!</v>
      </c>
      <c r="U15" s="102" t="e">
        <f t="shared" si="5"/>
        <v>#DIV/0!</v>
      </c>
      <c r="V15" s="103" t="e">
        <f t="shared" si="6"/>
        <v>#DIV/0!</v>
      </c>
    </row>
    <row r="16" spans="1:22">
      <c r="A16" s="20"/>
      <c r="B16" s="106"/>
      <c r="C16" s="97"/>
      <c r="D16" s="97"/>
      <c r="E16" s="97"/>
      <c r="F16" s="82" t="s">
        <v>106</v>
      </c>
      <c r="G16" s="107"/>
      <c r="H16" s="108"/>
      <c r="I16" s="108"/>
      <c r="J16" s="85">
        <f t="shared" si="7"/>
        <v>0</v>
      </c>
      <c r="K16" s="100"/>
      <c r="L16" s="27" t="e">
        <f t="shared" si="0"/>
        <v>#DIV/0!</v>
      </c>
      <c r="M16" s="105" t="e">
        <f t="shared" si="8"/>
        <v>#DIV/0!</v>
      </c>
      <c r="N16" s="100"/>
      <c r="O16" s="89">
        <v>160</v>
      </c>
      <c r="P16" s="89"/>
      <c r="Q16" s="90" t="e">
        <f t="shared" si="2"/>
        <v>#DIV/0!</v>
      </c>
      <c r="R16" s="91" t="e">
        <f t="shared" si="1"/>
        <v>#DIV/0!</v>
      </c>
      <c r="S16" s="92">
        <f t="shared" si="3"/>
        <v>0</v>
      </c>
      <c r="T16" s="92" t="e">
        <f t="shared" si="4"/>
        <v>#DIV/0!</v>
      </c>
      <c r="U16" s="102" t="e">
        <f t="shared" si="5"/>
        <v>#DIV/0!</v>
      </c>
      <c r="V16" s="103" t="e">
        <f t="shared" si="6"/>
        <v>#DIV/0!</v>
      </c>
    </row>
    <row r="17" spans="1:22">
      <c r="A17" s="20"/>
      <c r="B17" s="106"/>
      <c r="C17" s="97"/>
      <c r="D17" s="97"/>
      <c r="E17" s="97"/>
      <c r="F17" s="82" t="s">
        <v>106</v>
      </c>
      <c r="G17" s="107"/>
      <c r="H17" s="108"/>
      <c r="I17" s="108"/>
      <c r="J17" s="85">
        <f t="shared" si="7"/>
        <v>0</v>
      </c>
      <c r="K17" s="100"/>
      <c r="L17" s="27" t="e">
        <f t="shared" si="0"/>
        <v>#DIV/0!</v>
      </c>
      <c r="M17" s="105" t="e">
        <f t="shared" si="8"/>
        <v>#DIV/0!</v>
      </c>
      <c r="N17" s="100"/>
      <c r="O17" s="89">
        <v>160</v>
      </c>
      <c r="P17" s="89"/>
      <c r="Q17" s="90" t="e">
        <f t="shared" si="2"/>
        <v>#DIV/0!</v>
      </c>
      <c r="R17" s="91" t="e">
        <f t="shared" si="1"/>
        <v>#DIV/0!</v>
      </c>
      <c r="S17" s="92">
        <f t="shared" si="3"/>
        <v>0</v>
      </c>
      <c r="T17" s="92" t="e">
        <f t="shared" si="4"/>
        <v>#DIV/0!</v>
      </c>
      <c r="U17" s="102" t="e">
        <f t="shared" si="5"/>
        <v>#DIV/0!</v>
      </c>
      <c r="V17" s="103" t="e">
        <f t="shared" si="6"/>
        <v>#DIV/0!</v>
      </c>
    </row>
    <row r="18" spans="1:22">
      <c r="A18" s="20"/>
      <c r="B18" s="106"/>
      <c r="C18" s="97"/>
      <c r="D18" s="97"/>
      <c r="E18" s="97"/>
      <c r="F18" s="82" t="s">
        <v>106</v>
      </c>
      <c r="G18" s="107"/>
      <c r="H18" s="108"/>
      <c r="I18" s="108"/>
      <c r="J18" s="85">
        <f t="shared" si="7"/>
        <v>0</v>
      </c>
      <c r="K18" s="100"/>
      <c r="L18" s="27" t="e">
        <f t="shared" si="0"/>
        <v>#DIV/0!</v>
      </c>
      <c r="M18" s="105" t="e">
        <f t="shared" si="8"/>
        <v>#DIV/0!</v>
      </c>
      <c r="N18" s="100"/>
      <c r="O18" s="89">
        <v>160</v>
      </c>
      <c r="P18" s="89"/>
      <c r="Q18" s="90" t="e">
        <f t="shared" si="2"/>
        <v>#DIV/0!</v>
      </c>
      <c r="R18" s="91" t="e">
        <f t="shared" si="1"/>
        <v>#DIV/0!</v>
      </c>
      <c r="S18" s="92">
        <f t="shared" si="3"/>
        <v>0</v>
      </c>
      <c r="T18" s="92" t="e">
        <f t="shared" si="4"/>
        <v>#DIV/0!</v>
      </c>
      <c r="U18" s="102" t="e">
        <f t="shared" si="5"/>
        <v>#DIV/0!</v>
      </c>
      <c r="V18" s="103" t="e">
        <f t="shared" si="6"/>
        <v>#DIV/0!</v>
      </c>
    </row>
    <row r="19" spans="1:22">
      <c r="A19" s="20"/>
      <c r="B19" s="106"/>
      <c r="C19" s="97"/>
      <c r="D19" s="97"/>
      <c r="E19" s="97"/>
      <c r="F19" s="82" t="s">
        <v>106</v>
      </c>
      <c r="G19" s="107"/>
      <c r="H19" s="108"/>
      <c r="I19" s="108"/>
      <c r="J19" s="85">
        <f t="shared" si="7"/>
        <v>0</v>
      </c>
      <c r="K19" s="100"/>
      <c r="L19" s="27" t="e">
        <f t="shared" si="0"/>
        <v>#DIV/0!</v>
      </c>
      <c r="M19" s="105" t="e">
        <f t="shared" si="8"/>
        <v>#DIV/0!</v>
      </c>
      <c r="N19" s="100"/>
      <c r="O19" s="89">
        <v>160</v>
      </c>
      <c r="P19" s="89"/>
      <c r="Q19" s="90" t="e">
        <f t="shared" si="2"/>
        <v>#DIV/0!</v>
      </c>
      <c r="R19" s="91" t="e">
        <f t="shared" si="1"/>
        <v>#DIV/0!</v>
      </c>
      <c r="S19" s="92">
        <f t="shared" si="3"/>
        <v>0</v>
      </c>
      <c r="T19" s="92" t="e">
        <f t="shared" si="4"/>
        <v>#DIV/0!</v>
      </c>
      <c r="U19" s="102" t="e">
        <f t="shared" si="5"/>
        <v>#DIV/0!</v>
      </c>
      <c r="V19" s="103" t="e">
        <f t="shared" si="6"/>
        <v>#DIV/0!</v>
      </c>
    </row>
    <row r="20" spans="1:22">
      <c r="A20" s="20"/>
      <c r="B20" s="106"/>
      <c r="C20" s="97"/>
      <c r="D20" s="97"/>
      <c r="E20" s="97"/>
      <c r="F20" s="82" t="s">
        <v>106</v>
      </c>
      <c r="G20" s="107"/>
      <c r="H20" s="108"/>
      <c r="I20" s="108"/>
      <c r="J20" s="85">
        <f t="shared" si="7"/>
        <v>0</v>
      </c>
      <c r="K20" s="100"/>
      <c r="L20" s="27" t="e">
        <f t="shared" si="0"/>
        <v>#DIV/0!</v>
      </c>
      <c r="M20" s="105" t="e">
        <f t="shared" si="8"/>
        <v>#DIV/0!</v>
      </c>
      <c r="N20" s="100"/>
      <c r="O20" s="89">
        <v>160</v>
      </c>
      <c r="P20" s="89"/>
      <c r="Q20" s="90" t="e">
        <f t="shared" si="2"/>
        <v>#DIV/0!</v>
      </c>
      <c r="R20" s="91" t="e">
        <f t="shared" si="1"/>
        <v>#DIV/0!</v>
      </c>
      <c r="S20" s="92">
        <f t="shared" si="3"/>
        <v>0</v>
      </c>
      <c r="T20" s="92" t="e">
        <f t="shared" si="4"/>
        <v>#DIV/0!</v>
      </c>
      <c r="U20" s="102" t="e">
        <f t="shared" si="5"/>
        <v>#DIV/0!</v>
      </c>
      <c r="V20" s="103" t="e">
        <f t="shared" si="6"/>
        <v>#DIV/0!</v>
      </c>
    </row>
    <row r="21" spans="1:22">
      <c r="A21" s="20"/>
      <c r="B21" s="106"/>
      <c r="C21" s="97"/>
      <c r="D21" s="97"/>
      <c r="E21" s="97"/>
      <c r="F21" s="82" t="s">
        <v>106</v>
      </c>
      <c r="G21" s="107"/>
      <c r="H21" s="108"/>
      <c r="I21" s="108"/>
      <c r="J21" s="85">
        <f t="shared" si="7"/>
        <v>0</v>
      </c>
      <c r="K21" s="100"/>
      <c r="L21" s="27" t="e">
        <f t="shared" si="0"/>
        <v>#DIV/0!</v>
      </c>
      <c r="M21" s="105" t="e">
        <f t="shared" si="8"/>
        <v>#DIV/0!</v>
      </c>
      <c r="N21" s="100"/>
      <c r="O21" s="89">
        <v>160</v>
      </c>
      <c r="P21" s="89"/>
      <c r="Q21" s="90" t="e">
        <f t="shared" si="2"/>
        <v>#DIV/0!</v>
      </c>
      <c r="R21" s="91" t="e">
        <f t="shared" si="1"/>
        <v>#DIV/0!</v>
      </c>
      <c r="S21" s="92">
        <f t="shared" si="3"/>
        <v>0</v>
      </c>
      <c r="T21" s="92" t="e">
        <f t="shared" si="4"/>
        <v>#DIV/0!</v>
      </c>
      <c r="U21" s="102" t="e">
        <f t="shared" si="5"/>
        <v>#DIV/0!</v>
      </c>
      <c r="V21" s="103" t="e">
        <f t="shared" si="6"/>
        <v>#DIV/0!</v>
      </c>
    </row>
    <row r="22" spans="1:22">
      <c r="A22" s="20"/>
      <c r="B22" s="106"/>
      <c r="C22" s="97"/>
      <c r="D22" s="97"/>
      <c r="E22" s="97"/>
      <c r="F22" s="82" t="s">
        <v>106</v>
      </c>
      <c r="G22" s="107"/>
      <c r="H22" s="108"/>
      <c r="I22" s="108"/>
      <c r="J22" s="85">
        <f t="shared" si="7"/>
        <v>0</v>
      </c>
      <c r="K22" s="100"/>
      <c r="L22" s="27" t="e">
        <f t="shared" si="0"/>
        <v>#DIV/0!</v>
      </c>
      <c r="M22" s="105" t="e">
        <f t="shared" si="8"/>
        <v>#DIV/0!</v>
      </c>
      <c r="N22" s="100"/>
      <c r="O22" s="89">
        <v>160</v>
      </c>
      <c r="P22" s="89"/>
      <c r="Q22" s="90" t="e">
        <f t="shared" si="2"/>
        <v>#DIV/0!</v>
      </c>
      <c r="R22" s="91" t="e">
        <f t="shared" si="1"/>
        <v>#DIV/0!</v>
      </c>
      <c r="S22" s="92">
        <f t="shared" si="3"/>
        <v>0</v>
      </c>
      <c r="T22" s="92" t="e">
        <f t="shared" si="4"/>
        <v>#DIV/0!</v>
      </c>
      <c r="U22" s="102" t="e">
        <f t="shared" si="5"/>
        <v>#DIV/0!</v>
      </c>
      <c r="V22" s="103" t="e">
        <f t="shared" si="6"/>
        <v>#DIV/0!</v>
      </c>
    </row>
    <row r="23" spans="1:22">
      <c r="A23" s="20"/>
      <c r="B23" s="106"/>
      <c r="C23" s="97"/>
      <c r="D23" s="97"/>
      <c r="E23" s="97"/>
      <c r="F23" s="82" t="s">
        <v>106</v>
      </c>
      <c r="G23" s="107"/>
      <c r="H23" s="108"/>
      <c r="I23" s="108"/>
      <c r="J23" s="85">
        <f t="shared" si="7"/>
        <v>0</v>
      </c>
      <c r="K23" s="100"/>
      <c r="L23" s="27" t="e">
        <f t="shared" si="0"/>
        <v>#DIV/0!</v>
      </c>
      <c r="M23" s="105" t="e">
        <f t="shared" si="8"/>
        <v>#DIV/0!</v>
      </c>
      <c r="N23" s="100"/>
      <c r="O23" s="89">
        <v>160</v>
      </c>
      <c r="P23" s="89"/>
      <c r="Q23" s="90" t="e">
        <f t="shared" si="2"/>
        <v>#DIV/0!</v>
      </c>
      <c r="R23" s="91" t="e">
        <f t="shared" si="1"/>
        <v>#DIV/0!</v>
      </c>
      <c r="S23" s="92">
        <f t="shared" si="3"/>
        <v>0</v>
      </c>
      <c r="T23" s="92" t="e">
        <f t="shared" si="4"/>
        <v>#DIV/0!</v>
      </c>
      <c r="U23" s="102" t="e">
        <f t="shared" si="5"/>
        <v>#DIV/0!</v>
      </c>
      <c r="V23" s="103" t="e">
        <f t="shared" si="6"/>
        <v>#DIV/0!</v>
      </c>
    </row>
    <row r="24" spans="1:22">
      <c r="A24" s="20"/>
      <c r="B24" s="106"/>
      <c r="C24" s="97"/>
      <c r="D24" s="97"/>
      <c r="E24" s="97"/>
      <c r="F24" s="82" t="s">
        <v>106</v>
      </c>
      <c r="G24" s="107"/>
      <c r="H24" s="108"/>
      <c r="I24" s="108"/>
      <c r="J24" s="85">
        <f t="shared" si="7"/>
        <v>0</v>
      </c>
      <c r="K24" s="100"/>
      <c r="L24" s="27" t="e">
        <f t="shared" si="0"/>
        <v>#DIV/0!</v>
      </c>
      <c r="M24" s="105" t="e">
        <f t="shared" si="8"/>
        <v>#DIV/0!</v>
      </c>
      <c r="N24" s="100"/>
      <c r="O24" s="89">
        <v>160</v>
      </c>
      <c r="P24" s="89"/>
      <c r="Q24" s="90" t="e">
        <f t="shared" si="2"/>
        <v>#DIV/0!</v>
      </c>
      <c r="R24" s="91" t="e">
        <f t="shared" si="1"/>
        <v>#DIV/0!</v>
      </c>
      <c r="S24" s="92">
        <f t="shared" si="3"/>
        <v>0</v>
      </c>
      <c r="T24" s="92" t="e">
        <f t="shared" si="4"/>
        <v>#DIV/0!</v>
      </c>
      <c r="U24" s="102" t="e">
        <f t="shared" si="5"/>
        <v>#DIV/0!</v>
      </c>
      <c r="V24" s="103" t="e">
        <f t="shared" si="6"/>
        <v>#DIV/0!</v>
      </c>
    </row>
    <row r="25" spans="1:22">
      <c r="A25" s="20"/>
      <c r="B25" s="106"/>
      <c r="C25" s="97"/>
      <c r="D25" s="97"/>
      <c r="E25" s="97"/>
      <c r="F25" s="82"/>
      <c r="G25" s="107"/>
      <c r="H25" s="108"/>
      <c r="I25" s="108"/>
      <c r="J25" s="85">
        <f t="shared" si="7"/>
        <v>0</v>
      </c>
      <c r="K25" s="100"/>
      <c r="L25" s="27" t="e">
        <f t="shared" si="0"/>
        <v>#DIV/0!</v>
      </c>
      <c r="M25" s="105" t="e">
        <f t="shared" si="8"/>
        <v>#DIV/0!</v>
      </c>
      <c r="N25" s="100"/>
      <c r="O25" s="89">
        <v>160</v>
      </c>
      <c r="P25" s="89"/>
      <c r="Q25" s="90" t="e">
        <f t="shared" si="2"/>
        <v>#DIV/0!</v>
      </c>
      <c r="R25" s="91" t="e">
        <f t="shared" si="1"/>
        <v>#DIV/0!</v>
      </c>
      <c r="S25" s="92">
        <f t="shared" si="3"/>
        <v>0</v>
      </c>
      <c r="T25" s="92" t="e">
        <f t="shared" si="4"/>
        <v>#DIV/0!</v>
      </c>
      <c r="U25" s="102" t="e">
        <f t="shared" si="5"/>
        <v>#DIV/0!</v>
      </c>
      <c r="V25" s="103" t="e">
        <f t="shared" si="6"/>
        <v>#DIV/0!</v>
      </c>
    </row>
    <row r="26" spans="1:22">
      <c r="A26" s="20"/>
      <c r="B26" s="106"/>
      <c r="C26" s="97"/>
      <c r="D26" s="97"/>
      <c r="E26" s="97"/>
      <c r="F26" s="82"/>
      <c r="G26" s="107"/>
      <c r="H26" s="108"/>
      <c r="I26" s="108"/>
      <c r="J26" s="85">
        <f t="shared" si="7"/>
        <v>0</v>
      </c>
      <c r="K26" s="100"/>
      <c r="L26" s="27" t="e">
        <f t="shared" si="0"/>
        <v>#DIV/0!</v>
      </c>
      <c r="M26" s="105" t="e">
        <f t="shared" si="8"/>
        <v>#DIV/0!</v>
      </c>
      <c r="N26" s="100"/>
      <c r="O26" s="89">
        <v>160</v>
      </c>
      <c r="P26" s="89"/>
      <c r="Q26" s="90" t="e">
        <f t="shared" si="2"/>
        <v>#DIV/0!</v>
      </c>
      <c r="R26" s="91" t="e">
        <f t="shared" si="1"/>
        <v>#DIV/0!</v>
      </c>
      <c r="S26" s="92">
        <f t="shared" si="3"/>
        <v>0</v>
      </c>
      <c r="T26" s="92" t="e">
        <f t="shared" si="4"/>
        <v>#DIV/0!</v>
      </c>
      <c r="U26" s="102" t="e">
        <f t="shared" si="5"/>
        <v>#DIV/0!</v>
      </c>
      <c r="V26" s="103" t="e">
        <f t="shared" si="6"/>
        <v>#DIV/0!</v>
      </c>
    </row>
    <row r="27" spans="1:22">
      <c r="A27" s="20"/>
      <c r="B27" s="106"/>
      <c r="C27" s="97"/>
      <c r="D27" s="97"/>
      <c r="E27" s="97"/>
      <c r="F27" s="82"/>
      <c r="G27" s="107"/>
      <c r="H27" s="108"/>
      <c r="I27" s="108"/>
      <c r="J27" s="85">
        <f t="shared" si="7"/>
        <v>0</v>
      </c>
      <c r="K27" s="100"/>
      <c r="L27" s="27" t="e">
        <f t="shared" si="0"/>
        <v>#DIV/0!</v>
      </c>
      <c r="M27" s="105" t="e">
        <f t="shared" si="8"/>
        <v>#DIV/0!</v>
      </c>
      <c r="N27" s="100"/>
      <c r="O27" s="89">
        <v>160</v>
      </c>
      <c r="P27" s="89"/>
      <c r="Q27" s="90" t="e">
        <f t="shared" si="2"/>
        <v>#DIV/0!</v>
      </c>
      <c r="R27" s="91" t="e">
        <f t="shared" si="1"/>
        <v>#DIV/0!</v>
      </c>
      <c r="S27" s="92">
        <f t="shared" si="3"/>
        <v>0</v>
      </c>
      <c r="T27" s="92" t="e">
        <f t="shared" si="4"/>
        <v>#DIV/0!</v>
      </c>
      <c r="U27" s="102" t="e">
        <f t="shared" si="5"/>
        <v>#DIV/0!</v>
      </c>
      <c r="V27" s="103" t="e">
        <f t="shared" si="6"/>
        <v>#DIV/0!</v>
      </c>
    </row>
    <row r="28" spans="1:22">
      <c r="A28" s="20"/>
      <c r="B28" s="106"/>
      <c r="C28" s="97"/>
      <c r="D28" s="97"/>
      <c r="E28" s="97"/>
      <c r="F28" s="82"/>
      <c r="G28" s="107"/>
      <c r="H28" s="108"/>
      <c r="I28" s="108"/>
      <c r="J28" s="85">
        <f t="shared" si="7"/>
        <v>0</v>
      </c>
      <c r="K28" s="100"/>
      <c r="L28" s="27" t="e">
        <f t="shared" si="0"/>
        <v>#DIV/0!</v>
      </c>
      <c r="M28" s="105" t="e">
        <f t="shared" si="8"/>
        <v>#DIV/0!</v>
      </c>
      <c r="N28" s="100"/>
      <c r="O28" s="89">
        <v>160</v>
      </c>
      <c r="P28" s="89"/>
      <c r="Q28" s="90" t="e">
        <f t="shared" si="2"/>
        <v>#DIV/0!</v>
      </c>
      <c r="R28" s="91" t="e">
        <f t="shared" si="1"/>
        <v>#DIV/0!</v>
      </c>
      <c r="S28" s="92">
        <f t="shared" si="3"/>
        <v>0</v>
      </c>
      <c r="T28" s="92" t="e">
        <f t="shared" si="4"/>
        <v>#DIV/0!</v>
      </c>
      <c r="U28" s="102" t="e">
        <f t="shared" si="5"/>
        <v>#DIV/0!</v>
      </c>
      <c r="V28" s="103" t="e">
        <f t="shared" si="6"/>
        <v>#DIV/0!</v>
      </c>
    </row>
    <row r="29" spans="1:22">
      <c r="A29" s="20"/>
      <c r="B29" s="106"/>
      <c r="C29" s="97"/>
      <c r="D29" s="97"/>
      <c r="E29" s="97"/>
      <c r="F29" s="82"/>
      <c r="G29" s="107"/>
      <c r="H29" s="108"/>
      <c r="I29" s="108"/>
      <c r="J29" s="85">
        <f t="shared" si="7"/>
        <v>0</v>
      </c>
      <c r="K29" s="100"/>
      <c r="L29" s="27" t="e">
        <f t="shared" si="0"/>
        <v>#DIV/0!</v>
      </c>
      <c r="M29" s="105" t="e">
        <f t="shared" si="8"/>
        <v>#DIV/0!</v>
      </c>
      <c r="N29" s="100"/>
      <c r="O29" s="89">
        <v>160</v>
      </c>
      <c r="P29" s="89"/>
      <c r="Q29" s="90" t="e">
        <f t="shared" si="2"/>
        <v>#DIV/0!</v>
      </c>
      <c r="R29" s="91" t="e">
        <f t="shared" si="1"/>
        <v>#DIV/0!</v>
      </c>
      <c r="S29" s="92">
        <f t="shared" si="3"/>
        <v>0</v>
      </c>
      <c r="T29" s="92" t="e">
        <f t="shared" si="4"/>
        <v>#DIV/0!</v>
      </c>
      <c r="U29" s="102" t="e">
        <f t="shared" si="5"/>
        <v>#DIV/0!</v>
      </c>
      <c r="V29" s="103" t="e">
        <f t="shared" si="6"/>
        <v>#DIV/0!</v>
      </c>
    </row>
    <row r="30" spans="1:22">
      <c r="A30" s="20"/>
      <c r="B30" s="106"/>
      <c r="C30" s="97"/>
      <c r="D30" s="97"/>
      <c r="E30" s="97"/>
      <c r="F30" s="82"/>
      <c r="G30" s="107"/>
      <c r="H30" s="108"/>
      <c r="I30" s="108"/>
      <c r="J30" s="85">
        <f t="shared" si="7"/>
        <v>0</v>
      </c>
      <c r="K30" s="100"/>
      <c r="L30" s="27" t="e">
        <f t="shared" si="0"/>
        <v>#DIV/0!</v>
      </c>
      <c r="M30" s="105" t="e">
        <f t="shared" si="8"/>
        <v>#DIV/0!</v>
      </c>
      <c r="N30" s="100"/>
      <c r="O30" s="89">
        <v>160</v>
      </c>
      <c r="P30" s="89"/>
      <c r="Q30" s="90" t="e">
        <f t="shared" si="2"/>
        <v>#DIV/0!</v>
      </c>
      <c r="R30" s="91" t="e">
        <f t="shared" si="1"/>
        <v>#DIV/0!</v>
      </c>
      <c r="S30" s="92">
        <f t="shared" si="3"/>
        <v>0</v>
      </c>
      <c r="T30" s="92" t="e">
        <f t="shared" si="4"/>
        <v>#DIV/0!</v>
      </c>
      <c r="U30" s="102" t="e">
        <f t="shared" si="5"/>
        <v>#DIV/0!</v>
      </c>
      <c r="V30" s="103" t="e">
        <f t="shared" si="6"/>
        <v>#DIV/0!</v>
      </c>
    </row>
    <row r="31" spans="1:22">
      <c r="A31" s="20"/>
      <c r="B31" s="106"/>
      <c r="C31" s="97"/>
      <c r="D31" s="97"/>
      <c r="E31" s="97"/>
      <c r="F31" s="82"/>
      <c r="G31" s="107"/>
      <c r="H31" s="108"/>
      <c r="I31" s="108"/>
      <c r="J31" s="85">
        <f t="shared" si="7"/>
        <v>0</v>
      </c>
      <c r="K31" s="100"/>
      <c r="L31" s="27" t="e">
        <f t="shared" si="0"/>
        <v>#DIV/0!</v>
      </c>
      <c r="M31" s="105" t="e">
        <f t="shared" si="8"/>
        <v>#DIV/0!</v>
      </c>
      <c r="N31" s="100"/>
      <c r="O31" s="89">
        <v>160</v>
      </c>
      <c r="P31" s="89"/>
      <c r="Q31" s="90" t="e">
        <f t="shared" si="2"/>
        <v>#DIV/0!</v>
      </c>
      <c r="R31" s="91" t="e">
        <f t="shared" si="1"/>
        <v>#DIV/0!</v>
      </c>
      <c r="S31" s="92">
        <f t="shared" si="3"/>
        <v>0</v>
      </c>
      <c r="T31" s="92" t="e">
        <f t="shared" si="4"/>
        <v>#DIV/0!</v>
      </c>
      <c r="U31" s="102" t="e">
        <f t="shared" si="5"/>
        <v>#DIV/0!</v>
      </c>
      <c r="V31" s="103" t="e">
        <f t="shared" si="6"/>
        <v>#DIV/0!</v>
      </c>
    </row>
    <row r="32" spans="1:22">
      <c r="A32" s="20"/>
      <c r="B32" s="106"/>
      <c r="C32" s="97"/>
      <c r="D32" s="97"/>
      <c r="E32" s="97"/>
      <c r="F32" s="82"/>
      <c r="G32" s="107"/>
      <c r="H32" s="108"/>
      <c r="I32" s="108"/>
      <c r="J32" s="85">
        <f t="shared" si="7"/>
        <v>0</v>
      </c>
      <c r="K32" s="100"/>
      <c r="L32" s="27" t="e">
        <f t="shared" si="0"/>
        <v>#DIV/0!</v>
      </c>
      <c r="M32" s="105" t="e">
        <f t="shared" si="8"/>
        <v>#DIV/0!</v>
      </c>
      <c r="N32" s="100"/>
      <c r="O32" s="89">
        <v>160</v>
      </c>
      <c r="P32" s="89"/>
      <c r="Q32" s="90" t="e">
        <f t="shared" si="2"/>
        <v>#DIV/0!</v>
      </c>
      <c r="R32" s="91" t="e">
        <f t="shared" si="1"/>
        <v>#DIV/0!</v>
      </c>
      <c r="S32" s="92">
        <f t="shared" si="3"/>
        <v>0</v>
      </c>
      <c r="T32" s="92" t="e">
        <f t="shared" si="4"/>
        <v>#DIV/0!</v>
      </c>
      <c r="U32" s="102" t="e">
        <f t="shared" si="5"/>
        <v>#DIV/0!</v>
      </c>
      <c r="V32" s="103" t="e">
        <f t="shared" si="6"/>
        <v>#DIV/0!</v>
      </c>
    </row>
    <row r="33" spans="1:22">
      <c r="A33" s="20"/>
      <c r="B33" s="106"/>
      <c r="C33" s="97"/>
      <c r="D33" s="97"/>
      <c r="E33" s="97"/>
      <c r="F33" s="82"/>
      <c r="G33" s="107"/>
      <c r="H33" s="108"/>
      <c r="I33" s="108"/>
      <c r="J33" s="85">
        <f t="shared" si="7"/>
        <v>0</v>
      </c>
      <c r="K33" s="100"/>
      <c r="L33" s="27" t="e">
        <f t="shared" si="0"/>
        <v>#DIV/0!</v>
      </c>
      <c r="M33" s="105" t="e">
        <f t="shared" si="8"/>
        <v>#DIV/0!</v>
      </c>
      <c r="N33" s="100"/>
      <c r="O33" s="89">
        <v>160</v>
      </c>
      <c r="P33" s="89"/>
      <c r="Q33" s="90" t="e">
        <f t="shared" si="2"/>
        <v>#DIV/0!</v>
      </c>
      <c r="R33" s="91" t="e">
        <f t="shared" si="1"/>
        <v>#DIV/0!</v>
      </c>
      <c r="S33" s="92">
        <f t="shared" si="3"/>
        <v>0</v>
      </c>
      <c r="T33" s="92" t="e">
        <f t="shared" si="4"/>
        <v>#DIV/0!</v>
      </c>
      <c r="U33" s="102" t="e">
        <f t="shared" si="5"/>
        <v>#DIV/0!</v>
      </c>
      <c r="V33" s="103" t="e">
        <f t="shared" si="6"/>
        <v>#DIV/0!</v>
      </c>
    </row>
    <row r="34" spans="1:22">
      <c r="A34" s="20"/>
      <c r="B34" s="106"/>
      <c r="C34" s="97"/>
      <c r="D34" s="97"/>
      <c r="E34" s="97"/>
      <c r="F34" s="82" t="s">
        <v>107</v>
      </c>
      <c r="G34" s="107"/>
      <c r="H34" s="108"/>
      <c r="I34" s="108"/>
      <c r="J34" s="85">
        <f t="shared" si="7"/>
        <v>0</v>
      </c>
      <c r="K34" s="100"/>
      <c r="L34" s="27" t="e">
        <f t="shared" si="0"/>
        <v>#DIV/0!</v>
      </c>
      <c r="M34" s="105" t="e">
        <f t="shared" si="8"/>
        <v>#DIV/0!</v>
      </c>
      <c r="N34" s="100"/>
      <c r="O34" s="89">
        <v>160</v>
      </c>
      <c r="P34" s="89"/>
      <c r="Q34" s="90" t="e">
        <f t="shared" si="2"/>
        <v>#DIV/0!</v>
      </c>
      <c r="R34" s="91" t="e">
        <f t="shared" si="1"/>
        <v>#DIV/0!</v>
      </c>
      <c r="S34" s="92">
        <f t="shared" si="3"/>
        <v>0</v>
      </c>
      <c r="T34" s="92" t="e">
        <f t="shared" si="4"/>
        <v>#DIV/0!</v>
      </c>
      <c r="U34" s="102" t="e">
        <f t="shared" si="5"/>
        <v>#DIV/0!</v>
      </c>
      <c r="V34" s="103" t="e">
        <f t="shared" si="6"/>
        <v>#DIV/0!</v>
      </c>
    </row>
    <row r="35" spans="1:22">
      <c r="A35" s="20"/>
      <c r="B35" s="106"/>
      <c r="C35" s="97"/>
      <c r="D35" s="97"/>
      <c r="E35" s="97"/>
      <c r="F35" s="82" t="s">
        <v>107</v>
      </c>
      <c r="G35" s="107"/>
      <c r="H35" s="108"/>
      <c r="I35" s="108"/>
      <c r="J35" s="85">
        <f t="shared" si="7"/>
        <v>0</v>
      </c>
      <c r="K35" s="100"/>
      <c r="L35" s="27" t="e">
        <f t="shared" si="0"/>
        <v>#DIV/0!</v>
      </c>
      <c r="M35" s="105" t="e">
        <f t="shared" si="8"/>
        <v>#DIV/0!</v>
      </c>
      <c r="N35" s="100"/>
      <c r="O35" s="89">
        <v>160</v>
      </c>
      <c r="P35" s="89"/>
      <c r="Q35" s="90" t="e">
        <f t="shared" si="2"/>
        <v>#DIV/0!</v>
      </c>
      <c r="R35" s="91" t="e">
        <f t="shared" si="1"/>
        <v>#DIV/0!</v>
      </c>
      <c r="S35" s="92">
        <f t="shared" si="3"/>
        <v>0</v>
      </c>
      <c r="T35" s="92" t="e">
        <f t="shared" si="4"/>
        <v>#DIV/0!</v>
      </c>
      <c r="U35" s="102" t="e">
        <f t="shared" si="5"/>
        <v>#DIV/0!</v>
      </c>
      <c r="V35" s="103" t="e">
        <f t="shared" si="6"/>
        <v>#DIV/0!</v>
      </c>
    </row>
    <row r="36" spans="1:22">
      <c r="A36" s="20"/>
      <c r="B36" s="106"/>
      <c r="C36" s="97"/>
      <c r="D36" s="97"/>
      <c r="E36" s="97"/>
      <c r="F36" s="82" t="s">
        <v>107</v>
      </c>
      <c r="G36" s="107"/>
      <c r="H36" s="108"/>
      <c r="I36" s="108"/>
      <c r="J36" s="85">
        <f t="shared" si="7"/>
        <v>0</v>
      </c>
      <c r="K36" s="100"/>
      <c r="L36" s="27" t="e">
        <f t="shared" si="0"/>
        <v>#DIV/0!</v>
      </c>
      <c r="M36" s="105" t="e">
        <f t="shared" si="8"/>
        <v>#DIV/0!</v>
      </c>
      <c r="N36" s="100"/>
      <c r="O36" s="89">
        <v>160</v>
      </c>
      <c r="P36" s="89"/>
      <c r="Q36" s="90" t="e">
        <f t="shared" si="2"/>
        <v>#DIV/0!</v>
      </c>
      <c r="R36" s="91" t="e">
        <f t="shared" si="1"/>
        <v>#DIV/0!</v>
      </c>
      <c r="S36" s="92">
        <f t="shared" si="3"/>
        <v>0</v>
      </c>
      <c r="T36" s="92" t="e">
        <f t="shared" si="4"/>
        <v>#DIV/0!</v>
      </c>
      <c r="U36" s="102" t="e">
        <f t="shared" si="5"/>
        <v>#DIV/0!</v>
      </c>
      <c r="V36" s="103" t="e">
        <f t="shared" si="6"/>
        <v>#DIV/0!</v>
      </c>
    </row>
    <row r="37" spans="1:22">
      <c r="A37" s="20"/>
      <c r="B37" s="106"/>
      <c r="C37" s="97"/>
      <c r="D37" s="97"/>
      <c r="E37" s="97"/>
      <c r="F37" s="82"/>
      <c r="G37" s="107"/>
      <c r="H37" s="108"/>
      <c r="I37" s="108"/>
      <c r="J37" s="85">
        <f t="shared" si="7"/>
        <v>0</v>
      </c>
      <c r="K37" s="100"/>
      <c r="L37" s="27" t="e">
        <f t="shared" si="0"/>
        <v>#DIV/0!</v>
      </c>
      <c r="M37" s="105" t="e">
        <f t="shared" si="8"/>
        <v>#DIV/0!</v>
      </c>
      <c r="N37" s="100"/>
      <c r="O37" s="89">
        <v>160</v>
      </c>
      <c r="P37" s="89"/>
      <c r="Q37" s="90" t="e">
        <f t="shared" si="2"/>
        <v>#DIV/0!</v>
      </c>
      <c r="R37" s="91" t="e">
        <f t="shared" si="1"/>
        <v>#DIV/0!</v>
      </c>
      <c r="S37" s="92">
        <f t="shared" si="3"/>
        <v>0</v>
      </c>
      <c r="T37" s="92" t="e">
        <f t="shared" si="4"/>
        <v>#DIV/0!</v>
      </c>
      <c r="U37" s="102" t="e">
        <f t="shared" si="5"/>
        <v>#DIV/0!</v>
      </c>
      <c r="V37" s="103" t="e">
        <f t="shared" si="6"/>
        <v>#DIV/0!</v>
      </c>
    </row>
    <row r="38" spans="1:22">
      <c r="A38" s="20"/>
      <c r="B38" s="106"/>
      <c r="C38" s="97"/>
      <c r="D38" s="97"/>
      <c r="E38" s="97"/>
      <c r="F38" s="82"/>
      <c r="G38" s="107"/>
      <c r="H38" s="108"/>
      <c r="I38" s="108"/>
      <c r="J38" s="85">
        <f t="shared" si="7"/>
        <v>0</v>
      </c>
      <c r="K38" s="100"/>
      <c r="L38" s="27" t="e">
        <f t="shared" si="0"/>
        <v>#DIV/0!</v>
      </c>
      <c r="M38" s="105" t="e">
        <f t="shared" si="8"/>
        <v>#DIV/0!</v>
      </c>
      <c r="N38" s="100"/>
      <c r="O38" s="89">
        <v>160</v>
      </c>
      <c r="P38" s="89"/>
      <c r="Q38" s="90" t="e">
        <f t="shared" si="2"/>
        <v>#DIV/0!</v>
      </c>
      <c r="R38" s="91" t="e">
        <f t="shared" si="1"/>
        <v>#DIV/0!</v>
      </c>
      <c r="S38" s="92">
        <f t="shared" si="3"/>
        <v>0</v>
      </c>
      <c r="T38" s="92" t="e">
        <f t="shared" si="4"/>
        <v>#DIV/0!</v>
      </c>
      <c r="U38" s="102" t="e">
        <f t="shared" si="5"/>
        <v>#DIV/0!</v>
      </c>
      <c r="V38" s="103" t="e">
        <f t="shared" si="6"/>
        <v>#DIV/0!</v>
      </c>
    </row>
    <row r="39" spans="1:22">
      <c r="A39" s="20"/>
      <c r="B39" s="106"/>
      <c r="C39" s="97"/>
      <c r="D39" s="97"/>
      <c r="E39" s="97"/>
      <c r="F39" s="82"/>
      <c r="G39" s="107"/>
      <c r="H39" s="108"/>
      <c r="I39" s="108"/>
      <c r="J39" s="85">
        <f t="shared" si="7"/>
        <v>0</v>
      </c>
      <c r="K39" s="100"/>
      <c r="L39" s="27" t="e">
        <f t="shared" si="0"/>
        <v>#DIV/0!</v>
      </c>
      <c r="M39" s="105" t="e">
        <f t="shared" si="8"/>
        <v>#DIV/0!</v>
      </c>
      <c r="N39" s="100"/>
      <c r="O39" s="89">
        <v>160</v>
      </c>
      <c r="P39" s="89"/>
      <c r="Q39" s="90" t="e">
        <f t="shared" si="2"/>
        <v>#DIV/0!</v>
      </c>
      <c r="R39" s="91" t="e">
        <f t="shared" si="1"/>
        <v>#DIV/0!</v>
      </c>
      <c r="S39" s="92">
        <f t="shared" si="3"/>
        <v>0</v>
      </c>
      <c r="T39" s="92" t="e">
        <f t="shared" si="4"/>
        <v>#DIV/0!</v>
      </c>
      <c r="U39" s="102" t="e">
        <f t="shared" si="5"/>
        <v>#DIV/0!</v>
      </c>
      <c r="V39" s="103" t="e">
        <f t="shared" si="6"/>
        <v>#DIV/0!</v>
      </c>
    </row>
    <row r="40" spans="1:22">
      <c r="A40" s="20"/>
      <c r="B40" s="106"/>
      <c r="C40" s="97"/>
      <c r="D40" s="97"/>
      <c r="E40" s="97"/>
      <c r="F40" s="82"/>
      <c r="G40" s="107"/>
      <c r="H40" s="108"/>
      <c r="I40" s="108"/>
      <c r="J40" s="85">
        <f t="shared" si="7"/>
        <v>0</v>
      </c>
      <c r="K40" s="100"/>
      <c r="L40" s="27" t="e">
        <f t="shared" si="0"/>
        <v>#DIV/0!</v>
      </c>
      <c r="M40" s="105" t="e">
        <f t="shared" si="8"/>
        <v>#DIV/0!</v>
      </c>
      <c r="N40" s="100"/>
      <c r="O40" s="89">
        <v>160</v>
      </c>
      <c r="P40" s="89"/>
      <c r="Q40" s="90" t="e">
        <f t="shared" si="2"/>
        <v>#DIV/0!</v>
      </c>
      <c r="R40" s="91" t="e">
        <f t="shared" si="1"/>
        <v>#DIV/0!</v>
      </c>
      <c r="S40" s="92">
        <f t="shared" si="3"/>
        <v>0</v>
      </c>
      <c r="T40" s="92" t="e">
        <f t="shared" si="4"/>
        <v>#DIV/0!</v>
      </c>
      <c r="U40" s="102" t="e">
        <f t="shared" si="5"/>
        <v>#DIV/0!</v>
      </c>
      <c r="V40" s="103" t="e">
        <f t="shared" si="6"/>
        <v>#DIV/0!</v>
      </c>
    </row>
    <row r="41" spans="1:22">
      <c r="A41" s="20"/>
      <c r="B41" s="106"/>
      <c r="C41" s="97"/>
      <c r="D41" s="97"/>
      <c r="E41" s="97"/>
      <c r="F41" s="82"/>
      <c r="G41" s="107"/>
      <c r="H41" s="108"/>
      <c r="I41" s="108"/>
      <c r="J41" s="85">
        <f t="shared" si="7"/>
        <v>0</v>
      </c>
      <c r="K41" s="100"/>
      <c r="L41" s="27" t="e">
        <f t="shared" si="0"/>
        <v>#DIV/0!</v>
      </c>
      <c r="M41" s="105" t="e">
        <f t="shared" si="8"/>
        <v>#DIV/0!</v>
      </c>
      <c r="N41" s="100"/>
      <c r="O41" s="89">
        <v>160</v>
      </c>
      <c r="P41" s="89"/>
      <c r="Q41" s="90" t="e">
        <f t="shared" si="2"/>
        <v>#DIV/0!</v>
      </c>
      <c r="R41" s="91" t="e">
        <f t="shared" si="1"/>
        <v>#DIV/0!</v>
      </c>
      <c r="S41" s="92">
        <f t="shared" si="3"/>
        <v>0</v>
      </c>
      <c r="T41" s="92" t="e">
        <f t="shared" si="4"/>
        <v>#DIV/0!</v>
      </c>
      <c r="U41" s="102" t="e">
        <f t="shared" si="5"/>
        <v>#DIV/0!</v>
      </c>
      <c r="V41" s="103" t="e">
        <f t="shared" si="6"/>
        <v>#DIV/0!</v>
      </c>
    </row>
    <row r="42" spans="1:22">
      <c r="A42" s="20"/>
      <c r="B42" s="106"/>
      <c r="C42" s="97"/>
      <c r="D42" s="97"/>
      <c r="E42" s="97"/>
      <c r="F42" s="82"/>
      <c r="G42" s="107"/>
      <c r="H42" s="108"/>
      <c r="I42" s="108"/>
      <c r="J42" s="85">
        <f t="shared" si="7"/>
        <v>0</v>
      </c>
      <c r="K42" s="100"/>
      <c r="L42" s="27" t="e">
        <f t="shared" si="0"/>
        <v>#DIV/0!</v>
      </c>
      <c r="M42" s="105" t="e">
        <f t="shared" si="8"/>
        <v>#DIV/0!</v>
      </c>
      <c r="N42" s="100"/>
      <c r="O42" s="89">
        <v>160</v>
      </c>
      <c r="P42" s="89"/>
      <c r="Q42" s="90" t="e">
        <f t="shared" si="2"/>
        <v>#DIV/0!</v>
      </c>
      <c r="R42" s="91" t="e">
        <f t="shared" si="1"/>
        <v>#DIV/0!</v>
      </c>
      <c r="S42" s="92">
        <f t="shared" si="3"/>
        <v>0</v>
      </c>
      <c r="T42" s="92" t="e">
        <f t="shared" si="4"/>
        <v>#DIV/0!</v>
      </c>
      <c r="U42" s="102" t="e">
        <f t="shared" si="5"/>
        <v>#DIV/0!</v>
      </c>
      <c r="V42" s="103" t="e">
        <f t="shared" si="6"/>
        <v>#DIV/0!</v>
      </c>
    </row>
    <row r="43" spans="1:22">
      <c r="A43" s="20"/>
      <c r="B43" s="106"/>
      <c r="C43" s="97"/>
      <c r="D43" s="97"/>
      <c r="E43" s="97"/>
      <c r="F43" s="82" t="s">
        <v>108</v>
      </c>
      <c r="G43" s="107"/>
      <c r="H43" s="108"/>
      <c r="I43" s="108"/>
      <c r="J43" s="85">
        <f t="shared" si="7"/>
        <v>0</v>
      </c>
      <c r="K43" s="100"/>
      <c r="L43" s="27" t="e">
        <f t="shared" si="0"/>
        <v>#DIV/0!</v>
      </c>
      <c r="M43" s="105" t="e">
        <f t="shared" si="8"/>
        <v>#DIV/0!</v>
      </c>
      <c r="N43" s="100"/>
      <c r="O43" s="89">
        <v>160</v>
      </c>
      <c r="P43" s="89"/>
      <c r="Q43" s="90" t="e">
        <f t="shared" si="2"/>
        <v>#DIV/0!</v>
      </c>
      <c r="R43" s="91" t="e">
        <f t="shared" si="1"/>
        <v>#DIV/0!</v>
      </c>
      <c r="S43" s="92">
        <f t="shared" si="3"/>
        <v>0</v>
      </c>
      <c r="T43" s="92" t="e">
        <f t="shared" si="4"/>
        <v>#DIV/0!</v>
      </c>
      <c r="U43" s="102" t="e">
        <f t="shared" si="5"/>
        <v>#DIV/0!</v>
      </c>
      <c r="V43" s="103" t="e">
        <f t="shared" si="6"/>
        <v>#DIV/0!</v>
      </c>
    </row>
    <row r="44" spans="1:22">
      <c r="A44" s="20"/>
      <c r="B44" s="106"/>
      <c r="C44" s="97"/>
      <c r="D44" s="97"/>
      <c r="E44" s="97"/>
      <c r="F44" s="82" t="s">
        <v>108</v>
      </c>
      <c r="G44" s="107"/>
      <c r="H44" s="108"/>
      <c r="I44" s="108"/>
      <c r="J44" s="85">
        <f t="shared" si="7"/>
        <v>0</v>
      </c>
      <c r="K44" s="100"/>
      <c r="L44" s="27" t="e">
        <f t="shared" si="0"/>
        <v>#DIV/0!</v>
      </c>
      <c r="M44" s="105" t="e">
        <f t="shared" si="8"/>
        <v>#DIV/0!</v>
      </c>
      <c r="N44" s="100"/>
      <c r="O44" s="89">
        <v>160</v>
      </c>
      <c r="P44" s="89"/>
      <c r="Q44" s="90" t="e">
        <f t="shared" si="2"/>
        <v>#DIV/0!</v>
      </c>
      <c r="R44" s="91" t="e">
        <f t="shared" si="1"/>
        <v>#DIV/0!</v>
      </c>
      <c r="S44" s="92">
        <f t="shared" si="3"/>
        <v>0</v>
      </c>
      <c r="T44" s="92" t="e">
        <f t="shared" si="4"/>
        <v>#DIV/0!</v>
      </c>
      <c r="U44" s="102" t="e">
        <f t="shared" si="5"/>
        <v>#DIV/0!</v>
      </c>
      <c r="V44" s="103" t="e">
        <f t="shared" si="6"/>
        <v>#DIV/0!</v>
      </c>
    </row>
    <row r="45" spans="1:22">
      <c r="A45" s="20"/>
      <c r="B45" s="106"/>
      <c r="C45" s="97"/>
      <c r="D45" s="97"/>
      <c r="E45" s="97"/>
      <c r="F45" s="82" t="s">
        <v>108</v>
      </c>
      <c r="G45" s="107"/>
      <c r="H45" s="108"/>
      <c r="I45" s="108"/>
      <c r="J45" s="85">
        <f t="shared" si="7"/>
        <v>0</v>
      </c>
      <c r="K45" s="100"/>
      <c r="L45" s="27" t="e">
        <f t="shared" si="0"/>
        <v>#DIV/0!</v>
      </c>
      <c r="M45" s="105" t="e">
        <f t="shared" si="8"/>
        <v>#DIV/0!</v>
      </c>
      <c r="N45" s="100"/>
      <c r="O45" s="89">
        <v>160</v>
      </c>
      <c r="P45" s="89"/>
      <c r="Q45" s="90" t="e">
        <f t="shared" si="2"/>
        <v>#DIV/0!</v>
      </c>
      <c r="R45" s="91" t="e">
        <f t="shared" si="1"/>
        <v>#DIV/0!</v>
      </c>
      <c r="S45" s="92">
        <f t="shared" si="3"/>
        <v>0</v>
      </c>
      <c r="T45" s="92" t="e">
        <f t="shared" si="4"/>
        <v>#DIV/0!</v>
      </c>
      <c r="U45" s="102" t="e">
        <f t="shared" si="5"/>
        <v>#DIV/0!</v>
      </c>
      <c r="V45" s="103" t="e">
        <f t="shared" si="6"/>
        <v>#DIV/0!</v>
      </c>
    </row>
    <row r="46" spans="1:22">
      <c r="A46" s="20"/>
      <c r="B46" s="106"/>
      <c r="C46" s="97"/>
      <c r="D46" s="97"/>
      <c r="E46" s="97"/>
      <c r="F46" s="82" t="s">
        <v>108</v>
      </c>
      <c r="G46" s="107"/>
      <c r="H46" s="108"/>
      <c r="I46" s="108"/>
      <c r="J46" s="85">
        <f t="shared" si="7"/>
        <v>0</v>
      </c>
      <c r="K46" s="100"/>
      <c r="L46" s="27" t="e">
        <f t="shared" si="0"/>
        <v>#DIV/0!</v>
      </c>
      <c r="M46" s="105" t="e">
        <f t="shared" si="8"/>
        <v>#DIV/0!</v>
      </c>
      <c r="N46" s="100"/>
      <c r="O46" s="89">
        <v>160</v>
      </c>
      <c r="P46" s="89"/>
      <c r="Q46" s="90" t="e">
        <f t="shared" si="2"/>
        <v>#DIV/0!</v>
      </c>
      <c r="R46" s="91" t="e">
        <f t="shared" si="1"/>
        <v>#DIV/0!</v>
      </c>
      <c r="S46" s="92">
        <f t="shared" si="3"/>
        <v>0</v>
      </c>
      <c r="T46" s="92" t="e">
        <f t="shared" si="4"/>
        <v>#DIV/0!</v>
      </c>
      <c r="U46" s="102" t="e">
        <f t="shared" si="5"/>
        <v>#DIV/0!</v>
      </c>
      <c r="V46" s="103" t="e">
        <f t="shared" si="6"/>
        <v>#DIV/0!</v>
      </c>
    </row>
    <row r="47" spans="1:22">
      <c r="A47" s="20"/>
      <c r="B47" s="106"/>
      <c r="C47" s="97"/>
      <c r="D47" s="97"/>
      <c r="E47" s="97"/>
      <c r="F47" s="82" t="s">
        <v>108</v>
      </c>
      <c r="G47" s="107"/>
      <c r="H47" s="108"/>
      <c r="I47" s="108"/>
      <c r="J47" s="85">
        <f t="shared" si="7"/>
        <v>0</v>
      </c>
      <c r="K47" s="100"/>
      <c r="L47" s="27" t="e">
        <f t="shared" si="0"/>
        <v>#DIV/0!</v>
      </c>
      <c r="M47" s="105" t="e">
        <f t="shared" si="8"/>
        <v>#DIV/0!</v>
      </c>
      <c r="N47" s="100"/>
      <c r="O47" s="89">
        <v>160</v>
      </c>
      <c r="P47" s="89"/>
      <c r="Q47" s="90" t="e">
        <f t="shared" si="2"/>
        <v>#DIV/0!</v>
      </c>
      <c r="R47" s="91" t="e">
        <f t="shared" si="1"/>
        <v>#DIV/0!</v>
      </c>
      <c r="S47" s="92">
        <f t="shared" si="3"/>
        <v>0</v>
      </c>
      <c r="T47" s="92" t="e">
        <f t="shared" si="4"/>
        <v>#DIV/0!</v>
      </c>
      <c r="U47" s="102" t="e">
        <f t="shared" si="5"/>
        <v>#DIV/0!</v>
      </c>
      <c r="V47" s="103" t="e">
        <f t="shared" si="6"/>
        <v>#DIV/0!</v>
      </c>
    </row>
    <row r="48" spans="1:22">
      <c r="A48" s="20"/>
      <c r="B48" s="106"/>
      <c r="C48" s="97"/>
      <c r="D48" s="97"/>
      <c r="E48" s="97"/>
      <c r="F48" s="82"/>
      <c r="G48" s="107"/>
      <c r="H48" s="108"/>
      <c r="I48" s="108"/>
      <c r="J48" s="85">
        <f t="shared" si="7"/>
        <v>0</v>
      </c>
      <c r="K48" s="100"/>
      <c r="L48" s="27" t="e">
        <f t="shared" si="0"/>
        <v>#DIV/0!</v>
      </c>
      <c r="M48" s="105" t="e">
        <f t="shared" si="8"/>
        <v>#DIV/0!</v>
      </c>
      <c r="N48" s="100"/>
      <c r="O48" s="89">
        <v>160</v>
      </c>
      <c r="P48" s="89"/>
      <c r="Q48" s="90" t="e">
        <f t="shared" si="2"/>
        <v>#DIV/0!</v>
      </c>
      <c r="R48" s="91" t="e">
        <f t="shared" si="1"/>
        <v>#DIV/0!</v>
      </c>
      <c r="S48" s="92">
        <f t="shared" si="3"/>
        <v>0</v>
      </c>
      <c r="T48" s="92" t="e">
        <f t="shared" si="4"/>
        <v>#DIV/0!</v>
      </c>
      <c r="U48" s="102" t="e">
        <f t="shared" si="5"/>
        <v>#DIV/0!</v>
      </c>
      <c r="V48" s="103" t="e">
        <f t="shared" si="6"/>
        <v>#DIV/0!</v>
      </c>
    </row>
    <row r="49" spans="1:22">
      <c r="A49" s="20"/>
      <c r="B49" s="106"/>
      <c r="C49" s="97"/>
      <c r="D49" s="97"/>
      <c r="E49" s="97"/>
      <c r="F49" s="82"/>
      <c r="G49" s="107"/>
      <c r="H49" s="108"/>
      <c r="I49" s="108"/>
      <c r="J49" s="85">
        <f t="shared" si="7"/>
        <v>0</v>
      </c>
      <c r="K49" s="100"/>
      <c r="L49" s="27" t="e">
        <f t="shared" si="0"/>
        <v>#DIV/0!</v>
      </c>
      <c r="M49" s="105" t="e">
        <f t="shared" si="8"/>
        <v>#DIV/0!</v>
      </c>
      <c r="N49" s="100"/>
      <c r="O49" s="89">
        <v>160</v>
      </c>
      <c r="P49" s="89"/>
      <c r="Q49" s="90" t="e">
        <f t="shared" si="2"/>
        <v>#DIV/0!</v>
      </c>
      <c r="R49" s="91" t="e">
        <f t="shared" si="1"/>
        <v>#DIV/0!</v>
      </c>
      <c r="S49" s="92">
        <f t="shared" si="3"/>
        <v>0</v>
      </c>
      <c r="T49" s="92" t="e">
        <f t="shared" si="4"/>
        <v>#DIV/0!</v>
      </c>
      <c r="U49" s="102" t="e">
        <f t="shared" si="5"/>
        <v>#DIV/0!</v>
      </c>
      <c r="V49" s="103" t="e">
        <f t="shared" si="6"/>
        <v>#DIV/0!</v>
      </c>
    </row>
    <row r="50" spans="1:22">
      <c r="A50" s="20"/>
      <c r="B50" s="106"/>
      <c r="C50" s="97"/>
      <c r="D50" s="97"/>
      <c r="E50" s="97"/>
      <c r="F50" s="82"/>
      <c r="G50" s="107"/>
      <c r="H50" s="108"/>
      <c r="I50" s="108"/>
      <c r="J50" s="85">
        <f t="shared" si="7"/>
        <v>0</v>
      </c>
      <c r="K50" s="100"/>
      <c r="L50" s="27" t="e">
        <f t="shared" si="0"/>
        <v>#DIV/0!</v>
      </c>
      <c r="M50" s="105" t="e">
        <f t="shared" si="8"/>
        <v>#DIV/0!</v>
      </c>
      <c r="N50" s="100"/>
      <c r="O50" s="89">
        <v>160</v>
      </c>
      <c r="P50" s="89"/>
      <c r="Q50" s="90" t="e">
        <f t="shared" si="2"/>
        <v>#DIV/0!</v>
      </c>
      <c r="R50" s="91" t="e">
        <f t="shared" si="1"/>
        <v>#DIV/0!</v>
      </c>
      <c r="S50" s="92">
        <f t="shared" si="3"/>
        <v>0</v>
      </c>
      <c r="T50" s="92" t="e">
        <f t="shared" si="4"/>
        <v>#DIV/0!</v>
      </c>
      <c r="U50" s="102" t="e">
        <f t="shared" si="5"/>
        <v>#DIV/0!</v>
      </c>
      <c r="V50" s="103" t="e">
        <f t="shared" si="6"/>
        <v>#DIV/0!</v>
      </c>
    </row>
    <row r="51" spans="1:22">
      <c r="A51" s="20"/>
      <c r="B51" s="106"/>
      <c r="C51" s="97"/>
      <c r="D51" s="97"/>
      <c r="E51" s="97"/>
      <c r="F51" s="82"/>
      <c r="G51" s="107"/>
      <c r="H51" s="108"/>
      <c r="I51" s="108"/>
      <c r="J51" s="85">
        <f t="shared" si="7"/>
        <v>0</v>
      </c>
      <c r="K51" s="100"/>
      <c r="L51" s="27" t="e">
        <f t="shared" si="0"/>
        <v>#DIV/0!</v>
      </c>
      <c r="M51" s="105" t="e">
        <f t="shared" si="8"/>
        <v>#DIV/0!</v>
      </c>
      <c r="N51" s="100"/>
      <c r="O51" s="89">
        <v>160</v>
      </c>
      <c r="P51" s="89"/>
      <c r="Q51" s="90" t="e">
        <f t="shared" si="2"/>
        <v>#DIV/0!</v>
      </c>
      <c r="R51" s="91" t="e">
        <f t="shared" si="1"/>
        <v>#DIV/0!</v>
      </c>
      <c r="S51" s="92">
        <f t="shared" si="3"/>
        <v>0</v>
      </c>
      <c r="T51" s="92" t="e">
        <f t="shared" si="4"/>
        <v>#DIV/0!</v>
      </c>
      <c r="U51" s="102" t="e">
        <f t="shared" si="5"/>
        <v>#DIV/0!</v>
      </c>
      <c r="V51" s="103" t="e">
        <f t="shared" si="6"/>
        <v>#DIV/0!</v>
      </c>
    </row>
    <row r="52" spans="1:22">
      <c r="A52" s="20"/>
      <c r="B52" s="106"/>
      <c r="C52" s="97"/>
      <c r="D52" s="97"/>
      <c r="E52" s="97"/>
      <c r="F52" s="82"/>
      <c r="G52" s="107"/>
      <c r="H52" s="108"/>
      <c r="I52" s="108"/>
      <c r="J52" s="85">
        <f t="shared" si="7"/>
        <v>0</v>
      </c>
      <c r="K52" s="100"/>
      <c r="L52" s="27" t="e">
        <f t="shared" si="0"/>
        <v>#DIV/0!</v>
      </c>
      <c r="M52" s="105" t="e">
        <f t="shared" si="8"/>
        <v>#DIV/0!</v>
      </c>
      <c r="N52" s="100"/>
      <c r="O52" s="89">
        <v>160</v>
      </c>
      <c r="P52" s="89"/>
      <c r="Q52" s="90" t="e">
        <f t="shared" si="2"/>
        <v>#DIV/0!</v>
      </c>
      <c r="R52" s="91" t="e">
        <f t="shared" si="1"/>
        <v>#DIV/0!</v>
      </c>
      <c r="S52" s="92">
        <f t="shared" si="3"/>
        <v>0</v>
      </c>
      <c r="T52" s="92" t="e">
        <f t="shared" si="4"/>
        <v>#DIV/0!</v>
      </c>
      <c r="U52" s="102" t="e">
        <f t="shared" si="5"/>
        <v>#DIV/0!</v>
      </c>
      <c r="V52" s="103" t="e">
        <f t="shared" si="6"/>
        <v>#DIV/0!</v>
      </c>
    </row>
    <row r="53" spans="1:22">
      <c r="A53" s="20"/>
      <c r="B53" s="106"/>
      <c r="C53" s="97"/>
      <c r="D53" s="97"/>
      <c r="E53" s="97"/>
      <c r="F53" s="82"/>
      <c r="G53" s="107"/>
      <c r="H53" s="108"/>
      <c r="I53" s="108"/>
      <c r="J53" s="85">
        <f t="shared" si="7"/>
        <v>0</v>
      </c>
      <c r="K53" s="100"/>
      <c r="L53" s="27" t="e">
        <f t="shared" si="0"/>
        <v>#DIV/0!</v>
      </c>
      <c r="M53" s="105" t="e">
        <f t="shared" si="8"/>
        <v>#DIV/0!</v>
      </c>
      <c r="N53" s="100"/>
      <c r="O53" s="89">
        <v>160</v>
      </c>
      <c r="P53" s="89"/>
      <c r="Q53" s="90" t="e">
        <f t="shared" si="2"/>
        <v>#DIV/0!</v>
      </c>
      <c r="R53" s="91" t="e">
        <f t="shared" si="1"/>
        <v>#DIV/0!</v>
      </c>
      <c r="S53" s="92">
        <f t="shared" si="3"/>
        <v>0</v>
      </c>
      <c r="T53" s="92" t="e">
        <f t="shared" si="4"/>
        <v>#DIV/0!</v>
      </c>
      <c r="U53" s="102" t="e">
        <f t="shared" si="5"/>
        <v>#DIV/0!</v>
      </c>
      <c r="V53" s="103" t="e">
        <f t="shared" si="6"/>
        <v>#DIV/0!</v>
      </c>
    </row>
    <row r="54" spans="1:22">
      <c r="A54" s="20"/>
      <c r="B54" s="106"/>
      <c r="C54" s="97"/>
      <c r="D54" s="97"/>
      <c r="E54" s="97"/>
      <c r="F54" s="82"/>
      <c r="G54" s="107"/>
      <c r="H54" s="108"/>
      <c r="I54" s="108"/>
      <c r="J54" s="85">
        <f t="shared" si="7"/>
        <v>0</v>
      </c>
      <c r="K54" s="100"/>
      <c r="L54" s="27" t="e">
        <f t="shared" si="0"/>
        <v>#DIV/0!</v>
      </c>
      <c r="M54" s="105" t="e">
        <f t="shared" si="8"/>
        <v>#DIV/0!</v>
      </c>
      <c r="N54" s="100"/>
      <c r="O54" s="89">
        <v>160</v>
      </c>
      <c r="P54" s="89"/>
      <c r="Q54" s="90" t="e">
        <f t="shared" si="2"/>
        <v>#DIV/0!</v>
      </c>
      <c r="R54" s="91" t="e">
        <f t="shared" si="1"/>
        <v>#DIV/0!</v>
      </c>
      <c r="S54" s="92">
        <f t="shared" si="3"/>
        <v>0</v>
      </c>
      <c r="T54" s="92" t="e">
        <f t="shared" si="4"/>
        <v>#DIV/0!</v>
      </c>
      <c r="U54" s="102" t="e">
        <f t="shared" si="5"/>
        <v>#DIV/0!</v>
      </c>
      <c r="V54" s="103" t="e">
        <f t="shared" si="6"/>
        <v>#DIV/0!</v>
      </c>
    </row>
    <row r="55" spans="1:22">
      <c r="A55" s="20"/>
      <c r="B55" s="106"/>
      <c r="C55" s="97"/>
      <c r="D55" s="97"/>
      <c r="E55" s="97"/>
      <c r="F55" s="82"/>
      <c r="G55" s="107"/>
      <c r="H55" s="108"/>
      <c r="I55" s="108"/>
      <c r="J55" s="85">
        <f t="shared" si="7"/>
        <v>0</v>
      </c>
      <c r="K55" s="100"/>
      <c r="L55" s="27" t="e">
        <f t="shared" si="0"/>
        <v>#DIV/0!</v>
      </c>
      <c r="M55" s="105" t="e">
        <f t="shared" si="8"/>
        <v>#DIV/0!</v>
      </c>
      <c r="N55" s="100"/>
      <c r="O55" s="89">
        <v>160</v>
      </c>
      <c r="P55" s="89"/>
      <c r="Q55" s="90" t="e">
        <f t="shared" si="2"/>
        <v>#DIV/0!</v>
      </c>
      <c r="R55" s="91" t="e">
        <f t="shared" si="1"/>
        <v>#DIV/0!</v>
      </c>
      <c r="S55" s="92">
        <f t="shared" si="3"/>
        <v>0</v>
      </c>
      <c r="T55" s="92" t="e">
        <f t="shared" si="4"/>
        <v>#DIV/0!</v>
      </c>
      <c r="U55" s="102" t="e">
        <f t="shared" si="5"/>
        <v>#DIV/0!</v>
      </c>
      <c r="V55" s="103" t="e">
        <f t="shared" si="6"/>
        <v>#DIV/0!</v>
      </c>
    </row>
    <row r="56" spans="1:22">
      <c r="A56" s="20"/>
      <c r="B56" s="106"/>
      <c r="C56" s="97"/>
      <c r="D56" s="97"/>
      <c r="E56" s="97"/>
      <c r="F56" s="82"/>
      <c r="G56" s="107"/>
      <c r="H56" s="108"/>
      <c r="I56" s="108"/>
      <c r="J56" s="85">
        <f t="shared" si="7"/>
        <v>0</v>
      </c>
      <c r="K56" s="100"/>
      <c r="L56" s="27" t="e">
        <f t="shared" si="0"/>
        <v>#DIV/0!</v>
      </c>
      <c r="M56" s="105" t="e">
        <f t="shared" si="8"/>
        <v>#DIV/0!</v>
      </c>
      <c r="N56" s="100"/>
      <c r="O56" s="89">
        <v>160</v>
      </c>
      <c r="P56" s="89"/>
      <c r="Q56" s="90" t="e">
        <f t="shared" si="2"/>
        <v>#DIV/0!</v>
      </c>
      <c r="R56" s="91" t="e">
        <f t="shared" si="1"/>
        <v>#DIV/0!</v>
      </c>
      <c r="S56" s="92">
        <f t="shared" si="3"/>
        <v>0</v>
      </c>
      <c r="T56" s="92" t="e">
        <f t="shared" si="4"/>
        <v>#DIV/0!</v>
      </c>
      <c r="U56" s="102" t="e">
        <f t="shared" si="5"/>
        <v>#DIV/0!</v>
      </c>
      <c r="V56" s="103" t="e">
        <f t="shared" si="6"/>
        <v>#DIV/0!</v>
      </c>
    </row>
    <row r="57" spans="1:22">
      <c r="A57" s="20"/>
      <c r="B57" s="106"/>
      <c r="C57" s="97"/>
      <c r="D57" s="97"/>
      <c r="E57" s="97"/>
      <c r="F57" s="82"/>
      <c r="G57" s="107"/>
      <c r="H57" s="108"/>
      <c r="I57" s="108"/>
      <c r="J57" s="85">
        <f t="shared" si="7"/>
        <v>0</v>
      </c>
      <c r="K57" s="100"/>
      <c r="L57" s="27" t="e">
        <f t="shared" si="0"/>
        <v>#DIV/0!</v>
      </c>
      <c r="M57" s="105" t="e">
        <f t="shared" si="8"/>
        <v>#DIV/0!</v>
      </c>
      <c r="N57" s="100"/>
      <c r="O57" s="89">
        <v>160</v>
      </c>
      <c r="P57" s="89"/>
      <c r="Q57" s="90" t="e">
        <f t="shared" si="2"/>
        <v>#DIV/0!</v>
      </c>
      <c r="R57" s="91" t="e">
        <f t="shared" si="1"/>
        <v>#DIV/0!</v>
      </c>
      <c r="S57" s="92">
        <f t="shared" si="3"/>
        <v>0</v>
      </c>
      <c r="T57" s="92" t="e">
        <f t="shared" si="4"/>
        <v>#DIV/0!</v>
      </c>
      <c r="U57" s="102" t="e">
        <f t="shared" si="5"/>
        <v>#DIV/0!</v>
      </c>
      <c r="V57" s="103" t="e">
        <f t="shared" si="6"/>
        <v>#DIV/0!</v>
      </c>
    </row>
    <row r="58" spans="1:22">
      <c r="A58" s="20"/>
      <c r="B58" s="106"/>
      <c r="C58" s="97"/>
      <c r="D58" s="97"/>
      <c r="E58" s="97"/>
      <c r="F58" s="82"/>
      <c r="G58" s="107"/>
      <c r="H58" s="108"/>
      <c r="I58" s="108"/>
      <c r="J58" s="85">
        <f t="shared" si="7"/>
        <v>0</v>
      </c>
      <c r="K58" s="100"/>
      <c r="L58" s="27" t="e">
        <f t="shared" si="0"/>
        <v>#DIV/0!</v>
      </c>
      <c r="M58" s="105" t="e">
        <f t="shared" si="8"/>
        <v>#DIV/0!</v>
      </c>
      <c r="N58" s="100"/>
      <c r="O58" s="89">
        <v>160</v>
      </c>
      <c r="P58" s="89"/>
      <c r="Q58" s="90" t="e">
        <f t="shared" si="2"/>
        <v>#DIV/0!</v>
      </c>
      <c r="R58" s="91" t="e">
        <f t="shared" si="1"/>
        <v>#DIV/0!</v>
      </c>
      <c r="S58" s="92">
        <f t="shared" si="3"/>
        <v>0</v>
      </c>
      <c r="T58" s="92" t="e">
        <f t="shared" si="4"/>
        <v>#DIV/0!</v>
      </c>
      <c r="U58" s="102" t="e">
        <f t="shared" si="5"/>
        <v>#DIV/0!</v>
      </c>
      <c r="V58" s="103" t="e">
        <f t="shared" si="6"/>
        <v>#DIV/0!</v>
      </c>
    </row>
    <row r="59" spans="1:22">
      <c r="A59" s="20"/>
      <c r="B59" s="106"/>
      <c r="C59" s="97"/>
      <c r="D59" s="97"/>
      <c r="E59" s="97"/>
      <c r="F59" s="82"/>
      <c r="G59" s="107"/>
      <c r="H59" s="108"/>
      <c r="I59" s="108"/>
      <c r="J59" s="85">
        <f t="shared" si="7"/>
        <v>0</v>
      </c>
      <c r="K59" s="100"/>
      <c r="L59" s="27" t="e">
        <f t="shared" si="0"/>
        <v>#DIV/0!</v>
      </c>
      <c r="M59" s="105" t="e">
        <f t="shared" si="8"/>
        <v>#DIV/0!</v>
      </c>
      <c r="N59" s="100"/>
      <c r="O59" s="89">
        <v>160</v>
      </c>
      <c r="P59" s="89"/>
      <c r="Q59" s="90" t="e">
        <f t="shared" si="2"/>
        <v>#DIV/0!</v>
      </c>
      <c r="R59" s="91" t="e">
        <f t="shared" si="1"/>
        <v>#DIV/0!</v>
      </c>
      <c r="S59" s="92">
        <f t="shared" si="3"/>
        <v>0</v>
      </c>
      <c r="T59" s="92" t="e">
        <f t="shared" si="4"/>
        <v>#DIV/0!</v>
      </c>
      <c r="U59" s="102" t="e">
        <f t="shared" si="5"/>
        <v>#DIV/0!</v>
      </c>
      <c r="V59" s="103" t="e">
        <f t="shared" si="6"/>
        <v>#DIV/0!</v>
      </c>
    </row>
    <row r="60" spans="1:22">
      <c r="A60" s="20"/>
      <c r="B60" s="106"/>
      <c r="C60" s="97"/>
      <c r="D60" s="97"/>
      <c r="E60" s="97"/>
      <c r="F60" s="82"/>
      <c r="G60" s="107"/>
      <c r="H60" s="108"/>
      <c r="I60" s="108"/>
      <c r="J60" s="85">
        <f t="shared" si="7"/>
        <v>0</v>
      </c>
      <c r="K60" s="100"/>
      <c r="L60" s="27" t="e">
        <f t="shared" si="0"/>
        <v>#DIV/0!</v>
      </c>
      <c r="M60" s="105" t="e">
        <f t="shared" si="8"/>
        <v>#DIV/0!</v>
      </c>
      <c r="N60" s="100"/>
      <c r="O60" s="89">
        <v>160</v>
      </c>
      <c r="P60" s="89"/>
      <c r="Q60" s="90" t="e">
        <f t="shared" si="2"/>
        <v>#DIV/0!</v>
      </c>
      <c r="R60" s="91" t="e">
        <f t="shared" si="1"/>
        <v>#DIV/0!</v>
      </c>
      <c r="S60" s="92">
        <f t="shared" si="3"/>
        <v>0</v>
      </c>
      <c r="T60" s="92" t="e">
        <f t="shared" si="4"/>
        <v>#DIV/0!</v>
      </c>
      <c r="U60" s="102" t="e">
        <f t="shared" si="5"/>
        <v>#DIV/0!</v>
      </c>
      <c r="V60" s="103" t="e">
        <f t="shared" si="6"/>
        <v>#DIV/0!</v>
      </c>
    </row>
    <row r="61" spans="1:22">
      <c r="A61" s="20"/>
      <c r="B61" s="106"/>
      <c r="C61" s="97"/>
      <c r="D61" s="97"/>
      <c r="E61" s="97"/>
      <c r="F61" s="82"/>
      <c r="G61" s="107"/>
      <c r="H61" s="108"/>
      <c r="I61" s="108"/>
      <c r="J61" s="85">
        <f t="shared" si="7"/>
        <v>0</v>
      </c>
      <c r="K61" s="100"/>
      <c r="L61" s="27" t="e">
        <f t="shared" si="0"/>
        <v>#DIV/0!</v>
      </c>
      <c r="M61" s="105" t="e">
        <f t="shared" si="8"/>
        <v>#DIV/0!</v>
      </c>
      <c r="N61" s="100"/>
      <c r="O61" s="89">
        <v>160</v>
      </c>
      <c r="P61" s="89"/>
      <c r="Q61" s="90" t="e">
        <f t="shared" si="2"/>
        <v>#DIV/0!</v>
      </c>
      <c r="R61" s="91" t="e">
        <f t="shared" si="1"/>
        <v>#DIV/0!</v>
      </c>
      <c r="S61" s="92">
        <f t="shared" si="3"/>
        <v>0</v>
      </c>
      <c r="T61" s="92" t="e">
        <f t="shared" si="4"/>
        <v>#DIV/0!</v>
      </c>
      <c r="U61" s="102" t="e">
        <f t="shared" si="5"/>
        <v>#DIV/0!</v>
      </c>
      <c r="V61" s="103" t="e">
        <f t="shared" si="6"/>
        <v>#DIV/0!</v>
      </c>
    </row>
    <row r="62" spans="1:22">
      <c r="A62" s="20"/>
      <c r="B62" s="106"/>
      <c r="C62" s="97"/>
      <c r="D62" s="97"/>
      <c r="E62" s="97"/>
      <c r="F62" s="82"/>
      <c r="G62" s="107"/>
      <c r="H62" s="108"/>
      <c r="I62" s="108"/>
      <c r="J62" s="85">
        <f t="shared" si="7"/>
        <v>0</v>
      </c>
      <c r="K62" s="100"/>
      <c r="L62" s="27" t="e">
        <f t="shared" si="0"/>
        <v>#DIV/0!</v>
      </c>
      <c r="M62" s="105" t="e">
        <f t="shared" si="8"/>
        <v>#DIV/0!</v>
      </c>
      <c r="N62" s="100"/>
      <c r="O62" s="89">
        <v>160</v>
      </c>
      <c r="P62" s="89"/>
      <c r="Q62" s="90" t="e">
        <f t="shared" si="2"/>
        <v>#DIV/0!</v>
      </c>
      <c r="R62" s="91" t="e">
        <f t="shared" si="1"/>
        <v>#DIV/0!</v>
      </c>
      <c r="S62" s="92">
        <f t="shared" si="3"/>
        <v>0</v>
      </c>
      <c r="T62" s="92" t="e">
        <f t="shared" si="4"/>
        <v>#DIV/0!</v>
      </c>
      <c r="U62" s="102" t="e">
        <f t="shared" si="5"/>
        <v>#DIV/0!</v>
      </c>
      <c r="V62" s="103" t="e">
        <f t="shared" si="6"/>
        <v>#DIV/0!</v>
      </c>
    </row>
    <row r="63" spans="1:22">
      <c r="A63" s="20"/>
      <c r="B63" s="106"/>
      <c r="C63" s="97"/>
      <c r="D63" s="97"/>
      <c r="E63" s="97"/>
      <c r="F63" s="82"/>
      <c r="G63" s="107"/>
      <c r="H63" s="108"/>
      <c r="I63" s="108"/>
      <c r="J63" s="85">
        <f t="shared" si="7"/>
        <v>0</v>
      </c>
      <c r="K63" s="100"/>
      <c r="L63" s="27" t="e">
        <f t="shared" si="0"/>
        <v>#DIV/0!</v>
      </c>
      <c r="M63" s="105" t="e">
        <f t="shared" si="8"/>
        <v>#DIV/0!</v>
      </c>
      <c r="N63" s="100"/>
      <c r="O63" s="89">
        <v>160</v>
      </c>
      <c r="P63" s="89"/>
      <c r="Q63" s="90" t="e">
        <f t="shared" si="2"/>
        <v>#DIV/0!</v>
      </c>
      <c r="R63" s="91" t="e">
        <f t="shared" si="1"/>
        <v>#DIV/0!</v>
      </c>
      <c r="S63" s="92">
        <f t="shared" si="3"/>
        <v>0</v>
      </c>
      <c r="T63" s="92" t="e">
        <f t="shared" si="4"/>
        <v>#DIV/0!</v>
      </c>
      <c r="U63" s="102" t="e">
        <f t="shared" si="5"/>
        <v>#DIV/0!</v>
      </c>
      <c r="V63" s="103" t="e">
        <f t="shared" si="6"/>
        <v>#DIV/0!</v>
      </c>
    </row>
    <row r="64" spans="1:22">
      <c r="A64" s="20"/>
      <c r="B64" s="106"/>
      <c r="C64" s="97"/>
      <c r="D64" s="97"/>
      <c r="E64" s="97"/>
      <c r="F64" s="82"/>
      <c r="G64" s="107"/>
      <c r="H64" s="108"/>
      <c r="I64" s="108"/>
      <c r="J64" s="85">
        <f t="shared" si="7"/>
        <v>0</v>
      </c>
      <c r="K64" s="100"/>
      <c r="L64" s="27" t="e">
        <f t="shared" si="0"/>
        <v>#DIV/0!</v>
      </c>
      <c r="M64" s="105" t="e">
        <f t="shared" si="8"/>
        <v>#DIV/0!</v>
      </c>
      <c r="N64" s="100"/>
      <c r="O64" s="89">
        <v>160</v>
      </c>
      <c r="P64" s="89"/>
      <c r="Q64" s="90" t="e">
        <f t="shared" si="2"/>
        <v>#DIV/0!</v>
      </c>
      <c r="R64" s="91" t="e">
        <f t="shared" si="1"/>
        <v>#DIV/0!</v>
      </c>
      <c r="S64" s="92">
        <f t="shared" si="3"/>
        <v>0</v>
      </c>
      <c r="T64" s="92" t="e">
        <f t="shared" si="4"/>
        <v>#DIV/0!</v>
      </c>
      <c r="U64" s="102" t="e">
        <f t="shared" si="5"/>
        <v>#DIV/0!</v>
      </c>
      <c r="V64" s="103" t="e">
        <f t="shared" si="6"/>
        <v>#DIV/0!</v>
      </c>
    </row>
    <row r="65" spans="1:22">
      <c r="A65" s="20"/>
      <c r="B65" s="106"/>
      <c r="C65" s="97"/>
      <c r="D65" s="97"/>
      <c r="E65" s="97"/>
      <c r="F65" s="82"/>
      <c r="G65" s="107"/>
      <c r="H65" s="108"/>
      <c r="I65" s="108"/>
      <c r="J65" s="85">
        <f t="shared" si="7"/>
        <v>0</v>
      </c>
      <c r="K65" s="100"/>
      <c r="L65" s="27" t="e">
        <f t="shared" si="0"/>
        <v>#DIV/0!</v>
      </c>
      <c r="M65" s="105" t="e">
        <f t="shared" si="8"/>
        <v>#DIV/0!</v>
      </c>
      <c r="N65" s="100"/>
      <c r="O65" s="89">
        <v>160</v>
      </c>
      <c r="P65" s="89"/>
      <c r="Q65" s="90" t="e">
        <f t="shared" si="2"/>
        <v>#DIV/0!</v>
      </c>
      <c r="R65" s="91" t="e">
        <f t="shared" si="1"/>
        <v>#DIV/0!</v>
      </c>
      <c r="S65" s="92">
        <f t="shared" si="3"/>
        <v>0</v>
      </c>
      <c r="T65" s="92" t="e">
        <f t="shared" si="4"/>
        <v>#DIV/0!</v>
      </c>
      <c r="U65" s="102" t="e">
        <f t="shared" si="5"/>
        <v>#DIV/0!</v>
      </c>
      <c r="V65" s="103" t="e">
        <f t="shared" si="6"/>
        <v>#DIV/0!</v>
      </c>
    </row>
    <row r="66" spans="1:22">
      <c r="A66" s="20"/>
      <c r="B66" s="106"/>
      <c r="C66" s="97"/>
      <c r="D66" s="97"/>
      <c r="E66" s="97"/>
      <c r="F66" s="82"/>
      <c r="G66" s="107"/>
      <c r="H66" s="108"/>
      <c r="I66" s="108"/>
      <c r="J66" s="85">
        <f t="shared" si="7"/>
        <v>0</v>
      </c>
      <c r="K66" s="100"/>
      <c r="L66" s="27" t="e">
        <f t="shared" si="0"/>
        <v>#DIV/0!</v>
      </c>
      <c r="M66" s="105" t="e">
        <f t="shared" si="8"/>
        <v>#DIV/0!</v>
      </c>
      <c r="N66" s="100"/>
      <c r="O66" s="89">
        <v>160</v>
      </c>
      <c r="P66" s="89"/>
      <c r="Q66" s="90" t="e">
        <f t="shared" si="2"/>
        <v>#DIV/0!</v>
      </c>
      <c r="R66" s="91" t="e">
        <f t="shared" si="1"/>
        <v>#DIV/0!</v>
      </c>
      <c r="S66" s="92">
        <f t="shared" si="3"/>
        <v>0</v>
      </c>
      <c r="T66" s="92" t="e">
        <f t="shared" si="4"/>
        <v>#DIV/0!</v>
      </c>
      <c r="U66" s="102" t="e">
        <f t="shared" si="5"/>
        <v>#DIV/0!</v>
      </c>
      <c r="V66" s="103" t="e">
        <f t="shared" si="6"/>
        <v>#DIV/0!</v>
      </c>
    </row>
    <row r="67" spans="1:22">
      <c r="A67" s="20"/>
      <c r="B67" s="106"/>
      <c r="C67" s="97"/>
      <c r="D67" s="97"/>
      <c r="E67" s="97"/>
      <c r="F67" s="82"/>
      <c r="G67" s="107"/>
      <c r="H67" s="108"/>
      <c r="I67" s="108"/>
      <c r="J67" s="85">
        <f t="shared" si="7"/>
        <v>0</v>
      </c>
      <c r="K67" s="100"/>
      <c r="L67" s="27" t="e">
        <f t="shared" si="0"/>
        <v>#DIV/0!</v>
      </c>
      <c r="M67" s="105" t="e">
        <f t="shared" si="8"/>
        <v>#DIV/0!</v>
      </c>
      <c r="N67" s="100"/>
      <c r="O67" s="89">
        <v>160</v>
      </c>
      <c r="P67" s="89"/>
      <c r="Q67" s="90" t="e">
        <f t="shared" si="2"/>
        <v>#DIV/0!</v>
      </c>
      <c r="R67" s="91" t="e">
        <f t="shared" si="1"/>
        <v>#DIV/0!</v>
      </c>
      <c r="S67" s="92">
        <f t="shared" si="3"/>
        <v>0</v>
      </c>
      <c r="T67" s="92" t="e">
        <f t="shared" si="4"/>
        <v>#DIV/0!</v>
      </c>
      <c r="U67" s="102" t="e">
        <f t="shared" si="5"/>
        <v>#DIV/0!</v>
      </c>
      <c r="V67" s="103" t="e">
        <f t="shared" si="6"/>
        <v>#DIV/0!</v>
      </c>
    </row>
    <row r="68" spans="1:22">
      <c r="A68" s="20"/>
      <c r="B68" s="106"/>
      <c r="C68" s="97"/>
      <c r="D68" s="97"/>
      <c r="E68" s="97"/>
      <c r="F68" s="82"/>
      <c r="G68" s="107"/>
      <c r="H68" s="108"/>
      <c r="I68" s="108"/>
      <c r="J68" s="85">
        <f t="shared" si="7"/>
        <v>0</v>
      </c>
      <c r="K68" s="100"/>
      <c r="L68" s="27" t="e">
        <f t="shared" si="0"/>
        <v>#DIV/0!</v>
      </c>
      <c r="M68" s="105" t="e">
        <f t="shared" si="8"/>
        <v>#DIV/0!</v>
      </c>
      <c r="N68" s="100"/>
      <c r="O68" s="89">
        <v>160</v>
      </c>
      <c r="P68" s="89"/>
      <c r="Q68" s="90" t="e">
        <f t="shared" si="2"/>
        <v>#DIV/0!</v>
      </c>
      <c r="R68" s="91" t="e">
        <f t="shared" ref="R68:R105" si="9">J68/Q68</f>
        <v>#DIV/0!</v>
      </c>
      <c r="S68" s="92">
        <f t="shared" si="3"/>
        <v>0</v>
      </c>
      <c r="T68" s="92" t="e">
        <f t="shared" si="4"/>
        <v>#DIV/0!</v>
      </c>
      <c r="U68" s="102" t="e">
        <f t="shared" si="5"/>
        <v>#DIV/0!</v>
      </c>
      <c r="V68" s="103" t="e">
        <f t="shared" si="6"/>
        <v>#DIV/0!</v>
      </c>
    </row>
    <row r="69" spans="1:22">
      <c r="A69" s="20"/>
      <c r="B69" s="106"/>
      <c r="C69" s="97"/>
      <c r="D69" s="97"/>
      <c r="E69" s="97"/>
      <c r="F69" s="82"/>
      <c r="G69" s="107"/>
      <c r="H69" s="108"/>
      <c r="I69" s="108"/>
      <c r="J69" s="85">
        <f t="shared" si="7"/>
        <v>0</v>
      </c>
      <c r="K69" s="100"/>
      <c r="L69" s="27" t="e">
        <f t="shared" si="0"/>
        <v>#DIV/0!</v>
      </c>
      <c r="M69" s="105" t="e">
        <f t="shared" si="8"/>
        <v>#DIV/0!</v>
      </c>
      <c r="N69" s="100"/>
      <c r="O69" s="89">
        <v>160</v>
      </c>
      <c r="P69" s="89"/>
      <c r="Q69" s="90" t="e">
        <f t="shared" ref="Q69:Q105" si="10">SUM(P69*M69)</f>
        <v>#DIV/0!</v>
      </c>
      <c r="R69" s="91" t="e">
        <f t="shared" si="9"/>
        <v>#DIV/0!</v>
      </c>
      <c r="S69" s="92">
        <f t="shared" ref="S69:S105" si="11">N69*0.00258</f>
        <v>0</v>
      </c>
      <c r="T69" s="92" t="e">
        <f t="shared" ref="T69:T105" si="12">R69*0.000406</f>
        <v>#DIV/0!</v>
      </c>
      <c r="U69" s="102" t="e">
        <f t="shared" ref="U69:U105" si="13">T69-S69</f>
        <v>#DIV/0!</v>
      </c>
      <c r="V69" s="103" t="e">
        <f t="shared" ref="V69:V105" si="14">SUM(S69-T69)/S69</f>
        <v>#DIV/0!</v>
      </c>
    </row>
    <row r="70" spans="1:22">
      <c r="A70" s="20"/>
      <c r="B70" s="106"/>
      <c r="C70" s="97"/>
      <c r="D70" s="97"/>
      <c r="E70" s="97"/>
      <c r="F70" s="82"/>
      <c r="G70" s="107"/>
      <c r="H70" s="108"/>
      <c r="I70" s="108"/>
      <c r="J70" s="85">
        <f t="shared" ref="J70:J105" si="15">I70-H70</f>
        <v>0</v>
      </c>
      <c r="K70" s="100"/>
      <c r="L70" s="27" t="e">
        <f t="shared" si="0"/>
        <v>#DIV/0!</v>
      </c>
      <c r="M70" s="105" t="e">
        <f t="shared" si="8"/>
        <v>#DIV/0!</v>
      </c>
      <c r="N70" s="100"/>
      <c r="O70" s="89">
        <v>160</v>
      </c>
      <c r="P70" s="89"/>
      <c r="Q70" s="90" t="e">
        <f t="shared" si="10"/>
        <v>#DIV/0!</v>
      </c>
      <c r="R70" s="91" t="e">
        <f t="shared" si="9"/>
        <v>#DIV/0!</v>
      </c>
      <c r="S70" s="92">
        <f t="shared" si="11"/>
        <v>0</v>
      </c>
      <c r="T70" s="92" t="e">
        <f t="shared" si="12"/>
        <v>#DIV/0!</v>
      </c>
      <c r="U70" s="102" t="e">
        <f t="shared" si="13"/>
        <v>#DIV/0!</v>
      </c>
      <c r="V70" s="103" t="e">
        <f t="shared" si="14"/>
        <v>#DIV/0!</v>
      </c>
    </row>
    <row r="71" spans="1:22">
      <c r="A71" s="20"/>
      <c r="B71" s="106"/>
      <c r="C71" s="97"/>
      <c r="D71" s="97"/>
      <c r="E71" s="97"/>
      <c r="F71" s="82"/>
      <c r="G71" s="107"/>
      <c r="H71" s="108"/>
      <c r="I71" s="108"/>
      <c r="J71" s="85">
        <f t="shared" si="15"/>
        <v>0</v>
      </c>
      <c r="K71" s="100"/>
      <c r="L71" s="27" t="e">
        <f t="shared" ref="L71:L105" si="16">J71/N71</f>
        <v>#DIV/0!</v>
      </c>
      <c r="M71" s="105" t="e">
        <f t="shared" si="8"/>
        <v>#DIV/0!</v>
      </c>
      <c r="N71" s="100"/>
      <c r="O71" s="89">
        <v>160</v>
      </c>
      <c r="P71" s="89"/>
      <c r="Q71" s="90" t="e">
        <f t="shared" si="10"/>
        <v>#DIV/0!</v>
      </c>
      <c r="R71" s="91" t="e">
        <f t="shared" si="9"/>
        <v>#DIV/0!</v>
      </c>
      <c r="S71" s="92">
        <f t="shared" si="11"/>
        <v>0</v>
      </c>
      <c r="T71" s="92" t="e">
        <f t="shared" si="12"/>
        <v>#DIV/0!</v>
      </c>
      <c r="U71" s="102" t="e">
        <f t="shared" si="13"/>
        <v>#DIV/0!</v>
      </c>
      <c r="V71" s="103" t="e">
        <f t="shared" si="14"/>
        <v>#DIV/0!</v>
      </c>
    </row>
    <row r="72" spans="1:22">
      <c r="A72" s="20"/>
      <c r="B72" s="106"/>
      <c r="C72" s="97"/>
      <c r="D72" s="97"/>
      <c r="E72" s="97"/>
      <c r="F72" s="82"/>
      <c r="G72" s="107"/>
      <c r="H72" s="108"/>
      <c r="I72" s="108"/>
      <c r="J72" s="85">
        <f t="shared" si="15"/>
        <v>0</v>
      </c>
      <c r="K72" s="100"/>
      <c r="L72" s="27" t="e">
        <f t="shared" si="16"/>
        <v>#DIV/0!</v>
      </c>
      <c r="M72" s="105" t="e">
        <f t="shared" ref="M72:M105" si="17">L72/K72</f>
        <v>#DIV/0!</v>
      </c>
      <c r="N72" s="100"/>
      <c r="O72" s="89">
        <v>160</v>
      </c>
      <c r="P72" s="89"/>
      <c r="Q72" s="90" t="e">
        <f t="shared" si="10"/>
        <v>#DIV/0!</v>
      </c>
      <c r="R72" s="91" t="e">
        <f t="shared" si="9"/>
        <v>#DIV/0!</v>
      </c>
      <c r="S72" s="92">
        <f t="shared" si="11"/>
        <v>0</v>
      </c>
      <c r="T72" s="92" t="e">
        <f t="shared" si="12"/>
        <v>#DIV/0!</v>
      </c>
      <c r="U72" s="102" t="e">
        <f t="shared" si="13"/>
        <v>#DIV/0!</v>
      </c>
      <c r="V72" s="103" t="e">
        <f t="shared" si="14"/>
        <v>#DIV/0!</v>
      </c>
    </row>
    <row r="73" spans="1:22">
      <c r="A73" s="20"/>
      <c r="B73" s="106"/>
      <c r="C73" s="97"/>
      <c r="D73" s="97"/>
      <c r="E73" s="97"/>
      <c r="F73" s="82"/>
      <c r="G73" s="107"/>
      <c r="H73" s="108"/>
      <c r="I73" s="108"/>
      <c r="J73" s="85">
        <f t="shared" si="15"/>
        <v>0</v>
      </c>
      <c r="K73" s="100"/>
      <c r="L73" s="27" t="e">
        <f t="shared" si="16"/>
        <v>#DIV/0!</v>
      </c>
      <c r="M73" s="105" t="e">
        <f t="shared" si="17"/>
        <v>#DIV/0!</v>
      </c>
      <c r="N73" s="100"/>
      <c r="O73" s="89">
        <v>160</v>
      </c>
      <c r="P73" s="89"/>
      <c r="Q73" s="90" t="e">
        <f t="shared" si="10"/>
        <v>#DIV/0!</v>
      </c>
      <c r="R73" s="91" t="e">
        <f t="shared" si="9"/>
        <v>#DIV/0!</v>
      </c>
      <c r="S73" s="92">
        <f t="shared" si="11"/>
        <v>0</v>
      </c>
      <c r="T73" s="92" t="e">
        <f t="shared" si="12"/>
        <v>#DIV/0!</v>
      </c>
      <c r="U73" s="102" t="e">
        <f t="shared" si="13"/>
        <v>#DIV/0!</v>
      </c>
      <c r="V73" s="103" t="e">
        <f t="shared" si="14"/>
        <v>#DIV/0!</v>
      </c>
    </row>
    <row r="74" spans="1:22">
      <c r="A74" s="20"/>
      <c r="B74" s="106"/>
      <c r="C74" s="97"/>
      <c r="D74" s="97"/>
      <c r="E74" s="97"/>
      <c r="F74" s="82"/>
      <c r="G74" s="107"/>
      <c r="H74" s="108"/>
      <c r="I74" s="108"/>
      <c r="J74" s="85">
        <f t="shared" si="15"/>
        <v>0</v>
      </c>
      <c r="K74" s="100"/>
      <c r="L74" s="27" t="e">
        <f t="shared" si="16"/>
        <v>#DIV/0!</v>
      </c>
      <c r="M74" s="105" t="e">
        <f t="shared" si="17"/>
        <v>#DIV/0!</v>
      </c>
      <c r="N74" s="100"/>
      <c r="O74" s="89">
        <v>160</v>
      </c>
      <c r="P74" s="89"/>
      <c r="Q74" s="90" t="e">
        <f t="shared" si="10"/>
        <v>#DIV/0!</v>
      </c>
      <c r="R74" s="91" t="e">
        <f t="shared" si="9"/>
        <v>#DIV/0!</v>
      </c>
      <c r="S74" s="92">
        <f t="shared" si="11"/>
        <v>0</v>
      </c>
      <c r="T74" s="92" t="e">
        <f t="shared" si="12"/>
        <v>#DIV/0!</v>
      </c>
      <c r="U74" s="102" t="e">
        <f t="shared" si="13"/>
        <v>#DIV/0!</v>
      </c>
      <c r="V74" s="103" t="e">
        <f t="shared" si="14"/>
        <v>#DIV/0!</v>
      </c>
    </row>
    <row r="75" spans="1:22">
      <c r="A75" s="20"/>
      <c r="B75" s="106"/>
      <c r="C75" s="97"/>
      <c r="D75" s="97"/>
      <c r="E75" s="97"/>
      <c r="F75" s="82"/>
      <c r="G75" s="107"/>
      <c r="H75" s="108"/>
      <c r="I75" s="108"/>
      <c r="J75" s="85">
        <f t="shared" si="15"/>
        <v>0</v>
      </c>
      <c r="K75" s="100"/>
      <c r="L75" s="27" t="e">
        <f t="shared" si="16"/>
        <v>#DIV/0!</v>
      </c>
      <c r="M75" s="105" t="e">
        <f t="shared" si="17"/>
        <v>#DIV/0!</v>
      </c>
      <c r="N75" s="100"/>
      <c r="O75" s="89">
        <v>160</v>
      </c>
      <c r="P75" s="89"/>
      <c r="Q75" s="90" t="e">
        <f t="shared" si="10"/>
        <v>#DIV/0!</v>
      </c>
      <c r="R75" s="91" t="e">
        <f t="shared" si="9"/>
        <v>#DIV/0!</v>
      </c>
      <c r="S75" s="92">
        <f t="shared" si="11"/>
        <v>0</v>
      </c>
      <c r="T75" s="92" t="e">
        <f t="shared" si="12"/>
        <v>#DIV/0!</v>
      </c>
      <c r="U75" s="102" t="e">
        <f t="shared" si="13"/>
        <v>#DIV/0!</v>
      </c>
      <c r="V75" s="103" t="e">
        <f t="shared" si="14"/>
        <v>#DIV/0!</v>
      </c>
    </row>
    <row r="76" spans="1:22">
      <c r="A76" s="20"/>
      <c r="B76" s="106"/>
      <c r="C76" s="97"/>
      <c r="D76" s="97"/>
      <c r="E76" s="97"/>
      <c r="F76" s="82"/>
      <c r="G76" s="107"/>
      <c r="H76" s="108"/>
      <c r="I76" s="108"/>
      <c r="J76" s="85">
        <f t="shared" si="15"/>
        <v>0</v>
      </c>
      <c r="K76" s="100"/>
      <c r="L76" s="27" t="e">
        <f t="shared" si="16"/>
        <v>#DIV/0!</v>
      </c>
      <c r="M76" s="105" t="e">
        <f t="shared" si="17"/>
        <v>#DIV/0!</v>
      </c>
      <c r="N76" s="100"/>
      <c r="O76" s="89">
        <v>160</v>
      </c>
      <c r="P76" s="89"/>
      <c r="Q76" s="90" t="e">
        <f t="shared" si="10"/>
        <v>#DIV/0!</v>
      </c>
      <c r="R76" s="91" t="e">
        <f t="shared" si="9"/>
        <v>#DIV/0!</v>
      </c>
      <c r="S76" s="92">
        <f t="shared" si="11"/>
        <v>0</v>
      </c>
      <c r="T76" s="92" t="e">
        <f t="shared" si="12"/>
        <v>#DIV/0!</v>
      </c>
      <c r="U76" s="102" t="e">
        <f t="shared" si="13"/>
        <v>#DIV/0!</v>
      </c>
      <c r="V76" s="103" t="e">
        <f t="shared" si="14"/>
        <v>#DIV/0!</v>
      </c>
    </row>
    <row r="77" spans="1:22">
      <c r="A77" s="20"/>
      <c r="B77" s="106"/>
      <c r="C77" s="97"/>
      <c r="D77" s="97"/>
      <c r="E77" s="97"/>
      <c r="F77" s="82"/>
      <c r="G77" s="107"/>
      <c r="H77" s="108"/>
      <c r="I77" s="108"/>
      <c r="J77" s="85">
        <f t="shared" si="15"/>
        <v>0</v>
      </c>
      <c r="K77" s="100"/>
      <c r="L77" s="27" t="e">
        <f t="shared" si="16"/>
        <v>#DIV/0!</v>
      </c>
      <c r="M77" s="105" t="e">
        <f t="shared" si="17"/>
        <v>#DIV/0!</v>
      </c>
      <c r="N77" s="100"/>
      <c r="O77" s="89">
        <v>160</v>
      </c>
      <c r="P77" s="89"/>
      <c r="Q77" s="90" t="e">
        <f t="shared" si="10"/>
        <v>#DIV/0!</v>
      </c>
      <c r="R77" s="91" t="e">
        <f t="shared" si="9"/>
        <v>#DIV/0!</v>
      </c>
      <c r="S77" s="92">
        <f t="shared" si="11"/>
        <v>0</v>
      </c>
      <c r="T77" s="92" t="e">
        <f t="shared" si="12"/>
        <v>#DIV/0!</v>
      </c>
      <c r="U77" s="102" t="e">
        <f t="shared" si="13"/>
        <v>#DIV/0!</v>
      </c>
      <c r="V77" s="103" t="e">
        <f t="shared" si="14"/>
        <v>#DIV/0!</v>
      </c>
    </row>
    <row r="78" spans="1:22">
      <c r="A78" s="20"/>
      <c r="B78" s="106"/>
      <c r="C78" s="97"/>
      <c r="D78" s="97"/>
      <c r="E78" s="97"/>
      <c r="F78" s="82"/>
      <c r="G78" s="107"/>
      <c r="H78" s="108"/>
      <c r="I78" s="108"/>
      <c r="J78" s="85">
        <f t="shared" si="15"/>
        <v>0</v>
      </c>
      <c r="K78" s="100"/>
      <c r="L78" s="27" t="e">
        <f t="shared" si="16"/>
        <v>#DIV/0!</v>
      </c>
      <c r="M78" s="105" t="e">
        <f t="shared" si="17"/>
        <v>#DIV/0!</v>
      </c>
      <c r="N78" s="100"/>
      <c r="O78" s="89">
        <v>160</v>
      </c>
      <c r="P78" s="89"/>
      <c r="Q78" s="90" t="e">
        <f t="shared" si="10"/>
        <v>#DIV/0!</v>
      </c>
      <c r="R78" s="91" t="e">
        <f t="shared" si="9"/>
        <v>#DIV/0!</v>
      </c>
      <c r="S78" s="92">
        <f t="shared" si="11"/>
        <v>0</v>
      </c>
      <c r="T78" s="92" t="e">
        <f t="shared" si="12"/>
        <v>#DIV/0!</v>
      </c>
      <c r="U78" s="102" t="e">
        <f t="shared" si="13"/>
        <v>#DIV/0!</v>
      </c>
      <c r="V78" s="103" t="e">
        <f t="shared" si="14"/>
        <v>#DIV/0!</v>
      </c>
    </row>
    <row r="79" spans="1:22">
      <c r="A79" s="20"/>
      <c r="B79" s="106"/>
      <c r="C79" s="97"/>
      <c r="D79" s="97"/>
      <c r="E79" s="97"/>
      <c r="F79" s="82"/>
      <c r="G79" s="107"/>
      <c r="H79" s="108"/>
      <c r="I79" s="108"/>
      <c r="J79" s="85">
        <f t="shared" si="15"/>
        <v>0</v>
      </c>
      <c r="K79" s="100"/>
      <c r="L79" s="27" t="e">
        <f t="shared" si="16"/>
        <v>#DIV/0!</v>
      </c>
      <c r="M79" s="105" t="e">
        <f t="shared" si="17"/>
        <v>#DIV/0!</v>
      </c>
      <c r="N79" s="100"/>
      <c r="O79" s="89">
        <v>160</v>
      </c>
      <c r="P79" s="89"/>
      <c r="Q79" s="90" t="e">
        <f t="shared" si="10"/>
        <v>#DIV/0!</v>
      </c>
      <c r="R79" s="91" t="e">
        <f t="shared" si="9"/>
        <v>#DIV/0!</v>
      </c>
      <c r="S79" s="92">
        <f t="shared" si="11"/>
        <v>0</v>
      </c>
      <c r="T79" s="92" t="e">
        <f t="shared" si="12"/>
        <v>#DIV/0!</v>
      </c>
      <c r="U79" s="102" t="e">
        <f t="shared" si="13"/>
        <v>#DIV/0!</v>
      </c>
      <c r="V79" s="103" t="e">
        <f t="shared" si="14"/>
        <v>#DIV/0!</v>
      </c>
    </row>
    <row r="80" spans="1:22">
      <c r="A80" s="20"/>
      <c r="B80" s="106"/>
      <c r="C80" s="97"/>
      <c r="D80" s="97"/>
      <c r="E80" s="97"/>
      <c r="F80" s="82"/>
      <c r="G80" s="107"/>
      <c r="H80" s="108"/>
      <c r="I80" s="108"/>
      <c r="J80" s="85">
        <f t="shared" si="15"/>
        <v>0</v>
      </c>
      <c r="K80" s="100"/>
      <c r="L80" s="27" t="e">
        <f t="shared" si="16"/>
        <v>#DIV/0!</v>
      </c>
      <c r="M80" s="105" t="e">
        <f t="shared" si="17"/>
        <v>#DIV/0!</v>
      </c>
      <c r="N80" s="100"/>
      <c r="O80" s="89">
        <v>160</v>
      </c>
      <c r="P80" s="89"/>
      <c r="Q80" s="90" t="e">
        <f t="shared" si="10"/>
        <v>#DIV/0!</v>
      </c>
      <c r="R80" s="91" t="e">
        <f t="shared" si="9"/>
        <v>#DIV/0!</v>
      </c>
      <c r="S80" s="92">
        <f t="shared" si="11"/>
        <v>0</v>
      </c>
      <c r="T80" s="92" t="e">
        <f t="shared" si="12"/>
        <v>#DIV/0!</v>
      </c>
      <c r="U80" s="102" t="e">
        <f t="shared" si="13"/>
        <v>#DIV/0!</v>
      </c>
      <c r="V80" s="103" t="e">
        <f t="shared" si="14"/>
        <v>#DIV/0!</v>
      </c>
    </row>
    <row r="81" spans="1:22">
      <c r="A81" s="20"/>
      <c r="B81" s="106"/>
      <c r="C81" s="97"/>
      <c r="D81" s="97"/>
      <c r="E81" s="97"/>
      <c r="F81" s="82"/>
      <c r="G81" s="107"/>
      <c r="H81" s="108"/>
      <c r="I81" s="108"/>
      <c r="J81" s="85">
        <f t="shared" si="15"/>
        <v>0</v>
      </c>
      <c r="K81" s="100"/>
      <c r="L81" s="27" t="e">
        <f t="shared" si="16"/>
        <v>#DIV/0!</v>
      </c>
      <c r="M81" s="105" t="e">
        <f t="shared" si="17"/>
        <v>#DIV/0!</v>
      </c>
      <c r="N81" s="100"/>
      <c r="O81" s="89">
        <v>160</v>
      </c>
      <c r="P81" s="89"/>
      <c r="Q81" s="90" t="e">
        <f t="shared" si="10"/>
        <v>#DIV/0!</v>
      </c>
      <c r="R81" s="91" t="e">
        <f t="shared" si="9"/>
        <v>#DIV/0!</v>
      </c>
      <c r="S81" s="92">
        <f t="shared" si="11"/>
        <v>0</v>
      </c>
      <c r="T81" s="92" t="e">
        <f t="shared" si="12"/>
        <v>#DIV/0!</v>
      </c>
      <c r="U81" s="102" t="e">
        <f t="shared" si="13"/>
        <v>#DIV/0!</v>
      </c>
      <c r="V81" s="103" t="e">
        <f t="shared" si="14"/>
        <v>#DIV/0!</v>
      </c>
    </row>
    <row r="82" spans="1:22">
      <c r="A82" s="20"/>
      <c r="B82" s="106"/>
      <c r="C82" s="97"/>
      <c r="D82" s="97"/>
      <c r="E82" s="97"/>
      <c r="F82" s="82"/>
      <c r="G82" s="107"/>
      <c r="H82" s="108"/>
      <c r="I82" s="108"/>
      <c r="J82" s="85">
        <f t="shared" si="15"/>
        <v>0</v>
      </c>
      <c r="K82" s="100"/>
      <c r="L82" s="27" t="e">
        <f t="shared" si="16"/>
        <v>#DIV/0!</v>
      </c>
      <c r="M82" s="105" t="e">
        <f t="shared" si="17"/>
        <v>#DIV/0!</v>
      </c>
      <c r="N82" s="100"/>
      <c r="O82" s="89">
        <v>160</v>
      </c>
      <c r="P82" s="89"/>
      <c r="Q82" s="90" t="e">
        <f t="shared" si="10"/>
        <v>#DIV/0!</v>
      </c>
      <c r="R82" s="91" t="e">
        <f t="shared" si="9"/>
        <v>#DIV/0!</v>
      </c>
      <c r="S82" s="92">
        <f t="shared" si="11"/>
        <v>0</v>
      </c>
      <c r="T82" s="92" t="e">
        <f t="shared" si="12"/>
        <v>#DIV/0!</v>
      </c>
      <c r="U82" s="102" t="e">
        <f t="shared" si="13"/>
        <v>#DIV/0!</v>
      </c>
      <c r="V82" s="103" t="e">
        <f t="shared" si="14"/>
        <v>#DIV/0!</v>
      </c>
    </row>
    <row r="83" spans="1:22">
      <c r="A83" s="20"/>
      <c r="B83" s="106"/>
      <c r="C83" s="97"/>
      <c r="D83" s="97"/>
      <c r="E83" s="97"/>
      <c r="F83" s="82"/>
      <c r="G83" s="107"/>
      <c r="H83" s="108"/>
      <c r="I83" s="108"/>
      <c r="J83" s="85">
        <f t="shared" si="15"/>
        <v>0</v>
      </c>
      <c r="K83" s="100"/>
      <c r="L83" s="27" t="e">
        <f t="shared" si="16"/>
        <v>#DIV/0!</v>
      </c>
      <c r="M83" s="105" t="e">
        <f t="shared" si="17"/>
        <v>#DIV/0!</v>
      </c>
      <c r="N83" s="100"/>
      <c r="O83" s="89">
        <v>160</v>
      </c>
      <c r="P83" s="89"/>
      <c r="Q83" s="90" t="e">
        <f t="shared" si="10"/>
        <v>#DIV/0!</v>
      </c>
      <c r="R83" s="91" t="e">
        <f t="shared" si="9"/>
        <v>#DIV/0!</v>
      </c>
      <c r="S83" s="92">
        <f t="shared" si="11"/>
        <v>0</v>
      </c>
      <c r="T83" s="92" t="e">
        <f t="shared" si="12"/>
        <v>#DIV/0!</v>
      </c>
      <c r="U83" s="102" t="e">
        <f t="shared" si="13"/>
        <v>#DIV/0!</v>
      </c>
      <c r="V83" s="103" t="e">
        <f t="shared" si="14"/>
        <v>#DIV/0!</v>
      </c>
    </row>
    <row r="84" spans="1:22">
      <c r="A84" s="20"/>
      <c r="B84" s="106"/>
      <c r="C84" s="97"/>
      <c r="D84" s="97"/>
      <c r="E84" s="97"/>
      <c r="F84" s="82"/>
      <c r="G84" s="107"/>
      <c r="H84" s="108"/>
      <c r="I84" s="108"/>
      <c r="J84" s="85">
        <f t="shared" si="15"/>
        <v>0</v>
      </c>
      <c r="K84" s="100"/>
      <c r="L84" s="27" t="e">
        <f t="shared" si="16"/>
        <v>#DIV/0!</v>
      </c>
      <c r="M84" s="105" t="e">
        <f t="shared" si="17"/>
        <v>#DIV/0!</v>
      </c>
      <c r="N84" s="100"/>
      <c r="O84" s="89">
        <v>160</v>
      </c>
      <c r="P84" s="89"/>
      <c r="Q84" s="90" t="e">
        <f t="shared" si="10"/>
        <v>#DIV/0!</v>
      </c>
      <c r="R84" s="91" t="e">
        <f t="shared" si="9"/>
        <v>#DIV/0!</v>
      </c>
      <c r="S84" s="92">
        <f t="shared" si="11"/>
        <v>0</v>
      </c>
      <c r="T84" s="92" t="e">
        <f t="shared" si="12"/>
        <v>#DIV/0!</v>
      </c>
      <c r="U84" s="102" t="e">
        <f t="shared" si="13"/>
        <v>#DIV/0!</v>
      </c>
      <c r="V84" s="103" t="e">
        <f t="shared" si="14"/>
        <v>#DIV/0!</v>
      </c>
    </row>
    <row r="85" spans="1:22">
      <c r="A85" s="20"/>
      <c r="B85" s="106"/>
      <c r="C85" s="97"/>
      <c r="D85" s="97"/>
      <c r="E85" s="97"/>
      <c r="F85" s="82"/>
      <c r="G85" s="107"/>
      <c r="H85" s="108"/>
      <c r="I85" s="108"/>
      <c r="J85" s="85">
        <f t="shared" si="15"/>
        <v>0</v>
      </c>
      <c r="K85" s="100"/>
      <c r="L85" s="27" t="e">
        <f t="shared" si="16"/>
        <v>#DIV/0!</v>
      </c>
      <c r="M85" s="105" t="e">
        <f t="shared" si="17"/>
        <v>#DIV/0!</v>
      </c>
      <c r="N85" s="100"/>
      <c r="O85" s="89">
        <v>160</v>
      </c>
      <c r="P85" s="89"/>
      <c r="Q85" s="90" t="e">
        <f t="shared" si="10"/>
        <v>#DIV/0!</v>
      </c>
      <c r="R85" s="91" t="e">
        <f t="shared" si="9"/>
        <v>#DIV/0!</v>
      </c>
      <c r="S85" s="92">
        <f t="shared" si="11"/>
        <v>0</v>
      </c>
      <c r="T85" s="92" t="e">
        <f t="shared" si="12"/>
        <v>#DIV/0!</v>
      </c>
      <c r="U85" s="102" t="e">
        <f t="shared" si="13"/>
        <v>#DIV/0!</v>
      </c>
      <c r="V85" s="103" t="e">
        <f t="shared" si="14"/>
        <v>#DIV/0!</v>
      </c>
    </row>
    <row r="86" spans="1:22">
      <c r="A86" s="20"/>
      <c r="B86" s="106"/>
      <c r="C86" s="97"/>
      <c r="D86" s="97"/>
      <c r="E86" s="97"/>
      <c r="F86" s="82"/>
      <c r="G86" s="107"/>
      <c r="H86" s="108"/>
      <c r="I86" s="108"/>
      <c r="J86" s="85">
        <f t="shared" si="15"/>
        <v>0</v>
      </c>
      <c r="K86" s="100"/>
      <c r="L86" s="27" t="e">
        <f t="shared" si="16"/>
        <v>#DIV/0!</v>
      </c>
      <c r="M86" s="105" t="e">
        <f t="shared" si="17"/>
        <v>#DIV/0!</v>
      </c>
      <c r="N86" s="100"/>
      <c r="O86" s="89">
        <v>160</v>
      </c>
      <c r="P86" s="89"/>
      <c r="Q86" s="90" t="e">
        <f t="shared" si="10"/>
        <v>#DIV/0!</v>
      </c>
      <c r="R86" s="91" t="e">
        <f t="shared" si="9"/>
        <v>#DIV/0!</v>
      </c>
      <c r="S86" s="92">
        <f t="shared" si="11"/>
        <v>0</v>
      </c>
      <c r="T86" s="92" t="e">
        <f t="shared" si="12"/>
        <v>#DIV/0!</v>
      </c>
      <c r="U86" s="102" t="e">
        <f t="shared" si="13"/>
        <v>#DIV/0!</v>
      </c>
      <c r="V86" s="103" t="e">
        <f t="shared" si="14"/>
        <v>#DIV/0!</v>
      </c>
    </row>
    <row r="87" spans="1:22">
      <c r="A87" s="20"/>
      <c r="B87" s="106"/>
      <c r="C87" s="97"/>
      <c r="D87" s="97"/>
      <c r="E87" s="97"/>
      <c r="F87" s="82"/>
      <c r="G87" s="107"/>
      <c r="H87" s="108"/>
      <c r="I87" s="108"/>
      <c r="J87" s="85">
        <f t="shared" si="15"/>
        <v>0</v>
      </c>
      <c r="K87" s="100"/>
      <c r="L87" s="27" t="e">
        <f t="shared" si="16"/>
        <v>#DIV/0!</v>
      </c>
      <c r="M87" s="105" t="e">
        <f t="shared" si="17"/>
        <v>#DIV/0!</v>
      </c>
      <c r="N87" s="100"/>
      <c r="O87" s="89">
        <v>160</v>
      </c>
      <c r="P87" s="89"/>
      <c r="Q87" s="90" t="e">
        <f t="shared" si="10"/>
        <v>#DIV/0!</v>
      </c>
      <c r="R87" s="91" t="e">
        <f t="shared" si="9"/>
        <v>#DIV/0!</v>
      </c>
      <c r="S87" s="92">
        <f t="shared" si="11"/>
        <v>0</v>
      </c>
      <c r="T87" s="92" t="e">
        <f t="shared" si="12"/>
        <v>#DIV/0!</v>
      </c>
      <c r="U87" s="102" t="e">
        <f t="shared" si="13"/>
        <v>#DIV/0!</v>
      </c>
      <c r="V87" s="103" t="e">
        <f t="shared" si="14"/>
        <v>#DIV/0!</v>
      </c>
    </row>
    <row r="88" spans="1:22">
      <c r="A88" s="20"/>
      <c r="B88" s="106"/>
      <c r="C88" s="97"/>
      <c r="D88" s="97"/>
      <c r="E88" s="97"/>
      <c r="F88" s="82"/>
      <c r="G88" s="107"/>
      <c r="H88" s="108"/>
      <c r="I88" s="108"/>
      <c r="J88" s="85">
        <f t="shared" si="15"/>
        <v>0</v>
      </c>
      <c r="K88" s="100"/>
      <c r="L88" s="27" t="e">
        <f t="shared" si="16"/>
        <v>#DIV/0!</v>
      </c>
      <c r="M88" s="105" t="e">
        <f t="shared" si="17"/>
        <v>#DIV/0!</v>
      </c>
      <c r="N88" s="100"/>
      <c r="O88" s="89">
        <v>160</v>
      </c>
      <c r="P88" s="89"/>
      <c r="Q88" s="90" t="e">
        <f t="shared" si="10"/>
        <v>#DIV/0!</v>
      </c>
      <c r="R88" s="91" t="e">
        <f t="shared" si="9"/>
        <v>#DIV/0!</v>
      </c>
      <c r="S88" s="92">
        <f t="shared" si="11"/>
        <v>0</v>
      </c>
      <c r="T88" s="92" t="e">
        <f t="shared" si="12"/>
        <v>#DIV/0!</v>
      </c>
      <c r="U88" s="102" t="e">
        <f t="shared" si="13"/>
        <v>#DIV/0!</v>
      </c>
      <c r="V88" s="103" t="e">
        <f t="shared" si="14"/>
        <v>#DIV/0!</v>
      </c>
    </row>
    <row r="89" spans="1:22">
      <c r="A89" s="20"/>
      <c r="B89" s="106"/>
      <c r="C89" s="97"/>
      <c r="D89" s="97"/>
      <c r="E89" s="97"/>
      <c r="F89" s="82"/>
      <c r="G89" s="107"/>
      <c r="H89" s="108"/>
      <c r="I89" s="108"/>
      <c r="J89" s="85">
        <f t="shared" si="15"/>
        <v>0</v>
      </c>
      <c r="K89" s="100"/>
      <c r="L89" s="27" t="e">
        <f t="shared" si="16"/>
        <v>#DIV/0!</v>
      </c>
      <c r="M89" s="105" t="e">
        <f t="shared" si="17"/>
        <v>#DIV/0!</v>
      </c>
      <c r="N89" s="100"/>
      <c r="O89" s="89">
        <v>160</v>
      </c>
      <c r="P89" s="89"/>
      <c r="Q89" s="90" t="e">
        <f t="shared" si="10"/>
        <v>#DIV/0!</v>
      </c>
      <c r="R89" s="91" t="e">
        <f t="shared" si="9"/>
        <v>#DIV/0!</v>
      </c>
      <c r="S89" s="92">
        <f t="shared" si="11"/>
        <v>0</v>
      </c>
      <c r="T89" s="92" t="e">
        <f t="shared" si="12"/>
        <v>#DIV/0!</v>
      </c>
      <c r="U89" s="102" t="e">
        <f t="shared" si="13"/>
        <v>#DIV/0!</v>
      </c>
      <c r="V89" s="103" t="e">
        <f t="shared" si="14"/>
        <v>#DIV/0!</v>
      </c>
    </row>
    <row r="90" spans="1:22">
      <c r="A90" s="20"/>
      <c r="B90" s="106"/>
      <c r="C90" s="97"/>
      <c r="D90" s="97"/>
      <c r="E90" s="97"/>
      <c r="F90" s="82"/>
      <c r="G90" s="107"/>
      <c r="H90" s="108"/>
      <c r="I90" s="108"/>
      <c r="J90" s="85">
        <f t="shared" si="15"/>
        <v>0</v>
      </c>
      <c r="K90" s="100"/>
      <c r="L90" s="27" t="e">
        <f t="shared" si="16"/>
        <v>#DIV/0!</v>
      </c>
      <c r="M90" s="105" t="e">
        <f t="shared" si="17"/>
        <v>#DIV/0!</v>
      </c>
      <c r="N90" s="100"/>
      <c r="O90" s="89">
        <v>160</v>
      </c>
      <c r="P90" s="89"/>
      <c r="Q90" s="90" t="e">
        <f t="shared" si="10"/>
        <v>#DIV/0!</v>
      </c>
      <c r="R90" s="91" t="e">
        <f t="shared" si="9"/>
        <v>#DIV/0!</v>
      </c>
      <c r="S90" s="92">
        <f t="shared" si="11"/>
        <v>0</v>
      </c>
      <c r="T90" s="92" t="e">
        <f t="shared" si="12"/>
        <v>#DIV/0!</v>
      </c>
      <c r="U90" s="102" t="e">
        <f t="shared" si="13"/>
        <v>#DIV/0!</v>
      </c>
      <c r="V90" s="103" t="e">
        <f t="shared" si="14"/>
        <v>#DIV/0!</v>
      </c>
    </row>
    <row r="91" spans="1:22">
      <c r="A91" s="20"/>
      <c r="B91" s="106"/>
      <c r="C91" s="97"/>
      <c r="D91" s="97"/>
      <c r="E91" s="97"/>
      <c r="F91" s="82"/>
      <c r="G91" s="107"/>
      <c r="H91" s="108"/>
      <c r="I91" s="108"/>
      <c r="J91" s="85">
        <f t="shared" si="15"/>
        <v>0</v>
      </c>
      <c r="K91" s="100"/>
      <c r="L91" s="27" t="e">
        <f t="shared" si="16"/>
        <v>#DIV/0!</v>
      </c>
      <c r="M91" s="105" t="e">
        <f t="shared" si="17"/>
        <v>#DIV/0!</v>
      </c>
      <c r="N91" s="100"/>
      <c r="O91" s="89">
        <v>160</v>
      </c>
      <c r="P91" s="89"/>
      <c r="Q91" s="90" t="e">
        <f t="shared" si="10"/>
        <v>#DIV/0!</v>
      </c>
      <c r="R91" s="91" t="e">
        <f t="shared" si="9"/>
        <v>#DIV/0!</v>
      </c>
      <c r="S91" s="92">
        <f t="shared" si="11"/>
        <v>0</v>
      </c>
      <c r="T91" s="92" t="e">
        <f t="shared" si="12"/>
        <v>#DIV/0!</v>
      </c>
      <c r="U91" s="102" t="e">
        <f t="shared" si="13"/>
        <v>#DIV/0!</v>
      </c>
      <c r="V91" s="103" t="e">
        <f t="shared" si="14"/>
        <v>#DIV/0!</v>
      </c>
    </row>
    <row r="92" spans="1:22">
      <c r="A92" s="20"/>
      <c r="B92" s="106"/>
      <c r="C92" s="97"/>
      <c r="D92" s="97"/>
      <c r="E92" s="97"/>
      <c r="F92" s="82"/>
      <c r="G92" s="107"/>
      <c r="H92" s="108"/>
      <c r="I92" s="108"/>
      <c r="J92" s="85">
        <f t="shared" si="15"/>
        <v>0</v>
      </c>
      <c r="K92" s="100"/>
      <c r="L92" s="27" t="e">
        <f t="shared" si="16"/>
        <v>#DIV/0!</v>
      </c>
      <c r="M92" s="105" t="e">
        <f t="shared" si="17"/>
        <v>#DIV/0!</v>
      </c>
      <c r="N92" s="100"/>
      <c r="O92" s="89">
        <v>160</v>
      </c>
      <c r="P92" s="89"/>
      <c r="Q92" s="90" t="e">
        <f t="shared" si="10"/>
        <v>#DIV/0!</v>
      </c>
      <c r="R92" s="91" t="e">
        <f t="shared" si="9"/>
        <v>#DIV/0!</v>
      </c>
      <c r="S92" s="92">
        <f t="shared" si="11"/>
        <v>0</v>
      </c>
      <c r="T92" s="92" t="e">
        <f t="shared" si="12"/>
        <v>#DIV/0!</v>
      </c>
      <c r="U92" s="102" t="e">
        <f t="shared" si="13"/>
        <v>#DIV/0!</v>
      </c>
      <c r="V92" s="103" t="e">
        <f t="shared" si="14"/>
        <v>#DIV/0!</v>
      </c>
    </row>
    <row r="93" spans="1:22">
      <c r="A93" s="20"/>
      <c r="B93" s="106"/>
      <c r="C93" s="97"/>
      <c r="D93" s="97"/>
      <c r="E93" s="97"/>
      <c r="F93" s="82"/>
      <c r="G93" s="107"/>
      <c r="H93" s="108"/>
      <c r="I93" s="108"/>
      <c r="J93" s="85">
        <f t="shared" si="15"/>
        <v>0</v>
      </c>
      <c r="K93" s="100"/>
      <c r="L93" s="27" t="e">
        <f t="shared" si="16"/>
        <v>#DIV/0!</v>
      </c>
      <c r="M93" s="105" t="e">
        <f t="shared" si="17"/>
        <v>#DIV/0!</v>
      </c>
      <c r="N93" s="100"/>
      <c r="O93" s="89">
        <v>160</v>
      </c>
      <c r="P93" s="89"/>
      <c r="Q93" s="90" t="e">
        <f t="shared" si="10"/>
        <v>#DIV/0!</v>
      </c>
      <c r="R93" s="91" t="e">
        <f t="shared" si="9"/>
        <v>#DIV/0!</v>
      </c>
      <c r="S93" s="92">
        <f t="shared" si="11"/>
        <v>0</v>
      </c>
      <c r="T93" s="92" t="e">
        <f t="shared" si="12"/>
        <v>#DIV/0!</v>
      </c>
      <c r="U93" s="102" t="e">
        <f t="shared" si="13"/>
        <v>#DIV/0!</v>
      </c>
      <c r="V93" s="103" t="e">
        <f t="shared" si="14"/>
        <v>#DIV/0!</v>
      </c>
    </row>
    <row r="94" spans="1:22">
      <c r="A94" s="20"/>
      <c r="B94" s="106"/>
      <c r="C94" s="97"/>
      <c r="D94" s="97"/>
      <c r="E94" s="97"/>
      <c r="F94" s="82"/>
      <c r="G94" s="107"/>
      <c r="H94" s="108"/>
      <c r="I94" s="108"/>
      <c r="J94" s="85">
        <f t="shared" si="15"/>
        <v>0</v>
      </c>
      <c r="K94" s="100"/>
      <c r="L94" s="27" t="e">
        <f t="shared" si="16"/>
        <v>#DIV/0!</v>
      </c>
      <c r="M94" s="105" t="e">
        <f t="shared" si="17"/>
        <v>#DIV/0!</v>
      </c>
      <c r="N94" s="100"/>
      <c r="O94" s="89">
        <v>160</v>
      </c>
      <c r="P94" s="89"/>
      <c r="Q94" s="90" t="e">
        <f t="shared" si="10"/>
        <v>#DIV/0!</v>
      </c>
      <c r="R94" s="91" t="e">
        <f t="shared" si="9"/>
        <v>#DIV/0!</v>
      </c>
      <c r="S94" s="92">
        <f t="shared" si="11"/>
        <v>0</v>
      </c>
      <c r="T94" s="92" t="e">
        <f t="shared" si="12"/>
        <v>#DIV/0!</v>
      </c>
      <c r="U94" s="102" t="e">
        <f t="shared" si="13"/>
        <v>#DIV/0!</v>
      </c>
      <c r="V94" s="103" t="e">
        <f t="shared" si="14"/>
        <v>#DIV/0!</v>
      </c>
    </row>
    <row r="95" spans="1:22">
      <c r="A95" s="20"/>
      <c r="B95" s="106"/>
      <c r="C95" s="97"/>
      <c r="D95" s="97"/>
      <c r="E95" s="97"/>
      <c r="F95" s="82"/>
      <c r="G95" s="107"/>
      <c r="H95" s="108"/>
      <c r="I95" s="108"/>
      <c r="J95" s="85">
        <f t="shared" si="15"/>
        <v>0</v>
      </c>
      <c r="K95" s="100"/>
      <c r="L95" s="27" t="e">
        <f t="shared" si="16"/>
        <v>#DIV/0!</v>
      </c>
      <c r="M95" s="105" t="e">
        <f t="shared" si="17"/>
        <v>#DIV/0!</v>
      </c>
      <c r="N95" s="100"/>
      <c r="O95" s="89">
        <v>160</v>
      </c>
      <c r="P95" s="89"/>
      <c r="Q95" s="90" t="e">
        <f t="shared" si="10"/>
        <v>#DIV/0!</v>
      </c>
      <c r="R95" s="91" t="e">
        <f t="shared" si="9"/>
        <v>#DIV/0!</v>
      </c>
      <c r="S95" s="92">
        <f t="shared" si="11"/>
        <v>0</v>
      </c>
      <c r="T95" s="92" t="e">
        <f t="shared" si="12"/>
        <v>#DIV/0!</v>
      </c>
      <c r="U95" s="102" t="e">
        <f t="shared" si="13"/>
        <v>#DIV/0!</v>
      </c>
      <c r="V95" s="103" t="e">
        <f t="shared" si="14"/>
        <v>#DIV/0!</v>
      </c>
    </row>
    <row r="96" spans="1:22">
      <c r="A96" s="95"/>
      <c r="B96" s="106"/>
      <c r="C96" s="97"/>
      <c r="D96" s="97"/>
      <c r="E96" s="97"/>
      <c r="F96" s="82"/>
      <c r="G96" s="107"/>
      <c r="H96" s="108"/>
      <c r="I96" s="108"/>
      <c r="J96" s="85">
        <f t="shared" si="15"/>
        <v>0</v>
      </c>
      <c r="K96" s="100"/>
      <c r="L96" s="109" t="e">
        <f t="shared" si="16"/>
        <v>#DIV/0!</v>
      </c>
      <c r="M96" s="105" t="e">
        <f t="shared" si="17"/>
        <v>#DIV/0!</v>
      </c>
      <c r="N96" s="100"/>
      <c r="O96" s="89">
        <v>160</v>
      </c>
      <c r="P96" s="89"/>
      <c r="Q96" s="90" t="e">
        <f t="shared" si="10"/>
        <v>#DIV/0!</v>
      </c>
      <c r="R96" s="91" t="e">
        <f t="shared" si="9"/>
        <v>#DIV/0!</v>
      </c>
      <c r="S96" s="92">
        <f t="shared" si="11"/>
        <v>0</v>
      </c>
      <c r="T96" s="92" t="e">
        <f t="shared" si="12"/>
        <v>#DIV/0!</v>
      </c>
      <c r="U96" s="102" t="e">
        <f t="shared" si="13"/>
        <v>#DIV/0!</v>
      </c>
      <c r="V96" s="103" t="e">
        <f t="shared" si="14"/>
        <v>#DIV/0!</v>
      </c>
    </row>
    <row r="97" spans="1:22">
      <c r="A97" s="95"/>
      <c r="B97" s="106"/>
      <c r="C97" s="97"/>
      <c r="D97" s="97"/>
      <c r="E97" s="97"/>
      <c r="F97" s="82"/>
      <c r="G97" s="107"/>
      <c r="H97" s="108"/>
      <c r="I97" s="108"/>
      <c r="J97" s="85">
        <f t="shared" si="15"/>
        <v>0</v>
      </c>
      <c r="K97" s="100"/>
      <c r="L97" s="109" t="e">
        <f t="shared" si="16"/>
        <v>#DIV/0!</v>
      </c>
      <c r="M97" s="105" t="e">
        <f t="shared" si="17"/>
        <v>#DIV/0!</v>
      </c>
      <c r="N97" s="100"/>
      <c r="O97" s="89">
        <v>160</v>
      </c>
      <c r="P97" s="89"/>
      <c r="Q97" s="90" t="e">
        <f t="shared" si="10"/>
        <v>#DIV/0!</v>
      </c>
      <c r="R97" s="91" t="e">
        <f t="shared" si="9"/>
        <v>#DIV/0!</v>
      </c>
      <c r="S97" s="92">
        <f t="shared" si="11"/>
        <v>0</v>
      </c>
      <c r="T97" s="92" t="e">
        <f t="shared" si="12"/>
        <v>#DIV/0!</v>
      </c>
      <c r="U97" s="102" t="e">
        <f t="shared" si="13"/>
        <v>#DIV/0!</v>
      </c>
      <c r="V97" s="103" t="e">
        <f t="shared" si="14"/>
        <v>#DIV/0!</v>
      </c>
    </row>
    <row r="98" spans="1:22">
      <c r="A98" s="20"/>
      <c r="B98" s="106"/>
      <c r="C98" s="97"/>
      <c r="D98" s="97"/>
      <c r="E98" s="97"/>
      <c r="F98" s="82"/>
      <c r="G98" s="107"/>
      <c r="H98" s="108"/>
      <c r="I98" s="108"/>
      <c r="J98" s="85">
        <f t="shared" si="15"/>
        <v>0</v>
      </c>
      <c r="K98" s="100"/>
      <c r="L98" s="109" t="e">
        <f t="shared" si="16"/>
        <v>#DIV/0!</v>
      </c>
      <c r="M98" s="105" t="e">
        <f t="shared" si="17"/>
        <v>#DIV/0!</v>
      </c>
      <c r="N98" s="110"/>
      <c r="O98" s="89">
        <v>160</v>
      </c>
      <c r="P98" s="89"/>
      <c r="Q98" s="90" t="e">
        <f t="shared" si="10"/>
        <v>#DIV/0!</v>
      </c>
      <c r="R98" s="91" t="e">
        <f t="shared" si="9"/>
        <v>#DIV/0!</v>
      </c>
      <c r="S98" s="92">
        <f t="shared" si="11"/>
        <v>0</v>
      </c>
      <c r="T98" s="92" t="e">
        <f t="shared" si="12"/>
        <v>#DIV/0!</v>
      </c>
      <c r="U98" s="102" t="e">
        <f t="shared" si="13"/>
        <v>#DIV/0!</v>
      </c>
      <c r="V98" s="103" t="e">
        <f t="shared" si="14"/>
        <v>#DIV/0!</v>
      </c>
    </row>
    <row r="99" spans="1:22">
      <c r="A99" s="95"/>
      <c r="B99" s="106"/>
      <c r="C99" s="97"/>
      <c r="D99" s="97"/>
      <c r="E99" s="97"/>
      <c r="F99" s="82"/>
      <c r="G99" s="107"/>
      <c r="H99" s="108"/>
      <c r="I99" s="108"/>
      <c r="J99" s="85">
        <f t="shared" si="15"/>
        <v>0</v>
      </c>
      <c r="K99" s="100"/>
      <c r="L99" s="109" t="e">
        <f t="shared" si="16"/>
        <v>#DIV/0!</v>
      </c>
      <c r="M99" s="105" t="e">
        <f t="shared" si="17"/>
        <v>#DIV/0!</v>
      </c>
      <c r="N99" s="111"/>
      <c r="O99" s="89">
        <v>160</v>
      </c>
      <c r="P99" s="89"/>
      <c r="Q99" s="90" t="e">
        <f t="shared" si="10"/>
        <v>#DIV/0!</v>
      </c>
      <c r="R99" s="91" t="e">
        <f t="shared" si="9"/>
        <v>#DIV/0!</v>
      </c>
      <c r="S99" s="92">
        <f t="shared" si="11"/>
        <v>0</v>
      </c>
      <c r="T99" s="92" t="e">
        <f t="shared" si="12"/>
        <v>#DIV/0!</v>
      </c>
      <c r="U99" s="102" t="e">
        <f t="shared" si="13"/>
        <v>#DIV/0!</v>
      </c>
      <c r="V99" s="103" t="e">
        <f t="shared" si="14"/>
        <v>#DIV/0!</v>
      </c>
    </row>
    <row r="100" spans="1:22">
      <c r="A100" s="95"/>
      <c r="B100" s="106"/>
      <c r="C100" s="97"/>
      <c r="D100" s="97"/>
      <c r="E100" s="97"/>
      <c r="F100" s="82"/>
      <c r="G100" s="107"/>
      <c r="H100" s="108"/>
      <c r="I100" s="108"/>
      <c r="J100" s="85">
        <f t="shared" si="15"/>
        <v>0</v>
      </c>
      <c r="K100" s="100"/>
      <c r="L100" s="109" t="e">
        <f t="shared" si="16"/>
        <v>#DIV/0!</v>
      </c>
      <c r="M100" s="105" t="e">
        <f t="shared" si="17"/>
        <v>#DIV/0!</v>
      </c>
      <c r="N100" s="100"/>
      <c r="O100" s="89">
        <v>160</v>
      </c>
      <c r="P100" s="89"/>
      <c r="Q100" s="90" t="e">
        <f t="shared" si="10"/>
        <v>#DIV/0!</v>
      </c>
      <c r="R100" s="91" t="e">
        <f t="shared" si="9"/>
        <v>#DIV/0!</v>
      </c>
      <c r="S100" s="92">
        <f t="shared" si="11"/>
        <v>0</v>
      </c>
      <c r="T100" s="92" t="e">
        <f t="shared" si="12"/>
        <v>#DIV/0!</v>
      </c>
      <c r="U100" s="102" t="e">
        <f t="shared" si="13"/>
        <v>#DIV/0!</v>
      </c>
      <c r="V100" s="103" t="e">
        <f t="shared" si="14"/>
        <v>#DIV/0!</v>
      </c>
    </row>
    <row r="101" spans="1:22">
      <c r="A101" s="20"/>
      <c r="B101" s="106"/>
      <c r="C101" s="97"/>
      <c r="D101" s="97"/>
      <c r="E101" s="97"/>
      <c r="F101" s="82"/>
      <c r="G101" s="107"/>
      <c r="H101" s="108"/>
      <c r="I101" s="108"/>
      <c r="J101" s="85">
        <f t="shared" si="15"/>
        <v>0</v>
      </c>
      <c r="K101" s="100"/>
      <c r="L101" s="27" t="e">
        <f t="shared" si="16"/>
        <v>#DIV/0!</v>
      </c>
      <c r="M101" s="105" t="e">
        <f t="shared" si="17"/>
        <v>#DIV/0!</v>
      </c>
      <c r="N101" s="100"/>
      <c r="O101" s="89">
        <v>160</v>
      </c>
      <c r="P101" s="89"/>
      <c r="Q101" s="90" t="e">
        <f t="shared" si="10"/>
        <v>#DIV/0!</v>
      </c>
      <c r="R101" s="91" t="e">
        <f t="shared" si="9"/>
        <v>#DIV/0!</v>
      </c>
      <c r="S101" s="92">
        <f t="shared" si="11"/>
        <v>0</v>
      </c>
      <c r="T101" s="92" t="e">
        <f t="shared" si="12"/>
        <v>#DIV/0!</v>
      </c>
      <c r="U101" s="102" t="e">
        <f t="shared" si="13"/>
        <v>#DIV/0!</v>
      </c>
      <c r="V101" s="103" t="e">
        <f t="shared" si="14"/>
        <v>#DIV/0!</v>
      </c>
    </row>
    <row r="102" spans="1:22">
      <c r="A102" s="20"/>
      <c r="B102" s="106"/>
      <c r="C102" s="97"/>
      <c r="D102" s="97"/>
      <c r="E102" s="97"/>
      <c r="F102" s="82"/>
      <c r="G102" s="107"/>
      <c r="H102" s="108"/>
      <c r="I102" s="108"/>
      <c r="J102" s="85">
        <f t="shared" si="15"/>
        <v>0</v>
      </c>
      <c r="K102" s="100"/>
      <c r="L102" s="27" t="e">
        <f t="shared" si="16"/>
        <v>#DIV/0!</v>
      </c>
      <c r="M102" s="105" t="e">
        <f t="shared" si="17"/>
        <v>#DIV/0!</v>
      </c>
      <c r="N102" s="100"/>
      <c r="O102" s="89">
        <v>160</v>
      </c>
      <c r="P102" s="89"/>
      <c r="Q102" s="90" t="e">
        <f t="shared" si="10"/>
        <v>#DIV/0!</v>
      </c>
      <c r="R102" s="91" t="e">
        <f t="shared" si="9"/>
        <v>#DIV/0!</v>
      </c>
      <c r="S102" s="92">
        <f t="shared" si="11"/>
        <v>0</v>
      </c>
      <c r="T102" s="92" t="e">
        <f t="shared" si="12"/>
        <v>#DIV/0!</v>
      </c>
      <c r="U102" s="102" t="e">
        <f t="shared" si="13"/>
        <v>#DIV/0!</v>
      </c>
      <c r="V102" s="103" t="e">
        <f t="shared" si="14"/>
        <v>#DIV/0!</v>
      </c>
    </row>
    <row r="103" spans="1:22">
      <c r="A103" s="20"/>
      <c r="B103" s="106"/>
      <c r="C103" s="97"/>
      <c r="D103" s="97"/>
      <c r="E103" s="97"/>
      <c r="F103" s="82"/>
      <c r="G103" s="107"/>
      <c r="H103" s="108"/>
      <c r="I103" s="108"/>
      <c r="J103" s="85">
        <f t="shared" si="15"/>
        <v>0</v>
      </c>
      <c r="K103" s="100"/>
      <c r="L103" s="27" t="e">
        <f t="shared" si="16"/>
        <v>#DIV/0!</v>
      </c>
      <c r="M103" s="105" t="e">
        <f t="shared" si="17"/>
        <v>#DIV/0!</v>
      </c>
      <c r="N103" s="100"/>
      <c r="O103" s="89">
        <v>160</v>
      </c>
      <c r="P103" s="89"/>
      <c r="Q103" s="90" t="e">
        <f t="shared" si="10"/>
        <v>#DIV/0!</v>
      </c>
      <c r="R103" s="91" t="e">
        <f t="shared" si="9"/>
        <v>#DIV/0!</v>
      </c>
      <c r="S103" s="92">
        <f t="shared" si="11"/>
        <v>0</v>
      </c>
      <c r="T103" s="92" t="e">
        <f t="shared" si="12"/>
        <v>#DIV/0!</v>
      </c>
      <c r="U103" s="102" t="e">
        <f t="shared" si="13"/>
        <v>#DIV/0!</v>
      </c>
      <c r="V103" s="103" t="e">
        <f t="shared" si="14"/>
        <v>#DIV/0!</v>
      </c>
    </row>
    <row r="104" spans="1:22">
      <c r="A104" s="20"/>
      <c r="B104" s="106"/>
      <c r="C104" s="97"/>
      <c r="D104" s="97"/>
      <c r="E104" s="97"/>
      <c r="F104" s="82"/>
      <c r="G104" s="107"/>
      <c r="H104" s="108"/>
      <c r="I104" s="108"/>
      <c r="J104" s="85">
        <f t="shared" si="15"/>
        <v>0</v>
      </c>
      <c r="K104" s="100"/>
      <c r="L104" s="27" t="e">
        <f t="shared" si="16"/>
        <v>#DIV/0!</v>
      </c>
      <c r="M104" s="105" t="e">
        <f t="shared" si="17"/>
        <v>#DIV/0!</v>
      </c>
      <c r="N104" s="100"/>
      <c r="O104" s="89">
        <v>160</v>
      </c>
      <c r="P104" s="89"/>
      <c r="Q104" s="90" t="e">
        <f t="shared" si="10"/>
        <v>#DIV/0!</v>
      </c>
      <c r="R104" s="91" t="e">
        <f t="shared" si="9"/>
        <v>#DIV/0!</v>
      </c>
      <c r="S104" s="92">
        <f t="shared" si="11"/>
        <v>0</v>
      </c>
      <c r="T104" s="92" t="e">
        <f t="shared" si="12"/>
        <v>#DIV/0!</v>
      </c>
      <c r="U104" s="102" t="e">
        <f t="shared" si="13"/>
        <v>#DIV/0!</v>
      </c>
      <c r="V104" s="103" t="e">
        <f t="shared" si="14"/>
        <v>#DIV/0!</v>
      </c>
    </row>
    <row r="105" spans="1:22">
      <c r="A105" s="20"/>
      <c r="B105" s="106"/>
      <c r="C105" s="97"/>
      <c r="D105" s="97"/>
      <c r="E105" s="97"/>
      <c r="F105" s="82"/>
      <c r="G105" s="107"/>
      <c r="H105" s="108"/>
      <c r="I105" s="108"/>
      <c r="J105" s="85">
        <f t="shared" si="15"/>
        <v>0</v>
      </c>
      <c r="K105" s="100"/>
      <c r="L105" s="27" t="e">
        <f t="shared" si="16"/>
        <v>#DIV/0!</v>
      </c>
      <c r="M105" s="105" t="e">
        <f t="shared" si="17"/>
        <v>#DIV/0!</v>
      </c>
      <c r="N105" s="100"/>
      <c r="O105" s="89">
        <v>160</v>
      </c>
      <c r="P105" s="89"/>
      <c r="Q105" s="90" t="e">
        <f t="shared" si="10"/>
        <v>#DIV/0!</v>
      </c>
      <c r="R105" s="91" t="e">
        <f t="shared" si="9"/>
        <v>#DIV/0!</v>
      </c>
      <c r="S105" s="92">
        <f t="shared" si="11"/>
        <v>0</v>
      </c>
      <c r="T105" s="92" t="e">
        <f t="shared" si="12"/>
        <v>#DIV/0!</v>
      </c>
      <c r="U105" s="102" t="e">
        <f t="shared" si="13"/>
        <v>#DIV/0!</v>
      </c>
      <c r="V105" s="103" t="e">
        <f t="shared" si="14"/>
        <v>#DIV/0!</v>
      </c>
    </row>
    <row r="106" spans="1:22">
      <c r="N106" s="112"/>
    </row>
    <row r="107" spans="1:22">
      <c r="N107" s="112"/>
    </row>
  </sheetData>
  <mergeCells count="2">
    <mergeCell ref="A1:G1"/>
    <mergeCell ref="H1:I1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経済合理性</vt:lpstr>
      <vt:lpstr>CO2試算</vt:lpstr>
      <vt:lpstr>①営業所_高圧75kW</vt:lpstr>
      <vt:lpstr>②営業所_単相</vt:lpstr>
      <vt:lpstr>②輸送部3相試算表とグラフ</vt:lpstr>
      <vt:lpstr>②単相別引込み</vt:lpstr>
      <vt:lpstr>Co2排出量算出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池田　樹吏</cp:lastModifiedBy>
  <cp:lastPrinted>2025-05-22T07:15:04Z</cp:lastPrinted>
  <dcterms:created xsi:type="dcterms:W3CDTF">2024-05-23T07:12:01Z</dcterms:created>
  <dcterms:modified xsi:type="dcterms:W3CDTF">2026-02-09T09:59:00Z</dcterms:modified>
</cp:coreProperties>
</file>